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Q:\7727 &amp; 7737 Ameren\_Reporting\2023\CPAS and AAIG Workbook\Final (2024-04-30)\"/>
    </mc:Choice>
  </mc:AlternateContent>
  <xr:revisionPtr revIDLastSave="0" documentId="13_ncr:1_{788DEB8E-2174-4AE0-83E5-0CF977EA2F60}" xr6:coauthVersionLast="47" xr6:coauthVersionMax="47" xr10:uidLastSave="{00000000-0000-0000-0000-000000000000}"/>
  <bookViews>
    <workbookView xWindow="-120" yWindow="-120" windowWidth="24240" windowHeight="13020" tabRatio="913" xr2:uid="{4E43AB2C-CA24-47D1-8949-7D70CEDE83E7}"/>
    <workbookView xWindow="23880" yWindow="-120" windowWidth="24240" windowHeight="13740" firstSheet="6" activeTab="6" xr2:uid="{22C6F559-0B9A-408C-9CC0-08BCA0D862FA}"/>
  </bookViews>
  <sheets>
    <sheet name="File Info" sheetId="21" r:id="rId1"/>
    <sheet name="Reference and Notes &gt;&gt;" sheetId="38" r:id="rId2"/>
    <sheet name="Notes" sheetId="23" r:id="rId3"/>
    <sheet name="Reference Values" sheetId="22" r:id="rId4"/>
    <sheet name="Modified Goals (Plan 5)" sheetId="25" r:id="rId5"/>
    <sheet name="Modified Goals (Plan 6)" sheetId="105" r:id="rId6"/>
    <sheet name="(b-25) Conversions" sheetId="48" r:id="rId7"/>
    <sheet name="(b-27) Conversions" sheetId="148" r:id="rId8"/>
    <sheet name="Results &gt;&gt;" sheetId="37" r:id="rId9"/>
    <sheet name="Goal Attainment" sheetId="39" r:id="rId10"/>
    <sheet name="Portfolio CPAS" sheetId="10" r:id="rId11"/>
    <sheet name="Residential Program CPAS" sheetId="50" r:id="rId12"/>
    <sheet name="Business Program CPAS" sheetId="210" r:id="rId13"/>
    <sheet name="VO Program CPAS" sheetId="127" r:id="rId14"/>
    <sheet name="Initiative-Level Results &gt;&gt;" sheetId="176" r:id="rId15"/>
    <sheet name="Retail Products" sheetId="177" r:id="rId16"/>
    <sheet name="Income Qualified" sheetId="75" r:id="rId17"/>
    <sheet name="Multifamily" sheetId="130" r:id="rId18"/>
    <sheet name="Market Rate Single Family" sheetId="178" r:id="rId19"/>
    <sheet name="Kits" sheetId="120" r:id="rId20"/>
    <sheet name="Res NPSO" sheetId="102" r:id="rId21"/>
    <sheet name="Res (b-25) Conversions" sheetId="203" r:id="rId22"/>
    <sheet name="Standard" sheetId="179" r:id="rId23"/>
    <sheet name="Custom" sheetId="139" r:id="rId24"/>
    <sheet name="Retro-Commissioning" sheetId="185" r:id="rId25"/>
    <sheet name="Streetlighting" sheetId="114" r:id="rId26"/>
    <sheet name="Small Business" sheetId="183" r:id="rId27"/>
    <sheet name="Midstream" sheetId="184" r:id="rId28"/>
    <sheet name="Bus (b-25) Conversions" sheetId="207" r:id="rId29"/>
    <sheet name="Carryover" sheetId="117" r:id="rId30"/>
    <sheet name="Channel-Level Results &gt;&gt;" sheetId="24" r:id="rId31"/>
    <sheet name="RP - IQ" sheetId="53" r:id="rId32"/>
    <sheet name="RP - MR" sheetId="201" r:id="rId33"/>
    <sheet name="RP - ECT" sheetId="137" r:id="rId34"/>
    <sheet name="IQ - Single Family" sheetId="133" r:id="rId35"/>
    <sheet name="IQ - CAA" sheetId="134" r:id="rId36"/>
    <sheet name="IQ - Joint Utility" sheetId="174" r:id="rId37"/>
    <sheet name="IQ - Smart Savers" sheetId="122" r:id="rId38"/>
    <sheet name="IQ - MHAS" sheetId="173" r:id="rId39"/>
    <sheet name="MF - Income Qualified" sheetId="142" r:id="rId40"/>
    <sheet name="MF - Market Rate" sheetId="144" r:id="rId41"/>
    <sheet name="MF - Public Housing" sheetId="143" r:id="rId42"/>
    <sheet name="MRSF - Midstream HVAC" sheetId="129" r:id="rId43"/>
    <sheet name="MRSF - Home Efficiency" sheetId="121" r:id="rId44"/>
    <sheet name="Kits - School Kits" sheetId="138" r:id="rId45"/>
    <sheet name="Kits - High School Innovation" sheetId="145" r:id="rId46"/>
    <sheet name="Kits - Community Kits" sheetId="146" r:id="rId47"/>
    <sheet name="Kits - Mobile Homes" sheetId="190" r:id="rId48"/>
    <sheet name="Kits - Joint Utility" sheetId="205" r:id="rId49"/>
    <sheet name="RP - IQ &amp; MR (b-25)" sheetId="202" r:id="rId50"/>
    <sheet name="IQ - SF (b-25)" sheetId="192" r:id="rId51"/>
    <sheet name="IQ - CAA (b-25)" sheetId="197" r:id="rId52"/>
    <sheet name="IQ - SS (b-25)" sheetId="191" r:id="rId53"/>
    <sheet name="IQ - MHAS (b-25)" sheetId="199" r:id="rId54"/>
    <sheet name="IQ - Joint Utility (b-25)" sheetId="198" r:id="rId55"/>
    <sheet name="Kits - Joint Utility (b-25)" sheetId="206" r:id="rId56"/>
    <sheet name="RP - IQ Carryover" sheetId="123" r:id="rId57"/>
    <sheet name="RP - MR Carryover" sheetId="204" r:id="rId58"/>
    <sheet name="IQ - Carryover" sheetId="125" r:id="rId59"/>
    <sheet name="Kits - Carryover" sheetId="124" r:id="rId60"/>
    <sheet name="Standard - Core" sheetId="113" r:id="rId61"/>
    <sheet name="Standard - Online Store" sheetId="111" r:id="rId62"/>
    <sheet name="Standard - BOC" sheetId="116" r:id="rId63"/>
    <sheet name="Standard - Core (b-25)" sheetId="187" r:id="rId64"/>
    <sheet name="Custom (Project-Level)" sheetId="118" r:id="rId65"/>
    <sheet name="Custom (b-25)" sheetId="193" r:id="rId66"/>
    <sheet name="RCx - VCx" sheetId="119" r:id="rId67"/>
    <sheet name="RCx - VSEM" sheetId="194" r:id="rId68"/>
    <sheet name="Streetlighting - MOSL" sheetId="181" r:id="rId69"/>
    <sheet name="Streetlighting - UOSL" sheetId="182" r:id="rId70"/>
    <sheet name="SB - SBDI" sheetId="112" r:id="rId71"/>
    <sheet name="SB - SBEP" sheetId="180" r:id="rId72"/>
    <sheet name="SB - SBEP (b-25)" sheetId="186" r:id="rId73"/>
    <sheet name="MS - Lighting" sheetId="157" r:id="rId74"/>
    <sheet name="MS - HVAC" sheetId="156" r:id="rId75"/>
    <sheet name="MS - Food Service" sheetId="155" r:id="rId76"/>
    <sheet name="MS - Carryover" sheetId="126" r:id="rId77"/>
    <sheet name="Report Tables &gt;&gt;" sheetId="65" r:id="rId78"/>
    <sheet name="Portfolio" sheetId="84" r:id="rId79"/>
    <sheet name="Residential" sheetId="71" r:id="rId80"/>
    <sheet name="Business" sheetId="76" r:id="rId81"/>
    <sheet name="CPAS Visualization" sheetId="104" r:id="rId82"/>
    <sheet name="Portfolio CPAS - Initiatives" sheetId="209" state="hidden" r:id="rId83"/>
    <sheet name="Business Program CPAS by Init" sheetId="36" state="hidden" r:id="rId84"/>
  </sheets>
  <definedNames>
    <definedName name="_____sal2" localSheetId="29" hidden="1">{"SALARIOS",#N/A,FALSE,"Hoja3";"SUELDOS EMPLEADOS",#N/A,FALSE,"Hoja4";"SUELDOS EJECUTIVOS",#N/A,FALSE,"Hoja5"}</definedName>
    <definedName name="_____sal2" localSheetId="65" hidden="1">{"SALARIOS",#N/A,FALSE,"Hoja3";"SUELDOS EMPLEADOS",#N/A,FALSE,"Hoja4";"SUELDOS EJECUTIVOS",#N/A,FALSE,"Hoja5"}</definedName>
    <definedName name="_____sal2" localSheetId="64" hidden="1">{"SALARIOS",#N/A,FALSE,"Hoja3";"SUELDOS EMPLEADOS",#N/A,FALSE,"Hoja4";"SUELDOS EJECUTIVOS",#N/A,FALSE,"Hoja5"}</definedName>
    <definedName name="_____sal2" localSheetId="35" hidden="1">{"SALARIOS",#N/A,FALSE,"Hoja3";"SUELDOS EMPLEADOS",#N/A,FALSE,"Hoja4";"SUELDOS EJECUTIVOS",#N/A,FALSE,"Hoja5"}</definedName>
    <definedName name="_____sal2" localSheetId="36" hidden="1">{"SALARIOS",#N/A,FALSE,"Hoja3";"SUELDOS EMPLEADOS",#N/A,FALSE,"Hoja4";"SUELDOS EJECUTIVOS",#N/A,FALSE,"Hoja5"}</definedName>
    <definedName name="_____sal2" localSheetId="38" hidden="1">{"SALARIOS",#N/A,FALSE,"Hoja3";"SUELDOS EMPLEADOS",#N/A,FALSE,"Hoja4";"SUELDOS EJECUTIVOS",#N/A,FALSE,"Hoja5"}</definedName>
    <definedName name="_____sal2" localSheetId="34" hidden="1">{"SALARIOS",#N/A,FALSE,"Hoja3";"SUELDOS EMPLEADOS",#N/A,FALSE,"Hoja4";"SUELDOS EJECUTIVOS",#N/A,FALSE,"Hoja5"}</definedName>
    <definedName name="_____sal2" localSheetId="37" hidden="1">{"SALARIOS",#N/A,FALSE,"Hoja3";"SUELDOS EMPLEADOS",#N/A,FALSE,"Hoja4";"SUELDOS EJECUTIVOS",#N/A,FALSE,"Hoja5"}</definedName>
    <definedName name="_____sal2" localSheetId="19" hidden="1">{"SALARIOS",#N/A,FALSE,"Hoja3";"SUELDOS EMPLEADOS",#N/A,FALSE,"Hoja4";"SUELDOS EJECUTIVOS",#N/A,FALSE,"Hoja5"}</definedName>
    <definedName name="_____sal2" localSheetId="18" hidden="1">{"SALARIOS",#N/A,FALSE,"Hoja3";"SUELDOS EMPLEADOS",#N/A,FALSE,"Hoja4";"SUELDOS EJECUTIVOS",#N/A,FALSE,"Hoja5"}</definedName>
    <definedName name="_____sal2" localSheetId="27" hidden="1">{"SALARIOS",#N/A,FALSE,"Hoja3";"SUELDOS EMPLEADOS",#N/A,FALSE,"Hoja4";"SUELDOS EJECUTIVOS",#N/A,FALSE,"Hoja5"}</definedName>
    <definedName name="_____sal2" localSheetId="43" hidden="1">{"SALARIOS",#N/A,FALSE,"Hoja3";"SUELDOS EMPLEADOS",#N/A,FALSE,"Hoja4";"SUELDOS EJECUTIVOS",#N/A,FALSE,"Hoja5"}</definedName>
    <definedName name="_____sal2" localSheetId="42" hidden="1">{"SALARIOS",#N/A,FALSE,"Hoja3";"SUELDOS EMPLEADOS",#N/A,FALSE,"Hoja4";"SUELDOS EJECUTIVOS",#N/A,FALSE,"Hoja5"}</definedName>
    <definedName name="_____sal2" localSheetId="75" hidden="1">{"SALARIOS",#N/A,FALSE,"Hoja3";"SUELDOS EMPLEADOS",#N/A,FALSE,"Hoja4";"SUELDOS EJECUTIVOS",#N/A,FALSE,"Hoja5"}</definedName>
    <definedName name="_____sal2" localSheetId="74" hidden="1">{"SALARIOS",#N/A,FALSE,"Hoja3";"SUELDOS EMPLEADOS",#N/A,FALSE,"Hoja4";"SUELDOS EJECUTIVOS",#N/A,FALSE,"Hoja5"}</definedName>
    <definedName name="_____sal2" localSheetId="73" hidden="1">{"SALARIOS",#N/A,FALSE,"Hoja3";"SUELDOS EMPLEADOS",#N/A,FALSE,"Hoja4";"SUELDOS EJECUTIVOS",#N/A,FALSE,"Hoja5"}</definedName>
    <definedName name="_____sal2" localSheetId="17" hidden="1">{"SALARIOS",#N/A,FALSE,"Hoja3";"SUELDOS EMPLEADOS",#N/A,FALSE,"Hoja4";"SUELDOS EJECUTIVOS",#N/A,FALSE,"Hoja5"}</definedName>
    <definedName name="_____sal2" localSheetId="66" hidden="1">{"SALARIOS",#N/A,FALSE,"Hoja3";"SUELDOS EMPLEADOS",#N/A,FALSE,"Hoja4";"SUELDOS EJECUTIVOS",#N/A,FALSE,"Hoja5"}</definedName>
    <definedName name="_____sal2" localSheetId="67" hidden="1">{"SALARIOS",#N/A,FALSE,"Hoja3";"SUELDOS EMPLEADOS",#N/A,FALSE,"Hoja4";"SUELDOS EJECUTIVOS",#N/A,FALSE,"Hoja5"}</definedName>
    <definedName name="_____sal2" localSheetId="24" hidden="1">{"SALARIOS",#N/A,FALSE,"Hoja3";"SUELDOS EMPLEADOS",#N/A,FALSE,"Hoja4";"SUELDOS EJECUTIVOS",#N/A,FALSE,"Hoja5"}</definedName>
    <definedName name="_____sal2" localSheetId="70" hidden="1">{"SALARIOS",#N/A,FALSE,"Hoja3";"SUELDOS EMPLEADOS",#N/A,FALSE,"Hoja4";"SUELDOS EJECUTIVOS",#N/A,FALSE,"Hoja5"}</definedName>
    <definedName name="_____sal2" localSheetId="71" hidden="1">{"SALARIOS",#N/A,FALSE,"Hoja3";"SUELDOS EMPLEADOS",#N/A,FALSE,"Hoja4";"SUELDOS EJECUTIVOS",#N/A,FALSE,"Hoja5"}</definedName>
    <definedName name="_____sal2" localSheetId="72" hidden="1">{"SALARIOS",#N/A,FALSE,"Hoja3";"SUELDOS EMPLEADOS",#N/A,FALSE,"Hoja4";"SUELDOS EJECUTIVOS",#N/A,FALSE,"Hoja5"}</definedName>
    <definedName name="_____sal2" localSheetId="26" hidden="1">{"SALARIOS",#N/A,FALSE,"Hoja3";"SUELDOS EMPLEADOS",#N/A,FALSE,"Hoja4";"SUELDOS EJECUTIVOS",#N/A,FALSE,"Hoja5"}</definedName>
    <definedName name="_____sal2" localSheetId="22" hidden="1">{"SALARIOS",#N/A,FALSE,"Hoja3";"SUELDOS EMPLEADOS",#N/A,FALSE,"Hoja4";"SUELDOS EJECUTIVOS",#N/A,FALSE,"Hoja5"}</definedName>
    <definedName name="_____sal2" localSheetId="62" hidden="1">{"SALARIOS",#N/A,FALSE,"Hoja3";"SUELDOS EMPLEADOS",#N/A,FALSE,"Hoja4";"SUELDOS EJECUTIVOS",#N/A,FALSE,"Hoja5"}</definedName>
    <definedName name="_____sal2" localSheetId="60" hidden="1">{"SALARIOS",#N/A,FALSE,"Hoja3";"SUELDOS EMPLEADOS",#N/A,FALSE,"Hoja4";"SUELDOS EJECUTIVOS",#N/A,FALSE,"Hoja5"}</definedName>
    <definedName name="_____sal2" localSheetId="63" hidden="1">{"SALARIOS",#N/A,FALSE,"Hoja3";"SUELDOS EMPLEADOS",#N/A,FALSE,"Hoja4";"SUELDOS EJECUTIVOS",#N/A,FALSE,"Hoja5"}</definedName>
    <definedName name="_____sal2" localSheetId="61" hidden="1">{"SALARIOS",#N/A,FALSE,"Hoja3";"SUELDOS EMPLEADOS",#N/A,FALSE,"Hoja4";"SUELDOS EJECUTIVOS",#N/A,FALSE,"Hoja5"}</definedName>
    <definedName name="_____sal2" localSheetId="25" hidden="1">{"SALARIOS",#N/A,FALSE,"Hoja3";"SUELDOS EMPLEADOS",#N/A,FALSE,"Hoja4";"SUELDOS EJECUTIVOS",#N/A,FALSE,"Hoja5"}</definedName>
    <definedName name="_____sal2" localSheetId="68" hidden="1">{"SALARIOS",#N/A,FALSE,"Hoja3";"SUELDOS EMPLEADOS",#N/A,FALSE,"Hoja4";"SUELDOS EJECUTIVOS",#N/A,FALSE,"Hoja5"}</definedName>
    <definedName name="_____sal2" localSheetId="69" hidden="1">{"SALARIOS",#N/A,FALSE,"Hoja3";"SUELDOS EMPLEADOS",#N/A,FALSE,"Hoja4";"SUELDOS EJECUTIVOS",#N/A,FALSE,"Hoja5"}</definedName>
    <definedName name="_____sal2" hidden="1">{"SALARIOS",#N/A,FALSE,"Hoja3";"SUELDOS EMPLEADOS",#N/A,FALSE,"Hoja4";"SUELDOS EJECUTIVOS",#N/A,FALSE,"Hoja5"}</definedName>
    <definedName name="____sal2" localSheetId="29" hidden="1">{"SALARIOS",#N/A,FALSE,"Hoja3";"SUELDOS EMPLEADOS",#N/A,FALSE,"Hoja4";"SUELDOS EJECUTIVOS",#N/A,FALSE,"Hoja5"}</definedName>
    <definedName name="____sal2" localSheetId="65" hidden="1">{"SALARIOS",#N/A,FALSE,"Hoja3";"SUELDOS EMPLEADOS",#N/A,FALSE,"Hoja4";"SUELDOS EJECUTIVOS",#N/A,FALSE,"Hoja5"}</definedName>
    <definedName name="____sal2" localSheetId="64" hidden="1">{"SALARIOS",#N/A,FALSE,"Hoja3";"SUELDOS EMPLEADOS",#N/A,FALSE,"Hoja4";"SUELDOS EJECUTIVOS",#N/A,FALSE,"Hoja5"}</definedName>
    <definedName name="____sal2" localSheetId="35" hidden="1">{"SALARIOS",#N/A,FALSE,"Hoja3";"SUELDOS EMPLEADOS",#N/A,FALSE,"Hoja4";"SUELDOS EJECUTIVOS",#N/A,FALSE,"Hoja5"}</definedName>
    <definedName name="____sal2" localSheetId="36" hidden="1">{"SALARIOS",#N/A,FALSE,"Hoja3";"SUELDOS EMPLEADOS",#N/A,FALSE,"Hoja4";"SUELDOS EJECUTIVOS",#N/A,FALSE,"Hoja5"}</definedName>
    <definedName name="____sal2" localSheetId="38" hidden="1">{"SALARIOS",#N/A,FALSE,"Hoja3";"SUELDOS EMPLEADOS",#N/A,FALSE,"Hoja4";"SUELDOS EJECUTIVOS",#N/A,FALSE,"Hoja5"}</definedName>
    <definedName name="____sal2" localSheetId="34" hidden="1">{"SALARIOS",#N/A,FALSE,"Hoja3";"SUELDOS EMPLEADOS",#N/A,FALSE,"Hoja4";"SUELDOS EJECUTIVOS",#N/A,FALSE,"Hoja5"}</definedName>
    <definedName name="____sal2" localSheetId="37" hidden="1">{"SALARIOS",#N/A,FALSE,"Hoja3";"SUELDOS EMPLEADOS",#N/A,FALSE,"Hoja4";"SUELDOS EJECUTIVOS",#N/A,FALSE,"Hoja5"}</definedName>
    <definedName name="____sal2" localSheetId="19" hidden="1">{"SALARIOS",#N/A,FALSE,"Hoja3";"SUELDOS EMPLEADOS",#N/A,FALSE,"Hoja4";"SUELDOS EJECUTIVOS",#N/A,FALSE,"Hoja5"}</definedName>
    <definedName name="____sal2" localSheetId="18" hidden="1">{"SALARIOS",#N/A,FALSE,"Hoja3";"SUELDOS EMPLEADOS",#N/A,FALSE,"Hoja4";"SUELDOS EJECUTIVOS",#N/A,FALSE,"Hoja5"}</definedName>
    <definedName name="____sal2" localSheetId="27" hidden="1">{"SALARIOS",#N/A,FALSE,"Hoja3";"SUELDOS EMPLEADOS",#N/A,FALSE,"Hoja4";"SUELDOS EJECUTIVOS",#N/A,FALSE,"Hoja5"}</definedName>
    <definedName name="____sal2" localSheetId="43" hidden="1">{"SALARIOS",#N/A,FALSE,"Hoja3";"SUELDOS EMPLEADOS",#N/A,FALSE,"Hoja4";"SUELDOS EJECUTIVOS",#N/A,FALSE,"Hoja5"}</definedName>
    <definedName name="____sal2" localSheetId="42" hidden="1">{"SALARIOS",#N/A,FALSE,"Hoja3";"SUELDOS EMPLEADOS",#N/A,FALSE,"Hoja4";"SUELDOS EJECUTIVOS",#N/A,FALSE,"Hoja5"}</definedName>
    <definedName name="____sal2" localSheetId="75" hidden="1">{"SALARIOS",#N/A,FALSE,"Hoja3";"SUELDOS EMPLEADOS",#N/A,FALSE,"Hoja4";"SUELDOS EJECUTIVOS",#N/A,FALSE,"Hoja5"}</definedName>
    <definedName name="____sal2" localSheetId="74" hidden="1">{"SALARIOS",#N/A,FALSE,"Hoja3";"SUELDOS EMPLEADOS",#N/A,FALSE,"Hoja4";"SUELDOS EJECUTIVOS",#N/A,FALSE,"Hoja5"}</definedName>
    <definedName name="____sal2" localSheetId="73" hidden="1">{"SALARIOS",#N/A,FALSE,"Hoja3";"SUELDOS EMPLEADOS",#N/A,FALSE,"Hoja4";"SUELDOS EJECUTIVOS",#N/A,FALSE,"Hoja5"}</definedName>
    <definedName name="____sal2" localSheetId="17" hidden="1">{"SALARIOS",#N/A,FALSE,"Hoja3";"SUELDOS EMPLEADOS",#N/A,FALSE,"Hoja4";"SUELDOS EJECUTIVOS",#N/A,FALSE,"Hoja5"}</definedName>
    <definedName name="____sal2" localSheetId="66" hidden="1">{"SALARIOS",#N/A,FALSE,"Hoja3";"SUELDOS EMPLEADOS",#N/A,FALSE,"Hoja4";"SUELDOS EJECUTIVOS",#N/A,FALSE,"Hoja5"}</definedName>
    <definedName name="____sal2" localSheetId="67" hidden="1">{"SALARIOS",#N/A,FALSE,"Hoja3";"SUELDOS EMPLEADOS",#N/A,FALSE,"Hoja4";"SUELDOS EJECUTIVOS",#N/A,FALSE,"Hoja5"}</definedName>
    <definedName name="____sal2" localSheetId="24" hidden="1">{"SALARIOS",#N/A,FALSE,"Hoja3";"SUELDOS EMPLEADOS",#N/A,FALSE,"Hoja4";"SUELDOS EJECUTIVOS",#N/A,FALSE,"Hoja5"}</definedName>
    <definedName name="____sal2" localSheetId="70" hidden="1">{"SALARIOS",#N/A,FALSE,"Hoja3";"SUELDOS EMPLEADOS",#N/A,FALSE,"Hoja4";"SUELDOS EJECUTIVOS",#N/A,FALSE,"Hoja5"}</definedName>
    <definedName name="____sal2" localSheetId="71" hidden="1">{"SALARIOS",#N/A,FALSE,"Hoja3";"SUELDOS EMPLEADOS",#N/A,FALSE,"Hoja4";"SUELDOS EJECUTIVOS",#N/A,FALSE,"Hoja5"}</definedName>
    <definedName name="____sal2" localSheetId="72" hidden="1">{"SALARIOS",#N/A,FALSE,"Hoja3";"SUELDOS EMPLEADOS",#N/A,FALSE,"Hoja4";"SUELDOS EJECUTIVOS",#N/A,FALSE,"Hoja5"}</definedName>
    <definedName name="____sal2" localSheetId="26" hidden="1">{"SALARIOS",#N/A,FALSE,"Hoja3";"SUELDOS EMPLEADOS",#N/A,FALSE,"Hoja4";"SUELDOS EJECUTIVOS",#N/A,FALSE,"Hoja5"}</definedName>
    <definedName name="____sal2" localSheetId="22" hidden="1">{"SALARIOS",#N/A,FALSE,"Hoja3";"SUELDOS EMPLEADOS",#N/A,FALSE,"Hoja4";"SUELDOS EJECUTIVOS",#N/A,FALSE,"Hoja5"}</definedName>
    <definedName name="____sal2" localSheetId="62" hidden="1">{"SALARIOS",#N/A,FALSE,"Hoja3";"SUELDOS EMPLEADOS",#N/A,FALSE,"Hoja4";"SUELDOS EJECUTIVOS",#N/A,FALSE,"Hoja5"}</definedName>
    <definedName name="____sal2" localSheetId="60" hidden="1">{"SALARIOS",#N/A,FALSE,"Hoja3";"SUELDOS EMPLEADOS",#N/A,FALSE,"Hoja4";"SUELDOS EJECUTIVOS",#N/A,FALSE,"Hoja5"}</definedName>
    <definedName name="____sal2" localSheetId="63" hidden="1">{"SALARIOS",#N/A,FALSE,"Hoja3";"SUELDOS EMPLEADOS",#N/A,FALSE,"Hoja4";"SUELDOS EJECUTIVOS",#N/A,FALSE,"Hoja5"}</definedName>
    <definedName name="____sal2" localSheetId="61" hidden="1">{"SALARIOS",#N/A,FALSE,"Hoja3";"SUELDOS EMPLEADOS",#N/A,FALSE,"Hoja4";"SUELDOS EJECUTIVOS",#N/A,FALSE,"Hoja5"}</definedName>
    <definedName name="____sal2" localSheetId="25" hidden="1">{"SALARIOS",#N/A,FALSE,"Hoja3";"SUELDOS EMPLEADOS",#N/A,FALSE,"Hoja4";"SUELDOS EJECUTIVOS",#N/A,FALSE,"Hoja5"}</definedName>
    <definedName name="____sal2" localSheetId="68" hidden="1">{"SALARIOS",#N/A,FALSE,"Hoja3";"SUELDOS EMPLEADOS",#N/A,FALSE,"Hoja4";"SUELDOS EJECUTIVOS",#N/A,FALSE,"Hoja5"}</definedName>
    <definedName name="____sal2" localSheetId="69" hidden="1">{"SALARIOS",#N/A,FALSE,"Hoja3";"SUELDOS EMPLEADOS",#N/A,FALSE,"Hoja4";"SUELDOS EJECUTIVOS",#N/A,FALSE,"Hoja5"}</definedName>
    <definedName name="____sal2" hidden="1">{"SALARIOS",#N/A,FALSE,"Hoja3";"SUELDOS EMPLEADOS",#N/A,FALSE,"Hoja4";"SUELDOS EJECUTIVOS",#N/A,FALSE,"Hoja5"}</definedName>
    <definedName name="___sal2" localSheetId="29" hidden="1">{"SALARIOS",#N/A,FALSE,"Hoja3";"SUELDOS EMPLEADOS",#N/A,FALSE,"Hoja4";"SUELDOS EJECUTIVOS",#N/A,FALSE,"Hoja5"}</definedName>
    <definedName name="___sal2" localSheetId="65" hidden="1">{"SALARIOS",#N/A,FALSE,"Hoja3";"SUELDOS EMPLEADOS",#N/A,FALSE,"Hoja4";"SUELDOS EJECUTIVOS",#N/A,FALSE,"Hoja5"}</definedName>
    <definedName name="___sal2" localSheetId="64" hidden="1">{"SALARIOS",#N/A,FALSE,"Hoja3";"SUELDOS EMPLEADOS",#N/A,FALSE,"Hoja4";"SUELDOS EJECUTIVOS",#N/A,FALSE,"Hoja5"}</definedName>
    <definedName name="___sal2" localSheetId="35" hidden="1">{"SALARIOS",#N/A,FALSE,"Hoja3";"SUELDOS EMPLEADOS",#N/A,FALSE,"Hoja4";"SUELDOS EJECUTIVOS",#N/A,FALSE,"Hoja5"}</definedName>
    <definedName name="___sal2" localSheetId="36" hidden="1">{"SALARIOS",#N/A,FALSE,"Hoja3";"SUELDOS EMPLEADOS",#N/A,FALSE,"Hoja4";"SUELDOS EJECUTIVOS",#N/A,FALSE,"Hoja5"}</definedName>
    <definedName name="___sal2" localSheetId="38" hidden="1">{"SALARIOS",#N/A,FALSE,"Hoja3";"SUELDOS EMPLEADOS",#N/A,FALSE,"Hoja4";"SUELDOS EJECUTIVOS",#N/A,FALSE,"Hoja5"}</definedName>
    <definedName name="___sal2" localSheetId="34" hidden="1">{"SALARIOS",#N/A,FALSE,"Hoja3";"SUELDOS EMPLEADOS",#N/A,FALSE,"Hoja4";"SUELDOS EJECUTIVOS",#N/A,FALSE,"Hoja5"}</definedName>
    <definedName name="___sal2" localSheetId="37" hidden="1">{"SALARIOS",#N/A,FALSE,"Hoja3";"SUELDOS EMPLEADOS",#N/A,FALSE,"Hoja4";"SUELDOS EJECUTIVOS",#N/A,FALSE,"Hoja5"}</definedName>
    <definedName name="___sal2" localSheetId="19" hidden="1">{"SALARIOS",#N/A,FALSE,"Hoja3";"SUELDOS EMPLEADOS",#N/A,FALSE,"Hoja4";"SUELDOS EJECUTIVOS",#N/A,FALSE,"Hoja5"}</definedName>
    <definedName name="___sal2" localSheetId="18" hidden="1">{"SALARIOS",#N/A,FALSE,"Hoja3";"SUELDOS EMPLEADOS",#N/A,FALSE,"Hoja4";"SUELDOS EJECUTIVOS",#N/A,FALSE,"Hoja5"}</definedName>
    <definedName name="___sal2" localSheetId="27" hidden="1">{"SALARIOS",#N/A,FALSE,"Hoja3";"SUELDOS EMPLEADOS",#N/A,FALSE,"Hoja4";"SUELDOS EJECUTIVOS",#N/A,FALSE,"Hoja5"}</definedName>
    <definedName name="___sal2" localSheetId="43" hidden="1">{"SALARIOS",#N/A,FALSE,"Hoja3";"SUELDOS EMPLEADOS",#N/A,FALSE,"Hoja4";"SUELDOS EJECUTIVOS",#N/A,FALSE,"Hoja5"}</definedName>
    <definedName name="___sal2" localSheetId="42" hidden="1">{"SALARIOS",#N/A,FALSE,"Hoja3";"SUELDOS EMPLEADOS",#N/A,FALSE,"Hoja4";"SUELDOS EJECUTIVOS",#N/A,FALSE,"Hoja5"}</definedName>
    <definedName name="___sal2" localSheetId="75" hidden="1">{"SALARIOS",#N/A,FALSE,"Hoja3";"SUELDOS EMPLEADOS",#N/A,FALSE,"Hoja4";"SUELDOS EJECUTIVOS",#N/A,FALSE,"Hoja5"}</definedName>
    <definedName name="___sal2" localSheetId="74" hidden="1">{"SALARIOS",#N/A,FALSE,"Hoja3";"SUELDOS EMPLEADOS",#N/A,FALSE,"Hoja4";"SUELDOS EJECUTIVOS",#N/A,FALSE,"Hoja5"}</definedName>
    <definedName name="___sal2" localSheetId="73" hidden="1">{"SALARIOS",#N/A,FALSE,"Hoja3";"SUELDOS EMPLEADOS",#N/A,FALSE,"Hoja4";"SUELDOS EJECUTIVOS",#N/A,FALSE,"Hoja5"}</definedName>
    <definedName name="___sal2" localSheetId="17" hidden="1">{"SALARIOS",#N/A,FALSE,"Hoja3";"SUELDOS EMPLEADOS",#N/A,FALSE,"Hoja4";"SUELDOS EJECUTIVOS",#N/A,FALSE,"Hoja5"}</definedName>
    <definedName name="___sal2" localSheetId="66" hidden="1">{"SALARIOS",#N/A,FALSE,"Hoja3";"SUELDOS EMPLEADOS",#N/A,FALSE,"Hoja4";"SUELDOS EJECUTIVOS",#N/A,FALSE,"Hoja5"}</definedName>
    <definedName name="___sal2" localSheetId="67" hidden="1">{"SALARIOS",#N/A,FALSE,"Hoja3";"SUELDOS EMPLEADOS",#N/A,FALSE,"Hoja4";"SUELDOS EJECUTIVOS",#N/A,FALSE,"Hoja5"}</definedName>
    <definedName name="___sal2" localSheetId="24" hidden="1">{"SALARIOS",#N/A,FALSE,"Hoja3";"SUELDOS EMPLEADOS",#N/A,FALSE,"Hoja4";"SUELDOS EJECUTIVOS",#N/A,FALSE,"Hoja5"}</definedName>
    <definedName name="___sal2" localSheetId="70" hidden="1">{"SALARIOS",#N/A,FALSE,"Hoja3";"SUELDOS EMPLEADOS",#N/A,FALSE,"Hoja4";"SUELDOS EJECUTIVOS",#N/A,FALSE,"Hoja5"}</definedName>
    <definedName name="___sal2" localSheetId="71" hidden="1">{"SALARIOS",#N/A,FALSE,"Hoja3";"SUELDOS EMPLEADOS",#N/A,FALSE,"Hoja4";"SUELDOS EJECUTIVOS",#N/A,FALSE,"Hoja5"}</definedName>
    <definedName name="___sal2" localSheetId="72" hidden="1">{"SALARIOS",#N/A,FALSE,"Hoja3";"SUELDOS EMPLEADOS",#N/A,FALSE,"Hoja4";"SUELDOS EJECUTIVOS",#N/A,FALSE,"Hoja5"}</definedName>
    <definedName name="___sal2" localSheetId="26" hidden="1">{"SALARIOS",#N/A,FALSE,"Hoja3";"SUELDOS EMPLEADOS",#N/A,FALSE,"Hoja4";"SUELDOS EJECUTIVOS",#N/A,FALSE,"Hoja5"}</definedName>
    <definedName name="___sal2" localSheetId="22" hidden="1">{"SALARIOS",#N/A,FALSE,"Hoja3";"SUELDOS EMPLEADOS",#N/A,FALSE,"Hoja4";"SUELDOS EJECUTIVOS",#N/A,FALSE,"Hoja5"}</definedName>
    <definedName name="___sal2" localSheetId="62" hidden="1">{"SALARIOS",#N/A,FALSE,"Hoja3";"SUELDOS EMPLEADOS",#N/A,FALSE,"Hoja4";"SUELDOS EJECUTIVOS",#N/A,FALSE,"Hoja5"}</definedName>
    <definedName name="___sal2" localSheetId="60" hidden="1">{"SALARIOS",#N/A,FALSE,"Hoja3";"SUELDOS EMPLEADOS",#N/A,FALSE,"Hoja4";"SUELDOS EJECUTIVOS",#N/A,FALSE,"Hoja5"}</definedName>
    <definedName name="___sal2" localSheetId="63" hidden="1">{"SALARIOS",#N/A,FALSE,"Hoja3";"SUELDOS EMPLEADOS",#N/A,FALSE,"Hoja4";"SUELDOS EJECUTIVOS",#N/A,FALSE,"Hoja5"}</definedName>
    <definedName name="___sal2" localSheetId="61" hidden="1">{"SALARIOS",#N/A,FALSE,"Hoja3";"SUELDOS EMPLEADOS",#N/A,FALSE,"Hoja4";"SUELDOS EJECUTIVOS",#N/A,FALSE,"Hoja5"}</definedName>
    <definedName name="___sal2" localSheetId="25" hidden="1">{"SALARIOS",#N/A,FALSE,"Hoja3";"SUELDOS EMPLEADOS",#N/A,FALSE,"Hoja4";"SUELDOS EJECUTIVOS",#N/A,FALSE,"Hoja5"}</definedName>
    <definedName name="___sal2" localSheetId="68" hidden="1">{"SALARIOS",#N/A,FALSE,"Hoja3";"SUELDOS EMPLEADOS",#N/A,FALSE,"Hoja4";"SUELDOS EJECUTIVOS",#N/A,FALSE,"Hoja5"}</definedName>
    <definedName name="___sal2" localSheetId="69" hidden="1">{"SALARIOS",#N/A,FALSE,"Hoja3";"SUELDOS EMPLEADOS",#N/A,FALSE,"Hoja4";"SUELDOS EJECUTIVOS",#N/A,FALSE,"Hoja5"}</definedName>
    <definedName name="___sal2" hidden="1">{"SALARIOS",#N/A,FALSE,"Hoja3";"SUELDOS EMPLEADOS",#N/A,FALSE,"Hoja4";"SUELDOS EJECUTIVOS",#N/A,FALSE,"Hoja5"}</definedName>
    <definedName name="__IntlFixup" hidden="1">TRUE</definedName>
    <definedName name="__sal2" localSheetId="29" hidden="1">{"SALARIOS",#N/A,FALSE,"Hoja3";"SUELDOS EMPLEADOS",#N/A,FALSE,"Hoja4";"SUELDOS EJECUTIVOS",#N/A,FALSE,"Hoja5"}</definedName>
    <definedName name="__sal2" localSheetId="65" hidden="1">{"SALARIOS",#N/A,FALSE,"Hoja3";"SUELDOS EMPLEADOS",#N/A,FALSE,"Hoja4";"SUELDOS EJECUTIVOS",#N/A,FALSE,"Hoja5"}</definedName>
    <definedName name="__sal2" localSheetId="64" hidden="1">{"SALARIOS",#N/A,FALSE,"Hoja3";"SUELDOS EMPLEADOS",#N/A,FALSE,"Hoja4";"SUELDOS EJECUTIVOS",#N/A,FALSE,"Hoja5"}</definedName>
    <definedName name="__sal2" localSheetId="35" hidden="1">{"SALARIOS",#N/A,FALSE,"Hoja3";"SUELDOS EMPLEADOS",#N/A,FALSE,"Hoja4";"SUELDOS EJECUTIVOS",#N/A,FALSE,"Hoja5"}</definedName>
    <definedName name="__sal2" localSheetId="36" hidden="1">{"SALARIOS",#N/A,FALSE,"Hoja3";"SUELDOS EMPLEADOS",#N/A,FALSE,"Hoja4";"SUELDOS EJECUTIVOS",#N/A,FALSE,"Hoja5"}</definedName>
    <definedName name="__sal2" localSheetId="38" hidden="1">{"SALARIOS",#N/A,FALSE,"Hoja3";"SUELDOS EMPLEADOS",#N/A,FALSE,"Hoja4";"SUELDOS EJECUTIVOS",#N/A,FALSE,"Hoja5"}</definedName>
    <definedName name="__sal2" localSheetId="34" hidden="1">{"SALARIOS",#N/A,FALSE,"Hoja3";"SUELDOS EMPLEADOS",#N/A,FALSE,"Hoja4";"SUELDOS EJECUTIVOS",#N/A,FALSE,"Hoja5"}</definedName>
    <definedName name="__sal2" localSheetId="37" hidden="1">{"SALARIOS",#N/A,FALSE,"Hoja3";"SUELDOS EMPLEADOS",#N/A,FALSE,"Hoja4";"SUELDOS EJECUTIVOS",#N/A,FALSE,"Hoja5"}</definedName>
    <definedName name="__sal2" localSheetId="19" hidden="1">{"SALARIOS",#N/A,FALSE,"Hoja3";"SUELDOS EMPLEADOS",#N/A,FALSE,"Hoja4";"SUELDOS EJECUTIVOS",#N/A,FALSE,"Hoja5"}</definedName>
    <definedName name="__sal2" localSheetId="18" hidden="1">{"SALARIOS",#N/A,FALSE,"Hoja3";"SUELDOS EMPLEADOS",#N/A,FALSE,"Hoja4";"SUELDOS EJECUTIVOS",#N/A,FALSE,"Hoja5"}</definedName>
    <definedName name="__sal2" localSheetId="27" hidden="1">{"SALARIOS",#N/A,FALSE,"Hoja3";"SUELDOS EMPLEADOS",#N/A,FALSE,"Hoja4";"SUELDOS EJECUTIVOS",#N/A,FALSE,"Hoja5"}</definedName>
    <definedName name="__sal2" localSheetId="43" hidden="1">{"SALARIOS",#N/A,FALSE,"Hoja3";"SUELDOS EMPLEADOS",#N/A,FALSE,"Hoja4";"SUELDOS EJECUTIVOS",#N/A,FALSE,"Hoja5"}</definedName>
    <definedName name="__sal2" localSheetId="42" hidden="1">{"SALARIOS",#N/A,FALSE,"Hoja3";"SUELDOS EMPLEADOS",#N/A,FALSE,"Hoja4";"SUELDOS EJECUTIVOS",#N/A,FALSE,"Hoja5"}</definedName>
    <definedName name="__sal2" localSheetId="75" hidden="1">{"SALARIOS",#N/A,FALSE,"Hoja3";"SUELDOS EMPLEADOS",#N/A,FALSE,"Hoja4";"SUELDOS EJECUTIVOS",#N/A,FALSE,"Hoja5"}</definedName>
    <definedName name="__sal2" localSheetId="74" hidden="1">{"SALARIOS",#N/A,FALSE,"Hoja3";"SUELDOS EMPLEADOS",#N/A,FALSE,"Hoja4";"SUELDOS EJECUTIVOS",#N/A,FALSE,"Hoja5"}</definedName>
    <definedName name="__sal2" localSheetId="73" hidden="1">{"SALARIOS",#N/A,FALSE,"Hoja3";"SUELDOS EMPLEADOS",#N/A,FALSE,"Hoja4";"SUELDOS EJECUTIVOS",#N/A,FALSE,"Hoja5"}</definedName>
    <definedName name="__sal2" localSheetId="17" hidden="1">{"SALARIOS",#N/A,FALSE,"Hoja3";"SUELDOS EMPLEADOS",#N/A,FALSE,"Hoja4";"SUELDOS EJECUTIVOS",#N/A,FALSE,"Hoja5"}</definedName>
    <definedName name="__sal2" localSheetId="66" hidden="1">{"SALARIOS",#N/A,FALSE,"Hoja3";"SUELDOS EMPLEADOS",#N/A,FALSE,"Hoja4";"SUELDOS EJECUTIVOS",#N/A,FALSE,"Hoja5"}</definedName>
    <definedName name="__sal2" localSheetId="67" hidden="1">{"SALARIOS",#N/A,FALSE,"Hoja3";"SUELDOS EMPLEADOS",#N/A,FALSE,"Hoja4";"SUELDOS EJECUTIVOS",#N/A,FALSE,"Hoja5"}</definedName>
    <definedName name="__sal2" localSheetId="24" hidden="1">{"SALARIOS",#N/A,FALSE,"Hoja3";"SUELDOS EMPLEADOS",#N/A,FALSE,"Hoja4";"SUELDOS EJECUTIVOS",#N/A,FALSE,"Hoja5"}</definedName>
    <definedName name="__sal2" localSheetId="70" hidden="1">{"SALARIOS",#N/A,FALSE,"Hoja3";"SUELDOS EMPLEADOS",#N/A,FALSE,"Hoja4";"SUELDOS EJECUTIVOS",#N/A,FALSE,"Hoja5"}</definedName>
    <definedName name="__sal2" localSheetId="71" hidden="1">{"SALARIOS",#N/A,FALSE,"Hoja3";"SUELDOS EMPLEADOS",#N/A,FALSE,"Hoja4";"SUELDOS EJECUTIVOS",#N/A,FALSE,"Hoja5"}</definedName>
    <definedName name="__sal2" localSheetId="72" hidden="1">{"SALARIOS",#N/A,FALSE,"Hoja3";"SUELDOS EMPLEADOS",#N/A,FALSE,"Hoja4";"SUELDOS EJECUTIVOS",#N/A,FALSE,"Hoja5"}</definedName>
    <definedName name="__sal2" localSheetId="26" hidden="1">{"SALARIOS",#N/A,FALSE,"Hoja3";"SUELDOS EMPLEADOS",#N/A,FALSE,"Hoja4";"SUELDOS EJECUTIVOS",#N/A,FALSE,"Hoja5"}</definedName>
    <definedName name="__sal2" localSheetId="22" hidden="1">{"SALARIOS",#N/A,FALSE,"Hoja3";"SUELDOS EMPLEADOS",#N/A,FALSE,"Hoja4";"SUELDOS EJECUTIVOS",#N/A,FALSE,"Hoja5"}</definedName>
    <definedName name="__sal2" localSheetId="62" hidden="1">{"SALARIOS",#N/A,FALSE,"Hoja3";"SUELDOS EMPLEADOS",#N/A,FALSE,"Hoja4";"SUELDOS EJECUTIVOS",#N/A,FALSE,"Hoja5"}</definedName>
    <definedName name="__sal2" localSheetId="60" hidden="1">{"SALARIOS",#N/A,FALSE,"Hoja3";"SUELDOS EMPLEADOS",#N/A,FALSE,"Hoja4";"SUELDOS EJECUTIVOS",#N/A,FALSE,"Hoja5"}</definedName>
    <definedName name="__sal2" localSheetId="63" hidden="1">{"SALARIOS",#N/A,FALSE,"Hoja3";"SUELDOS EMPLEADOS",#N/A,FALSE,"Hoja4";"SUELDOS EJECUTIVOS",#N/A,FALSE,"Hoja5"}</definedName>
    <definedName name="__sal2" localSheetId="61" hidden="1">{"SALARIOS",#N/A,FALSE,"Hoja3";"SUELDOS EMPLEADOS",#N/A,FALSE,"Hoja4";"SUELDOS EJECUTIVOS",#N/A,FALSE,"Hoja5"}</definedName>
    <definedName name="__sal2" localSheetId="25" hidden="1">{"SALARIOS",#N/A,FALSE,"Hoja3";"SUELDOS EMPLEADOS",#N/A,FALSE,"Hoja4";"SUELDOS EJECUTIVOS",#N/A,FALSE,"Hoja5"}</definedName>
    <definedName name="__sal2" localSheetId="68" hidden="1">{"SALARIOS",#N/A,FALSE,"Hoja3";"SUELDOS EMPLEADOS",#N/A,FALSE,"Hoja4";"SUELDOS EJECUTIVOS",#N/A,FALSE,"Hoja5"}</definedName>
    <definedName name="__sal2" localSheetId="69" hidden="1">{"SALARIOS",#N/A,FALSE,"Hoja3";"SUELDOS EMPLEADOS",#N/A,FALSE,"Hoja4";"SUELDOS EJECUTIVOS",#N/A,FALSE,"Hoja5"}</definedName>
    <definedName name="__sal2" hidden="1">{"SALARIOS",#N/A,FALSE,"Hoja3";"SUELDOS EMPLEADOS",#N/A,FALSE,"Hoja4";"SUELDOS EJECUTIVOS",#N/A,FALSE,"Hoja5"}</definedName>
    <definedName name="_1_123Graph_AEND" localSheetId="29" hidden="1">#REF!</definedName>
    <definedName name="_1_123Graph_AEND" localSheetId="35" hidden="1">#REF!</definedName>
    <definedName name="_1_123Graph_AEND" localSheetId="36" hidden="1">#REF!</definedName>
    <definedName name="_1_123Graph_AEND" localSheetId="38" hidden="1">#REF!</definedName>
    <definedName name="_1_123Graph_AEND" localSheetId="34" hidden="1">#REF!</definedName>
    <definedName name="_1_123Graph_AEND" localSheetId="37" hidden="1">#REF!</definedName>
    <definedName name="_1_123Graph_AEND" localSheetId="19" hidden="1">#REF!</definedName>
    <definedName name="_1_123Graph_AEND" localSheetId="18" hidden="1">#REF!</definedName>
    <definedName name="_1_123Graph_AEND" localSheetId="27" hidden="1">#REF!</definedName>
    <definedName name="_1_123Graph_AEND" localSheetId="43" hidden="1">#REF!</definedName>
    <definedName name="_1_123Graph_AEND" localSheetId="42" hidden="1">#REF!</definedName>
    <definedName name="_1_123Graph_AEND" localSheetId="75" hidden="1">#REF!</definedName>
    <definedName name="_1_123Graph_AEND" localSheetId="74" hidden="1">#REF!</definedName>
    <definedName name="_1_123Graph_AEND" localSheetId="73" hidden="1">#REF!</definedName>
    <definedName name="_1_123Graph_AEND" localSheetId="17" hidden="1">#REF!</definedName>
    <definedName name="_1_123Graph_AEND" localSheetId="66" hidden="1">#REF!</definedName>
    <definedName name="_1_123Graph_AEND" localSheetId="67" hidden="1">#REF!</definedName>
    <definedName name="_1_123Graph_AEND" localSheetId="24" hidden="1">#REF!</definedName>
    <definedName name="_1_123Graph_AEND" localSheetId="70" hidden="1">#REF!</definedName>
    <definedName name="_1_123Graph_AEND" localSheetId="71" hidden="1">#REF!</definedName>
    <definedName name="_1_123Graph_AEND" localSheetId="72" hidden="1">#REF!</definedName>
    <definedName name="_1_123Graph_AEND" localSheetId="26" hidden="1">#REF!</definedName>
    <definedName name="_1_123Graph_AEND" localSheetId="22" hidden="1">#REF!</definedName>
    <definedName name="_1_123Graph_AEND" localSheetId="62" hidden="1">#REF!</definedName>
    <definedName name="_1_123Graph_AEND" localSheetId="60" hidden="1">#REF!</definedName>
    <definedName name="_1_123Graph_AEND" localSheetId="63" hidden="1">#REF!</definedName>
    <definedName name="_1_123Graph_AEND" localSheetId="61" hidden="1">#REF!</definedName>
    <definedName name="_1_123Graph_AEND" localSheetId="25" hidden="1">#REF!</definedName>
    <definedName name="_1_123Graph_AEND" localSheetId="68" hidden="1">#REF!</definedName>
    <definedName name="_1_123Graph_AEND" localSheetId="69" hidden="1">#REF!</definedName>
    <definedName name="_1_123Graph_AEND" hidden="1">#REF!</definedName>
    <definedName name="_2_123Graph_XEND" localSheetId="29" hidden="1">#REF!</definedName>
    <definedName name="_2_123Graph_XEND" localSheetId="35" hidden="1">#REF!</definedName>
    <definedName name="_2_123Graph_XEND" localSheetId="36" hidden="1">#REF!</definedName>
    <definedName name="_2_123Graph_XEND" localSheetId="38" hidden="1">#REF!</definedName>
    <definedName name="_2_123Graph_XEND" localSheetId="34" hidden="1">#REF!</definedName>
    <definedName name="_2_123Graph_XEND" localSheetId="37" hidden="1">#REF!</definedName>
    <definedName name="_2_123Graph_XEND" localSheetId="19" hidden="1">#REF!</definedName>
    <definedName name="_2_123Graph_XEND" localSheetId="18" hidden="1">#REF!</definedName>
    <definedName name="_2_123Graph_XEND" localSheetId="27" hidden="1">#REF!</definedName>
    <definedName name="_2_123Graph_XEND" localSheetId="43" hidden="1">#REF!</definedName>
    <definedName name="_2_123Graph_XEND" localSheetId="42" hidden="1">#REF!</definedName>
    <definedName name="_2_123Graph_XEND" localSheetId="75" hidden="1">#REF!</definedName>
    <definedName name="_2_123Graph_XEND" localSheetId="74" hidden="1">#REF!</definedName>
    <definedName name="_2_123Graph_XEND" localSheetId="73" hidden="1">#REF!</definedName>
    <definedName name="_2_123Graph_XEND" localSheetId="17" hidden="1">#REF!</definedName>
    <definedName name="_2_123Graph_XEND" localSheetId="66" hidden="1">#REF!</definedName>
    <definedName name="_2_123Graph_XEND" localSheetId="67" hidden="1">#REF!</definedName>
    <definedName name="_2_123Graph_XEND" localSheetId="24" hidden="1">#REF!</definedName>
    <definedName name="_2_123Graph_XEND" localSheetId="70" hidden="1">#REF!</definedName>
    <definedName name="_2_123Graph_XEND" localSheetId="71" hidden="1">#REF!</definedName>
    <definedName name="_2_123Graph_XEND" localSheetId="72" hidden="1">#REF!</definedName>
    <definedName name="_2_123Graph_XEND" localSheetId="26" hidden="1">#REF!</definedName>
    <definedName name="_2_123Graph_XEND" localSheetId="22" hidden="1">#REF!</definedName>
    <definedName name="_2_123Graph_XEND" localSheetId="62" hidden="1">#REF!</definedName>
    <definedName name="_2_123Graph_XEND" localSheetId="60" hidden="1">#REF!</definedName>
    <definedName name="_2_123Graph_XEND" localSheetId="63" hidden="1">#REF!</definedName>
    <definedName name="_2_123Graph_XEND" localSheetId="61" hidden="1">#REF!</definedName>
    <definedName name="_2_123Graph_XEND" localSheetId="25" hidden="1">#REF!</definedName>
    <definedName name="_2_123Graph_XEND" localSheetId="68" hidden="1">#REF!</definedName>
    <definedName name="_2_123Graph_XEND" localSheetId="69" hidden="1">#REF!</definedName>
    <definedName name="_2_123Graph_XEND" hidden="1">#REF!</definedName>
    <definedName name="_Dist_Bin" localSheetId="29" hidden="1">#REF!</definedName>
    <definedName name="_Dist_Bin" localSheetId="35" hidden="1">#REF!</definedName>
    <definedName name="_Dist_Bin" localSheetId="36" hidden="1">#REF!</definedName>
    <definedName name="_Dist_Bin" localSheetId="38" hidden="1">#REF!</definedName>
    <definedName name="_Dist_Bin" localSheetId="34" hidden="1">#REF!</definedName>
    <definedName name="_Dist_Bin" localSheetId="37" hidden="1">#REF!</definedName>
    <definedName name="_Dist_Bin" localSheetId="19" hidden="1">#REF!</definedName>
    <definedName name="_Dist_Bin" localSheetId="18" hidden="1">#REF!</definedName>
    <definedName name="_Dist_Bin" localSheetId="27" hidden="1">#REF!</definedName>
    <definedName name="_Dist_Bin" localSheetId="43" hidden="1">#REF!</definedName>
    <definedName name="_Dist_Bin" localSheetId="42" hidden="1">#REF!</definedName>
    <definedName name="_Dist_Bin" localSheetId="75" hidden="1">#REF!</definedName>
    <definedName name="_Dist_Bin" localSheetId="74" hidden="1">#REF!</definedName>
    <definedName name="_Dist_Bin" localSheetId="73" hidden="1">#REF!</definedName>
    <definedName name="_Dist_Bin" localSheetId="17" hidden="1">#REF!</definedName>
    <definedName name="_Dist_Bin" localSheetId="66" hidden="1">#REF!</definedName>
    <definedName name="_Dist_Bin" localSheetId="67" hidden="1">#REF!</definedName>
    <definedName name="_Dist_Bin" localSheetId="24" hidden="1">#REF!</definedName>
    <definedName name="_Dist_Bin" localSheetId="70" hidden="1">#REF!</definedName>
    <definedName name="_Dist_Bin" localSheetId="71" hidden="1">#REF!</definedName>
    <definedName name="_Dist_Bin" localSheetId="72" hidden="1">#REF!</definedName>
    <definedName name="_Dist_Bin" localSheetId="26" hidden="1">#REF!</definedName>
    <definedName name="_Dist_Bin" localSheetId="22" hidden="1">#REF!</definedName>
    <definedName name="_Dist_Bin" localSheetId="62" hidden="1">#REF!</definedName>
    <definedName name="_Dist_Bin" localSheetId="60" hidden="1">#REF!</definedName>
    <definedName name="_Dist_Bin" localSheetId="63" hidden="1">#REF!</definedName>
    <definedName name="_Dist_Bin" localSheetId="61" hidden="1">#REF!</definedName>
    <definedName name="_Dist_Bin" localSheetId="25" hidden="1">#REF!</definedName>
    <definedName name="_Dist_Bin" localSheetId="68" hidden="1">#REF!</definedName>
    <definedName name="_Dist_Bin" localSheetId="69" hidden="1">#REF!</definedName>
    <definedName name="_Dist_Bin" hidden="1">#REF!</definedName>
    <definedName name="_Dist_Values" localSheetId="61" hidden="1">#REF!</definedName>
    <definedName name="_Dist_Values" hidden="1">#REF!</definedName>
    <definedName name="_Fill" localSheetId="61" hidden="1">#REF!</definedName>
    <definedName name="_Fill" hidden="1">#REF!</definedName>
    <definedName name="_xlnm._FilterDatabase" localSheetId="29" hidden="1">Carryover!$A$3:$AI$9</definedName>
    <definedName name="_xlnm._FilterDatabase" localSheetId="64" hidden="1">'Custom (Project-Level)'!$B$6:$D$6</definedName>
    <definedName name="_xlnm._FilterDatabase" localSheetId="76" hidden="1">'MS - Carryover'!$A$3:$AI$10</definedName>
    <definedName name="_xlnm._FilterDatabase" localSheetId="56" hidden="1">'RP - IQ Carryover'!$A$3:$AJ$16</definedName>
    <definedName name="_xlnm._FilterDatabase" localSheetId="57" hidden="1">'RP - MR Carryover'!$A$3:$AJ$27</definedName>
    <definedName name="_Key1" localSheetId="29" hidden="1">#REF!</definedName>
    <definedName name="_Key1" localSheetId="35" hidden="1">#REF!</definedName>
    <definedName name="_Key1" localSheetId="36" hidden="1">#REF!</definedName>
    <definedName name="_Key1" localSheetId="38" hidden="1">#REF!</definedName>
    <definedName name="_Key1" localSheetId="34" hidden="1">#REF!</definedName>
    <definedName name="_Key1" localSheetId="37" hidden="1">#REF!</definedName>
    <definedName name="_Key1" localSheetId="19" hidden="1">#REF!</definedName>
    <definedName name="_Key1" localSheetId="18" hidden="1">#REF!</definedName>
    <definedName name="_Key1" localSheetId="27" hidden="1">#REF!</definedName>
    <definedName name="_Key1" localSheetId="43" hidden="1">#REF!</definedName>
    <definedName name="_Key1" localSheetId="42" hidden="1">#REF!</definedName>
    <definedName name="_Key1" localSheetId="75" hidden="1">#REF!</definedName>
    <definedName name="_Key1" localSheetId="74" hidden="1">#REF!</definedName>
    <definedName name="_Key1" localSheetId="73" hidden="1">#REF!</definedName>
    <definedName name="_Key1" localSheetId="17" hidden="1">#REF!</definedName>
    <definedName name="_Key1" localSheetId="66" hidden="1">#REF!</definedName>
    <definedName name="_Key1" localSheetId="67" hidden="1">#REF!</definedName>
    <definedName name="_Key1" localSheetId="24" hidden="1">#REF!</definedName>
    <definedName name="_Key1" localSheetId="70" hidden="1">#REF!</definedName>
    <definedName name="_Key1" localSheetId="71" hidden="1">#REF!</definedName>
    <definedName name="_Key1" localSheetId="72" hidden="1">#REF!</definedName>
    <definedName name="_Key1" localSheetId="26" hidden="1">#REF!</definedName>
    <definedName name="_Key1" localSheetId="22" hidden="1">#REF!</definedName>
    <definedName name="_Key1" localSheetId="62" hidden="1">#REF!</definedName>
    <definedName name="_Key1" localSheetId="60" hidden="1">#REF!</definedName>
    <definedName name="_Key1" localSheetId="63" hidden="1">#REF!</definedName>
    <definedName name="_Key1" localSheetId="61" hidden="1">#REF!</definedName>
    <definedName name="_Key1" localSheetId="25" hidden="1">#REF!</definedName>
    <definedName name="_Key1" localSheetId="68" hidden="1">#REF!</definedName>
    <definedName name="_Key1" localSheetId="69" hidden="1">#REF!</definedName>
    <definedName name="_Key1" hidden="1">#REF!</definedName>
    <definedName name="_Key2" localSheetId="29" hidden="1">#REF!</definedName>
    <definedName name="_Key2" localSheetId="35" hidden="1">#REF!</definedName>
    <definedName name="_Key2" localSheetId="36" hidden="1">#REF!</definedName>
    <definedName name="_Key2" localSheetId="38" hidden="1">#REF!</definedName>
    <definedName name="_Key2" localSheetId="34" hidden="1">#REF!</definedName>
    <definedName name="_Key2" localSheetId="37" hidden="1">#REF!</definedName>
    <definedName name="_Key2" localSheetId="19" hidden="1">#REF!</definedName>
    <definedName name="_Key2" localSheetId="18" hidden="1">#REF!</definedName>
    <definedName name="_Key2" localSheetId="27" hidden="1">#REF!</definedName>
    <definedName name="_Key2" localSheetId="43" hidden="1">#REF!</definedName>
    <definedName name="_Key2" localSheetId="42" hidden="1">#REF!</definedName>
    <definedName name="_Key2" localSheetId="75" hidden="1">#REF!</definedName>
    <definedName name="_Key2" localSheetId="74" hidden="1">#REF!</definedName>
    <definedName name="_Key2" localSheetId="73" hidden="1">#REF!</definedName>
    <definedName name="_Key2" localSheetId="17" hidden="1">#REF!</definedName>
    <definedName name="_Key2" localSheetId="66" hidden="1">#REF!</definedName>
    <definedName name="_Key2" localSheetId="67" hidden="1">#REF!</definedName>
    <definedName name="_Key2" localSheetId="24" hidden="1">#REF!</definedName>
    <definedName name="_Key2" localSheetId="70" hidden="1">#REF!</definedName>
    <definedName name="_Key2" localSheetId="71" hidden="1">#REF!</definedName>
    <definedName name="_Key2" localSheetId="72" hidden="1">#REF!</definedName>
    <definedName name="_Key2" localSheetId="26" hidden="1">#REF!</definedName>
    <definedName name="_Key2" localSheetId="22" hidden="1">#REF!</definedName>
    <definedName name="_Key2" localSheetId="62" hidden="1">#REF!</definedName>
    <definedName name="_Key2" localSheetId="60" hidden="1">#REF!</definedName>
    <definedName name="_Key2" localSheetId="63" hidden="1">#REF!</definedName>
    <definedName name="_Key2" localSheetId="61" hidden="1">#REF!</definedName>
    <definedName name="_Key2" localSheetId="25" hidden="1">#REF!</definedName>
    <definedName name="_Key2" localSheetId="68" hidden="1">#REF!</definedName>
    <definedName name="_Key2" localSheetId="69" hidden="1">#REF!</definedName>
    <definedName name="_Key2" hidden="1">#REF!</definedName>
    <definedName name="_Order1" hidden="1">255</definedName>
    <definedName name="_Order2" hidden="1">255</definedName>
    <definedName name="_Sort" localSheetId="29" hidden="1">#REF!</definedName>
    <definedName name="_Sort" localSheetId="35" hidden="1">#REF!</definedName>
    <definedName name="_Sort" localSheetId="36" hidden="1">#REF!</definedName>
    <definedName name="_Sort" localSheetId="38" hidden="1">#REF!</definedName>
    <definedName name="_Sort" localSheetId="34" hidden="1">#REF!</definedName>
    <definedName name="_Sort" localSheetId="37" hidden="1">#REF!</definedName>
    <definedName name="_Sort" localSheetId="19" hidden="1">#REF!</definedName>
    <definedName name="_Sort" localSheetId="18" hidden="1">#REF!</definedName>
    <definedName name="_Sort" localSheetId="27" hidden="1">#REF!</definedName>
    <definedName name="_Sort" localSheetId="43" hidden="1">#REF!</definedName>
    <definedName name="_Sort" localSheetId="42" hidden="1">#REF!</definedName>
    <definedName name="_Sort" localSheetId="75" hidden="1">#REF!</definedName>
    <definedName name="_Sort" localSheetId="74" hidden="1">#REF!</definedName>
    <definedName name="_Sort" localSheetId="73" hidden="1">#REF!</definedName>
    <definedName name="_Sort" localSheetId="17" hidden="1">#REF!</definedName>
    <definedName name="_Sort" localSheetId="66" hidden="1">#REF!</definedName>
    <definedName name="_Sort" localSheetId="67" hidden="1">#REF!</definedName>
    <definedName name="_Sort" localSheetId="24" hidden="1">#REF!</definedName>
    <definedName name="_Sort" localSheetId="70" hidden="1">#REF!</definedName>
    <definedName name="_Sort" localSheetId="71" hidden="1">#REF!</definedName>
    <definedName name="_Sort" localSheetId="72" hidden="1">#REF!</definedName>
    <definedName name="_Sort" localSheetId="26" hidden="1">#REF!</definedName>
    <definedName name="_Sort" localSheetId="22" hidden="1">#REF!</definedName>
    <definedName name="_Sort" localSheetId="62" hidden="1">#REF!</definedName>
    <definedName name="_Sort" localSheetId="60" hidden="1">#REF!</definedName>
    <definedName name="_Sort" localSheetId="63" hidden="1">#REF!</definedName>
    <definedName name="_Sort" localSheetId="61" hidden="1">#REF!</definedName>
    <definedName name="_Sort" localSheetId="25" hidden="1">#REF!</definedName>
    <definedName name="_Sort" localSheetId="68" hidden="1">#REF!</definedName>
    <definedName name="_Sort" localSheetId="69" hidden="1">#REF!</definedName>
    <definedName name="_Sort" hidden="1">#REF!</definedName>
    <definedName name="AcctNum">#REF!</definedName>
    <definedName name="Address">#REF!</definedName>
    <definedName name="adsfas" localSheetId="29" hidden="1">#REF!</definedName>
    <definedName name="adsfas" localSheetId="65" hidden="1">#REF!</definedName>
    <definedName name="adsfas" localSheetId="64" hidden="1">#REF!</definedName>
    <definedName name="adsfas" localSheetId="35" hidden="1">#REF!</definedName>
    <definedName name="adsfas" localSheetId="36" hidden="1">#REF!</definedName>
    <definedName name="adsfas" localSheetId="38" hidden="1">#REF!</definedName>
    <definedName name="adsfas" localSheetId="34" hidden="1">#REF!</definedName>
    <definedName name="adsfas" localSheetId="37" hidden="1">#REF!</definedName>
    <definedName name="adsfas" localSheetId="19" hidden="1">#REF!</definedName>
    <definedName name="adsfas" localSheetId="18" hidden="1">#REF!</definedName>
    <definedName name="adsfas" localSheetId="27" hidden="1">#REF!</definedName>
    <definedName name="adsfas" localSheetId="43" hidden="1">#REF!</definedName>
    <definedName name="adsfas" localSheetId="42" hidden="1">#REF!</definedName>
    <definedName name="adsfas" localSheetId="75" hidden="1">#REF!</definedName>
    <definedName name="adsfas" localSheetId="74" hidden="1">#REF!</definedName>
    <definedName name="adsfas" localSheetId="73" hidden="1">#REF!</definedName>
    <definedName name="adsfas" localSheetId="17" hidden="1">#REF!</definedName>
    <definedName name="adsfas" localSheetId="66" hidden="1">#REF!</definedName>
    <definedName name="adsfas" localSheetId="67" hidden="1">#REF!</definedName>
    <definedName name="adsfas" localSheetId="24" hidden="1">#REF!</definedName>
    <definedName name="adsfas" localSheetId="70" hidden="1">#REF!</definedName>
    <definedName name="adsfas" localSheetId="71" hidden="1">#REF!</definedName>
    <definedName name="adsfas" localSheetId="72" hidden="1">#REF!</definedName>
    <definedName name="adsfas" localSheetId="26" hidden="1">#REF!</definedName>
    <definedName name="adsfas" localSheetId="22" hidden="1">#REF!</definedName>
    <definedName name="adsfas" localSheetId="62" hidden="1">#REF!</definedName>
    <definedName name="adsfas" localSheetId="60" hidden="1">#REF!</definedName>
    <definedName name="adsfas" localSheetId="63" hidden="1">#REF!</definedName>
    <definedName name="adsfas" localSheetId="61" hidden="1">#REF!</definedName>
    <definedName name="adsfas" localSheetId="25" hidden="1">#REF!</definedName>
    <definedName name="adsfas" localSheetId="68" hidden="1">#REF!</definedName>
    <definedName name="adsfas" localSheetId="69" hidden="1">#REF!</definedName>
    <definedName name="adsfas" hidden="1">#REF!</definedName>
    <definedName name="aesreport2"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4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l">#REF!</definedName>
    <definedName name="AllBluePrintsData">#REF!</definedName>
    <definedName name="annual_report2" localSheetId="29" hidden="1">{"ARPandL",#N/A,FALSE,"Report Annual";"ARCashflow",#N/A,FALSE,"Report Annual";"ARBalanceSheet",#N/A,FALSE,"Report Annual";"ARRatios",#N/A,FALSE,"Report Annual"}</definedName>
    <definedName name="annual_report2" localSheetId="65" hidden="1">{"ARPandL",#N/A,FALSE,"Report Annual";"ARCashflow",#N/A,FALSE,"Report Annual";"ARBalanceSheet",#N/A,FALSE,"Report Annual";"ARRatios",#N/A,FALSE,"Report Annual"}</definedName>
    <definedName name="annual_report2" localSheetId="64" hidden="1">{"ARPandL",#N/A,FALSE,"Report Annual";"ARCashflow",#N/A,FALSE,"Report Annual";"ARBalanceSheet",#N/A,FALSE,"Report Annual";"ARRatios",#N/A,FALSE,"Report Annual"}</definedName>
    <definedName name="annual_report2" localSheetId="35" hidden="1">{"ARPandL",#N/A,FALSE,"Report Annual";"ARCashflow",#N/A,FALSE,"Report Annual";"ARBalanceSheet",#N/A,FALSE,"Report Annual";"ARRatios",#N/A,FALSE,"Report Annual"}</definedName>
    <definedName name="annual_report2" localSheetId="36" hidden="1">{"ARPandL",#N/A,FALSE,"Report Annual";"ARCashflow",#N/A,FALSE,"Report Annual";"ARBalanceSheet",#N/A,FALSE,"Report Annual";"ARRatios",#N/A,FALSE,"Report Annual"}</definedName>
    <definedName name="annual_report2" localSheetId="38" hidden="1">{"ARPandL",#N/A,FALSE,"Report Annual";"ARCashflow",#N/A,FALSE,"Report Annual";"ARBalanceSheet",#N/A,FALSE,"Report Annual";"ARRatios",#N/A,FALSE,"Report Annual"}</definedName>
    <definedName name="annual_report2" localSheetId="34" hidden="1">{"ARPandL",#N/A,FALSE,"Report Annual";"ARCashflow",#N/A,FALSE,"Report Annual";"ARBalanceSheet",#N/A,FALSE,"Report Annual";"ARRatios",#N/A,FALSE,"Report Annual"}</definedName>
    <definedName name="annual_report2" localSheetId="37" hidden="1">{"ARPandL",#N/A,FALSE,"Report Annual";"ARCashflow",#N/A,FALSE,"Report Annual";"ARBalanceSheet",#N/A,FALSE,"Report Annual";"ARRatios",#N/A,FALSE,"Report Annual"}</definedName>
    <definedName name="annual_report2" localSheetId="19" hidden="1">{"ARPandL",#N/A,FALSE,"Report Annual";"ARCashflow",#N/A,FALSE,"Report Annual";"ARBalanceSheet",#N/A,FALSE,"Report Annual";"ARRatios",#N/A,FALSE,"Report Annual"}</definedName>
    <definedName name="annual_report2" localSheetId="18" hidden="1">{"ARPandL",#N/A,FALSE,"Report Annual";"ARCashflow",#N/A,FALSE,"Report Annual";"ARBalanceSheet",#N/A,FALSE,"Report Annual";"ARRatios",#N/A,FALSE,"Report Annual"}</definedName>
    <definedName name="annual_report2" localSheetId="27" hidden="1">{"ARPandL",#N/A,FALSE,"Report Annual";"ARCashflow",#N/A,FALSE,"Report Annual";"ARBalanceSheet",#N/A,FALSE,"Report Annual";"ARRatios",#N/A,FALSE,"Report Annual"}</definedName>
    <definedName name="annual_report2" localSheetId="43" hidden="1">{"ARPandL",#N/A,FALSE,"Report Annual";"ARCashflow",#N/A,FALSE,"Report Annual";"ARBalanceSheet",#N/A,FALSE,"Report Annual";"ARRatios",#N/A,FALSE,"Report Annual"}</definedName>
    <definedName name="annual_report2" localSheetId="42" hidden="1">{"ARPandL",#N/A,FALSE,"Report Annual";"ARCashflow",#N/A,FALSE,"Report Annual";"ARBalanceSheet",#N/A,FALSE,"Report Annual";"ARRatios",#N/A,FALSE,"Report Annual"}</definedName>
    <definedName name="annual_report2" localSheetId="75" hidden="1">{"ARPandL",#N/A,FALSE,"Report Annual";"ARCashflow",#N/A,FALSE,"Report Annual";"ARBalanceSheet",#N/A,FALSE,"Report Annual";"ARRatios",#N/A,FALSE,"Report Annual"}</definedName>
    <definedName name="annual_report2" localSheetId="74" hidden="1">{"ARPandL",#N/A,FALSE,"Report Annual";"ARCashflow",#N/A,FALSE,"Report Annual";"ARBalanceSheet",#N/A,FALSE,"Report Annual";"ARRatios",#N/A,FALSE,"Report Annual"}</definedName>
    <definedName name="annual_report2" localSheetId="73" hidden="1">{"ARPandL",#N/A,FALSE,"Report Annual";"ARCashflow",#N/A,FALSE,"Report Annual";"ARBalanceSheet",#N/A,FALSE,"Report Annual";"ARRatios",#N/A,FALSE,"Report Annual"}</definedName>
    <definedName name="annual_report2" localSheetId="17" hidden="1">{"ARPandL",#N/A,FALSE,"Report Annual";"ARCashflow",#N/A,FALSE,"Report Annual";"ARBalanceSheet",#N/A,FALSE,"Report Annual";"ARRatios",#N/A,FALSE,"Report Annual"}</definedName>
    <definedName name="annual_report2" localSheetId="66" hidden="1">{"ARPandL",#N/A,FALSE,"Report Annual";"ARCashflow",#N/A,FALSE,"Report Annual";"ARBalanceSheet",#N/A,FALSE,"Report Annual";"ARRatios",#N/A,FALSE,"Report Annual"}</definedName>
    <definedName name="annual_report2" localSheetId="67" hidden="1">{"ARPandL",#N/A,FALSE,"Report Annual";"ARCashflow",#N/A,FALSE,"Report Annual";"ARBalanceSheet",#N/A,FALSE,"Report Annual";"ARRatios",#N/A,FALSE,"Report Annual"}</definedName>
    <definedName name="annual_report2" localSheetId="24" hidden="1">{"ARPandL",#N/A,FALSE,"Report Annual";"ARCashflow",#N/A,FALSE,"Report Annual";"ARBalanceSheet",#N/A,FALSE,"Report Annual";"ARRatios",#N/A,FALSE,"Report Annual"}</definedName>
    <definedName name="annual_report2" localSheetId="70" hidden="1">{"ARPandL",#N/A,FALSE,"Report Annual";"ARCashflow",#N/A,FALSE,"Report Annual";"ARBalanceSheet",#N/A,FALSE,"Report Annual";"ARRatios",#N/A,FALSE,"Report Annual"}</definedName>
    <definedName name="annual_report2" localSheetId="71" hidden="1">{"ARPandL",#N/A,FALSE,"Report Annual";"ARCashflow",#N/A,FALSE,"Report Annual";"ARBalanceSheet",#N/A,FALSE,"Report Annual";"ARRatios",#N/A,FALSE,"Report Annual"}</definedName>
    <definedName name="annual_report2" localSheetId="72" hidden="1">{"ARPandL",#N/A,FALSE,"Report Annual";"ARCashflow",#N/A,FALSE,"Report Annual";"ARBalanceSheet",#N/A,FALSE,"Report Annual";"ARRatios",#N/A,FALSE,"Report Annual"}</definedName>
    <definedName name="annual_report2" localSheetId="26" hidden="1">{"ARPandL",#N/A,FALSE,"Report Annual";"ARCashflow",#N/A,FALSE,"Report Annual";"ARBalanceSheet",#N/A,FALSE,"Report Annual";"ARRatios",#N/A,FALSE,"Report Annual"}</definedName>
    <definedName name="annual_report2" localSheetId="22" hidden="1">{"ARPandL",#N/A,FALSE,"Report Annual";"ARCashflow",#N/A,FALSE,"Report Annual";"ARBalanceSheet",#N/A,FALSE,"Report Annual";"ARRatios",#N/A,FALSE,"Report Annual"}</definedName>
    <definedName name="annual_report2" localSheetId="62" hidden="1">{"ARPandL",#N/A,FALSE,"Report Annual";"ARCashflow",#N/A,FALSE,"Report Annual";"ARBalanceSheet",#N/A,FALSE,"Report Annual";"ARRatios",#N/A,FALSE,"Report Annual"}</definedName>
    <definedName name="annual_report2" localSheetId="60" hidden="1">{"ARPandL",#N/A,FALSE,"Report Annual";"ARCashflow",#N/A,FALSE,"Report Annual";"ARBalanceSheet",#N/A,FALSE,"Report Annual";"ARRatios",#N/A,FALSE,"Report Annual"}</definedName>
    <definedName name="annual_report2" localSheetId="63" hidden="1">{"ARPandL",#N/A,FALSE,"Report Annual";"ARCashflow",#N/A,FALSE,"Report Annual";"ARBalanceSheet",#N/A,FALSE,"Report Annual";"ARRatios",#N/A,FALSE,"Report Annual"}</definedName>
    <definedName name="annual_report2" localSheetId="61" hidden="1">{"ARPandL",#N/A,FALSE,"Report Annual";"ARCashflow",#N/A,FALSE,"Report Annual";"ARBalanceSheet",#N/A,FALSE,"Report Annual";"ARRatios",#N/A,FALSE,"Report Annual"}</definedName>
    <definedName name="annual_report2" localSheetId="25" hidden="1">{"ARPandL",#N/A,FALSE,"Report Annual";"ARCashflow",#N/A,FALSE,"Report Annual";"ARBalanceSheet",#N/A,FALSE,"Report Annual";"ARRatios",#N/A,FALSE,"Report Annual"}</definedName>
    <definedName name="annual_report2" localSheetId="68" hidden="1">{"ARPandL",#N/A,FALSE,"Report Annual";"ARCashflow",#N/A,FALSE,"Report Annual";"ARBalanceSheet",#N/A,FALSE,"Report Annual";"ARRatios",#N/A,FALSE,"Report Annual"}</definedName>
    <definedName name="annual_report2" localSheetId="69"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Balance_Temp_HVAC">#REF!</definedName>
    <definedName name="benefits">#REF!</definedName>
    <definedName name="BilledKW">#REF!</definedName>
    <definedName name="calculations2" localSheetId="2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4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7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6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tegory">#REF!</definedName>
    <definedName name="Chiller_On_Off">#REF!</definedName>
    <definedName name="Cities">#REF!</definedName>
    <definedName name="City">#REF!</definedName>
    <definedName name="Coef0">#REF!</definedName>
    <definedName name="Coef1">#REF!</definedName>
    <definedName name="Coef2">#REF!</definedName>
    <definedName name="Coef3">#REF!</definedName>
    <definedName name="CustDem12">#REF!</definedName>
    <definedName name="demandRate">#REF!</definedName>
    <definedName name="el">#REF!</definedName>
    <definedName name="End_AC_kWh">#REF!</definedName>
    <definedName name="End_Blank_Electric">#REF!</definedName>
    <definedName name="End_Blank_kWh">#REF!</definedName>
    <definedName name="End_Fans_kWh">#REF!</definedName>
    <definedName name="End_Lighting_kWh">#REF!</definedName>
    <definedName name="End_Misc1_kWh">#REF!</definedName>
    <definedName name="End_Office_Equip_kWh">#REF!</definedName>
    <definedName name="End_Pumps_kWh">#REF!</definedName>
    <definedName name="EquipType" localSheetId="29">#REF!</definedName>
    <definedName name="EquipType">#REF!</definedName>
    <definedName name="Fan_Control">#REF!</definedName>
    <definedName name="Fan_Curves">#REF!</definedName>
    <definedName name="finance2" localSheetId="29" hidden="1">{"Finance 1",#N/A,FALSE,"FINANCE.XLS";"Finance 2",#N/A,FALSE,"FINANCE.XLS";"Finance 3",#N/A,FALSE,"FINANCE.XLS";"Finance 4",#N/A,FALSE,"FINANCE.XLS";"Finance 5",#N/A,FALSE,"FINANCE.XLS";"Finance 6",#N/A,FALSE,"FINANCE.XLS";"Finance 7",#N/A,FALSE,"FINANCE.XLS";"Finance 8",#N/A,FALSE,"FINANCE.XLS"}</definedName>
    <definedName name="finance2" localSheetId="65" hidden="1">{"Finance 1",#N/A,FALSE,"FINANCE.XLS";"Finance 2",#N/A,FALSE,"FINANCE.XLS";"Finance 3",#N/A,FALSE,"FINANCE.XLS";"Finance 4",#N/A,FALSE,"FINANCE.XLS";"Finance 5",#N/A,FALSE,"FINANCE.XLS";"Finance 6",#N/A,FALSE,"FINANCE.XLS";"Finance 7",#N/A,FALSE,"FINANCE.XLS";"Finance 8",#N/A,FALSE,"FINANCE.XLS"}</definedName>
    <definedName name="finance2" localSheetId="64" hidden="1">{"Finance 1",#N/A,FALSE,"FINANCE.XLS";"Finance 2",#N/A,FALSE,"FINANCE.XLS";"Finance 3",#N/A,FALSE,"FINANCE.XLS";"Finance 4",#N/A,FALSE,"FINANCE.XLS";"Finance 5",#N/A,FALSE,"FINANCE.XLS";"Finance 6",#N/A,FALSE,"FINANCE.XLS";"Finance 7",#N/A,FALSE,"FINANCE.XLS";"Finance 8",#N/A,FALSE,"FINANCE.XLS"}</definedName>
    <definedName name="finance2" localSheetId="35" hidden="1">{"Finance 1",#N/A,FALSE,"FINANCE.XLS";"Finance 2",#N/A,FALSE,"FINANCE.XLS";"Finance 3",#N/A,FALSE,"FINANCE.XLS";"Finance 4",#N/A,FALSE,"FINANCE.XLS";"Finance 5",#N/A,FALSE,"FINANCE.XLS";"Finance 6",#N/A,FALSE,"FINANCE.XLS";"Finance 7",#N/A,FALSE,"FINANCE.XLS";"Finance 8",#N/A,FALSE,"FINANCE.XLS"}</definedName>
    <definedName name="finance2" localSheetId="36" hidden="1">{"Finance 1",#N/A,FALSE,"FINANCE.XLS";"Finance 2",#N/A,FALSE,"FINANCE.XLS";"Finance 3",#N/A,FALSE,"FINANCE.XLS";"Finance 4",#N/A,FALSE,"FINANCE.XLS";"Finance 5",#N/A,FALSE,"FINANCE.XLS";"Finance 6",#N/A,FALSE,"FINANCE.XLS";"Finance 7",#N/A,FALSE,"FINANCE.XLS";"Finance 8",#N/A,FALSE,"FINANCE.XLS"}</definedName>
    <definedName name="finance2" localSheetId="38" hidden="1">{"Finance 1",#N/A,FALSE,"FINANCE.XLS";"Finance 2",#N/A,FALSE,"FINANCE.XLS";"Finance 3",#N/A,FALSE,"FINANCE.XLS";"Finance 4",#N/A,FALSE,"FINANCE.XLS";"Finance 5",#N/A,FALSE,"FINANCE.XLS";"Finance 6",#N/A,FALSE,"FINANCE.XLS";"Finance 7",#N/A,FALSE,"FINANCE.XLS";"Finance 8",#N/A,FALSE,"FINANCE.XLS"}</definedName>
    <definedName name="finance2" localSheetId="34" hidden="1">{"Finance 1",#N/A,FALSE,"FINANCE.XLS";"Finance 2",#N/A,FALSE,"FINANCE.XLS";"Finance 3",#N/A,FALSE,"FINANCE.XLS";"Finance 4",#N/A,FALSE,"FINANCE.XLS";"Finance 5",#N/A,FALSE,"FINANCE.XLS";"Finance 6",#N/A,FALSE,"FINANCE.XLS";"Finance 7",#N/A,FALSE,"FINANCE.XLS";"Finance 8",#N/A,FALSE,"FINANCE.XLS"}</definedName>
    <definedName name="finance2" localSheetId="37" hidden="1">{"Finance 1",#N/A,FALSE,"FINANCE.XLS";"Finance 2",#N/A,FALSE,"FINANCE.XLS";"Finance 3",#N/A,FALSE,"FINANCE.XLS";"Finance 4",#N/A,FALSE,"FINANCE.XLS";"Finance 5",#N/A,FALSE,"FINANCE.XLS";"Finance 6",#N/A,FALSE,"FINANCE.XLS";"Finance 7",#N/A,FALSE,"FINANCE.XLS";"Finance 8",#N/A,FALSE,"FINANCE.XLS"}</definedName>
    <definedName name="finance2" localSheetId="19" hidden="1">{"Finance 1",#N/A,FALSE,"FINANCE.XLS";"Finance 2",#N/A,FALSE,"FINANCE.XLS";"Finance 3",#N/A,FALSE,"FINANCE.XLS";"Finance 4",#N/A,FALSE,"FINANCE.XLS";"Finance 5",#N/A,FALSE,"FINANCE.XLS";"Finance 6",#N/A,FALSE,"FINANCE.XLS";"Finance 7",#N/A,FALSE,"FINANCE.XLS";"Finance 8",#N/A,FALSE,"FINANCE.XLS"}</definedName>
    <definedName name="finance2" localSheetId="18" hidden="1">{"Finance 1",#N/A,FALSE,"FINANCE.XLS";"Finance 2",#N/A,FALSE,"FINANCE.XLS";"Finance 3",#N/A,FALSE,"FINANCE.XLS";"Finance 4",#N/A,FALSE,"FINANCE.XLS";"Finance 5",#N/A,FALSE,"FINANCE.XLS";"Finance 6",#N/A,FALSE,"FINANCE.XLS";"Finance 7",#N/A,FALSE,"FINANCE.XLS";"Finance 8",#N/A,FALSE,"FINANCE.XLS"}</definedName>
    <definedName name="finance2" localSheetId="27" hidden="1">{"Finance 1",#N/A,FALSE,"FINANCE.XLS";"Finance 2",#N/A,FALSE,"FINANCE.XLS";"Finance 3",#N/A,FALSE,"FINANCE.XLS";"Finance 4",#N/A,FALSE,"FINANCE.XLS";"Finance 5",#N/A,FALSE,"FINANCE.XLS";"Finance 6",#N/A,FALSE,"FINANCE.XLS";"Finance 7",#N/A,FALSE,"FINANCE.XLS";"Finance 8",#N/A,FALSE,"FINANCE.XLS"}</definedName>
    <definedName name="finance2" localSheetId="43" hidden="1">{"Finance 1",#N/A,FALSE,"FINANCE.XLS";"Finance 2",#N/A,FALSE,"FINANCE.XLS";"Finance 3",#N/A,FALSE,"FINANCE.XLS";"Finance 4",#N/A,FALSE,"FINANCE.XLS";"Finance 5",#N/A,FALSE,"FINANCE.XLS";"Finance 6",#N/A,FALSE,"FINANCE.XLS";"Finance 7",#N/A,FALSE,"FINANCE.XLS";"Finance 8",#N/A,FALSE,"FINANCE.XLS"}</definedName>
    <definedName name="finance2" localSheetId="42" hidden="1">{"Finance 1",#N/A,FALSE,"FINANCE.XLS";"Finance 2",#N/A,FALSE,"FINANCE.XLS";"Finance 3",#N/A,FALSE,"FINANCE.XLS";"Finance 4",#N/A,FALSE,"FINANCE.XLS";"Finance 5",#N/A,FALSE,"FINANCE.XLS";"Finance 6",#N/A,FALSE,"FINANCE.XLS";"Finance 7",#N/A,FALSE,"FINANCE.XLS";"Finance 8",#N/A,FALSE,"FINANCE.XLS"}</definedName>
    <definedName name="finance2" localSheetId="75" hidden="1">{"Finance 1",#N/A,FALSE,"FINANCE.XLS";"Finance 2",#N/A,FALSE,"FINANCE.XLS";"Finance 3",#N/A,FALSE,"FINANCE.XLS";"Finance 4",#N/A,FALSE,"FINANCE.XLS";"Finance 5",#N/A,FALSE,"FINANCE.XLS";"Finance 6",#N/A,FALSE,"FINANCE.XLS";"Finance 7",#N/A,FALSE,"FINANCE.XLS";"Finance 8",#N/A,FALSE,"FINANCE.XLS"}</definedName>
    <definedName name="finance2" localSheetId="74" hidden="1">{"Finance 1",#N/A,FALSE,"FINANCE.XLS";"Finance 2",#N/A,FALSE,"FINANCE.XLS";"Finance 3",#N/A,FALSE,"FINANCE.XLS";"Finance 4",#N/A,FALSE,"FINANCE.XLS";"Finance 5",#N/A,FALSE,"FINANCE.XLS";"Finance 6",#N/A,FALSE,"FINANCE.XLS";"Finance 7",#N/A,FALSE,"FINANCE.XLS";"Finance 8",#N/A,FALSE,"FINANCE.XLS"}</definedName>
    <definedName name="finance2" localSheetId="73" hidden="1">{"Finance 1",#N/A,FALSE,"FINANCE.XLS";"Finance 2",#N/A,FALSE,"FINANCE.XLS";"Finance 3",#N/A,FALSE,"FINANCE.XLS";"Finance 4",#N/A,FALSE,"FINANCE.XLS";"Finance 5",#N/A,FALSE,"FINANCE.XLS";"Finance 6",#N/A,FALSE,"FINANCE.XLS";"Finance 7",#N/A,FALSE,"FINANCE.XLS";"Finance 8",#N/A,FALSE,"FINANCE.XLS"}</definedName>
    <definedName name="finance2" localSheetId="17" hidden="1">{"Finance 1",#N/A,FALSE,"FINANCE.XLS";"Finance 2",#N/A,FALSE,"FINANCE.XLS";"Finance 3",#N/A,FALSE,"FINANCE.XLS";"Finance 4",#N/A,FALSE,"FINANCE.XLS";"Finance 5",#N/A,FALSE,"FINANCE.XLS";"Finance 6",#N/A,FALSE,"FINANCE.XLS";"Finance 7",#N/A,FALSE,"FINANCE.XLS";"Finance 8",#N/A,FALSE,"FINANCE.XLS"}</definedName>
    <definedName name="finance2" localSheetId="66" hidden="1">{"Finance 1",#N/A,FALSE,"FINANCE.XLS";"Finance 2",#N/A,FALSE,"FINANCE.XLS";"Finance 3",#N/A,FALSE,"FINANCE.XLS";"Finance 4",#N/A,FALSE,"FINANCE.XLS";"Finance 5",#N/A,FALSE,"FINANCE.XLS";"Finance 6",#N/A,FALSE,"FINANCE.XLS";"Finance 7",#N/A,FALSE,"FINANCE.XLS";"Finance 8",#N/A,FALSE,"FINANCE.XLS"}</definedName>
    <definedName name="finance2" localSheetId="67" hidden="1">{"Finance 1",#N/A,FALSE,"FINANCE.XLS";"Finance 2",#N/A,FALSE,"FINANCE.XLS";"Finance 3",#N/A,FALSE,"FINANCE.XLS";"Finance 4",#N/A,FALSE,"FINANCE.XLS";"Finance 5",#N/A,FALSE,"FINANCE.XLS";"Finance 6",#N/A,FALSE,"FINANCE.XLS";"Finance 7",#N/A,FALSE,"FINANCE.XLS";"Finance 8",#N/A,FALSE,"FINANCE.XLS"}</definedName>
    <definedName name="finance2" localSheetId="24" hidden="1">{"Finance 1",#N/A,FALSE,"FINANCE.XLS";"Finance 2",#N/A,FALSE,"FINANCE.XLS";"Finance 3",#N/A,FALSE,"FINANCE.XLS";"Finance 4",#N/A,FALSE,"FINANCE.XLS";"Finance 5",#N/A,FALSE,"FINANCE.XLS";"Finance 6",#N/A,FALSE,"FINANCE.XLS";"Finance 7",#N/A,FALSE,"FINANCE.XLS";"Finance 8",#N/A,FALSE,"FINANCE.XLS"}</definedName>
    <definedName name="finance2" localSheetId="70" hidden="1">{"Finance 1",#N/A,FALSE,"FINANCE.XLS";"Finance 2",#N/A,FALSE,"FINANCE.XLS";"Finance 3",#N/A,FALSE,"FINANCE.XLS";"Finance 4",#N/A,FALSE,"FINANCE.XLS";"Finance 5",#N/A,FALSE,"FINANCE.XLS";"Finance 6",#N/A,FALSE,"FINANCE.XLS";"Finance 7",#N/A,FALSE,"FINANCE.XLS";"Finance 8",#N/A,FALSE,"FINANCE.XLS"}</definedName>
    <definedName name="finance2" localSheetId="71" hidden="1">{"Finance 1",#N/A,FALSE,"FINANCE.XLS";"Finance 2",#N/A,FALSE,"FINANCE.XLS";"Finance 3",#N/A,FALSE,"FINANCE.XLS";"Finance 4",#N/A,FALSE,"FINANCE.XLS";"Finance 5",#N/A,FALSE,"FINANCE.XLS";"Finance 6",#N/A,FALSE,"FINANCE.XLS";"Finance 7",#N/A,FALSE,"FINANCE.XLS";"Finance 8",#N/A,FALSE,"FINANCE.XLS"}</definedName>
    <definedName name="finance2" localSheetId="72" hidden="1">{"Finance 1",#N/A,FALSE,"FINANCE.XLS";"Finance 2",#N/A,FALSE,"FINANCE.XLS";"Finance 3",#N/A,FALSE,"FINANCE.XLS";"Finance 4",#N/A,FALSE,"FINANCE.XLS";"Finance 5",#N/A,FALSE,"FINANCE.XLS";"Finance 6",#N/A,FALSE,"FINANCE.XLS";"Finance 7",#N/A,FALSE,"FINANCE.XLS";"Finance 8",#N/A,FALSE,"FINANCE.XLS"}</definedName>
    <definedName name="finance2" localSheetId="26" hidden="1">{"Finance 1",#N/A,FALSE,"FINANCE.XLS";"Finance 2",#N/A,FALSE,"FINANCE.XLS";"Finance 3",#N/A,FALSE,"FINANCE.XLS";"Finance 4",#N/A,FALSE,"FINANCE.XLS";"Finance 5",#N/A,FALSE,"FINANCE.XLS";"Finance 6",#N/A,FALSE,"FINANCE.XLS";"Finance 7",#N/A,FALSE,"FINANCE.XLS";"Finance 8",#N/A,FALSE,"FINANCE.XLS"}</definedName>
    <definedName name="finance2" localSheetId="22" hidden="1">{"Finance 1",#N/A,FALSE,"FINANCE.XLS";"Finance 2",#N/A,FALSE,"FINANCE.XLS";"Finance 3",#N/A,FALSE,"FINANCE.XLS";"Finance 4",#N/A,FALSE,"FINANCE.XLS";"Finance 5",#N/A,FALSE,"FINANCE.XLS";"Finance 6",#N/A,FALSE,"FINANCE.XLS";"Finance 7",#N/A,FALSE,"FINANCE.XLS";"Finance 8",#N/A,FALSE,"FINANCE.XLS"}</definedName>
    <definedName name="finance2" localSheetId="62" hidden="1">{"Finance 1",#N/A,FALSE,"FINANCE.XLS";"Finance 2",#N/A,FALSE,"FINANCE.XLS";"Finance 3",#N/A,FALSE,"FINANCE.XLS";"Finance 4",#N/A,FALSE,"FINANCE.XLS";"Finance 5",#N/A,FALSE,"FINANCE.XLS";"Finance 6",#N/A,FALSE,"FINANCE.XLS";"Finance 7",#N/A,FALSE,"FINANCE.XLS";"Finance 8",#N/A,FALSE,"FINANCE.XLS"}</definedName>
    <definedName name="finance2" localSheetId="60" hidden="1">{"Finance 1",#N/A,FALSE,"FINANCE.XLS";"Finance 2",#N/A,FALSE,"FINANCE.XLS";"Finance 3",#N/A,FALSE,"FINANCE.XLS";"Finance 4",#N/A,FALSE,"FINANCE.XLS";"Finance 5",#N/A,FALSE,"FINANCE.XLS";"Finance 6",#N/A,FALSE,"FINANCE.XLS";"Finance 7",#N/A,FALSE,"FINANCE.XLS";"Finance 8",#N/A,FALSE,"FINANCE.XLS"}</definedName>
    <definedName name="finance2" localSheetId="63" hidden="1">{"Finance 1",#N/A,FALSE,"FINANCE.XLS";"Finance 2",#N/A,FALSE,"FINANCE.XLS";"Finance 3",#N/A,FALSE,"FINANCE.XLS";"Finance 4",#N/A,FALSE,"FINANCE.XLS";"Finance 5",#N/A,FALSE,"FINANCE.XLS";"Finance 6",#N/A,FALSE,"FINANCE.XLS";"Finance 7",#N/A,FALSE,"FINANCE.XLS";"Finance 8",#N/A,FALSE,"FINANCE.XLS"}</definedName>
    <definedName name="finance2" localSheetId="61" hidden="1">{"Finance 1",#N/A,FALSE,"FINANCE.XLS";"Finance 2",#N/A,FALSE,"FINANCE.XLS";"Finance 3",#N/A,FALSE,"FINANCE.XLS";"Finance 4",#N/A,FALSE,"FINANCE.XLS";"Finance 5",#N/A,FALSE,"FINANCE.XLS";"Finance 6",#N/A,FALSE,"FINANCE.XLS";"Finance 7",#N/A,FALSE,"FINANCE.XLS";"Finance 8",#N/A,FALSE,"FINANCE.XLS"}</definedName>
    <definedName name="finance2" localSheetId="25" hidden="1">{"Finance 1",#N/A,FALSE,"FINANCE.XLS";"Finance 2",#N/A,FALSE,"FINANCE.XLS";"Finance 3",#N/A,FALSE,"FINANCE.XLS";"Finance 4",#N/A,FALSE,"FINANCE.XLS";"Finance 5",#N/A,FALSE,"FINANCE.XLS";"Finance 6",#N/A,FALSE,"FINANCE.XLS";"Finance 7",#N/A,FALSE,"FINANCE.XLS";"Finance 8",#N/A,FALSE,"FINANCE.XLS"}</definedName>
    <definedName name="finance2" localSheetId="68" hidden="1">{"Finance 1",#N/A,FALSE,"FINANCE.XLS";"Finance 2",#N/A,FALSE,"FINANCE.XLS";"Finance 3",#N/A,FALSE,"FINANCE.XLS";"Finance 4",#N/A,FALSE,"FINANCE.XLS";"Finance 5",#N/A,FALSE,"FINANCE.XLS";"Finance 6",#N/A,FALSE,"FINANCE.XLS";"Finance 7",#N/A,FALSE,"FINANCE.XLS";"Finance 8",#N/A,FALSE,"FINANCE.XLS"}</definedName>
    <definedName name="finance2" localSheetId="69"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xture_Code">#REF!</definedName>
    <definedName name="Flow_Control">#REF!</definedName>
    <definedName name="flujo2" localSheetId="29" hidden="1">{"FLUJO DE CAJA",#N/A,FALSE,"Hoja1";"ANEXOS FLUJO",#N/A,FALSE,"Hoja1"}</definedName>
    <definedName name="flujo2" localSheetId="65" hidden="1">{"FLUJO DE CAJA",#N/A,FALSE,"Hoja1";"ANEXOS FLUJO",#N/A,FALSE,"Hoja1"}</definedName>
    <definedName name="flujo2" localSheetId="64" hidden="1">{"FLUJO DE CAJA",#N/A,FALSE,"Hoja1";"ANEXOS FLUJO",#N/A,FALSE,"Hoja1"}</definedName>
    <definedName name="flujo2" localSheetId="35" hidden="1">{"FLUJO DE CAJA",#N/A,FALSE,"Hoja1";"ANEXOS FLUJO",#N/A,FALSE,"Hoja1"}</definedName>
    <definedName name="flujo2" localSheetId="36" hidden="1">{"FLUJO DE CAJA",#N/A,FALSE,"Hoja1";"ANEXOS FLUJO",#N/A,FALSE,"Hoja1"}</definedName>
    <definedName name="flujo2" localSheetId="38" hidden="1">{"FLUJO DE CAJA",#N/A,FALSE,"Hoja1";"ANEXOS FLUJO",#N/A,FALSE,"Hoja1"}</definedName>
    <definedName name="flujo2" localSheetId="34" hidden="1">{"FLUJO DE CAJA",#N/A,FALSE,"Hoja1";"ANEXOS FLUJO",#N/A,FALSE,"Hoja1"}</definedName>
    <definedName name="flujo2" localSheetId="37" hidden="1">{"FLUJO DE CAJA",#N/A,FALSE,"Hoja1";"ANEXOS FLUJO",#N/A,FALSE,"Hoja1"}</definedName>
    <definedName name="flujo2" localSheetId="19" hidden="1">{"FLUJO DE CAJA",#N/A,FALSE,"Hoja1";"ANEXOS FLUJO",#N/A,FALSE,"Hoja1"}</definedName>
    <definedName name="flujo2" localSheetId="18" hidden="1">{"FLUJO DE CAJA",#N/A,FALSE,"Hoja1";"ANEXOS FLUJO",#N/A,FALSE,"Hoja1"}</definedName>
    <definedName name="flujo2" localSheetId="27" hidden="1">{"FLUJO DE CAJA",#N/A,FALSE,"Hoja1";"ANEXOS FLUJO",#N/A,FALSE,"Hoja1"}</definedName>
    <definedName name="flujo2" localSheetId="43" hidden="1">{"FLUJO DE CAJA",#N/A,FALSE,"Hoja1";"ANEXOS FLUJO",#N/A,FALSE,"Hoja1"}</definedName>
    <definedName name="flujo2" localSheetId="42" hidden="1">{"FLUJO DE CAJA",#N/A,FALSE,"Hoja1";"ANEXOS FLUJO",#N/A,FALSE,"Hoja1"}</definedName>
    <definedName name="flujo2" localSheetId="75" hidden="1">{"FLUJO DE CAJA",#N/A,FALSE,"Hoja1";"ANEXOS FLUJO",#N/A,FALSE,"Hoja1"}</definedName>
    <definedName name="flujo2" localSheetId="74" hidden="1">{"FLUJO DE CAJA",#N/A,FALSE,"Hoja1";"ANEXOS FLUJO",#N/A,FALSE,"Hoja1"}</definedName>
    <definedName name="flujo2" localSheetId="73" hidden="1">{"FLUJO DE CAJA",#N/A,FALSE,"Hoja1";"ANEXOS FLUJO",#N/A,FALSE,"Hoja1"}</definedName>
    <definedName name="flujo2" localSheetId="17" hidden="1">{"FLUJO DE CAJA",#N/A,FALSE,"Hoja1";"ANEXOS FLUJO",#N/A,FALSE,"Hoja1"}</definedName>
    <definedName name="flujo2" localSheetId="66" hidden="1">{"FLUJO DE CAJA",#N/A,FALSE,"Hoja1";"ANEXOS FLUJO",#N/A,FALSE,"Hoja1"}</definedName>
    <definedName name="flujo2" localSheetId="67" hidden="1">{"FLUJO DE CAJA",#N/A,FALSE,"Hoja1";"ANEXOS FLUJO",#N/A,FALSE,"Hoja1"}</definedName>
    <definedName name="flujo2" localSheetId="24" hidden="1">{"FLUJO DE CAJA",#N/A,FALSE,"Hoja1";"ANEXOS FLUJO",#N/A,FALSE,"Hoja1"}</definedName>
    <definedName name="flujo2" localSheetId="70" hidden="1">{"FLUJO DE CAJA",#N/A,FALSE,"Hoja1";"ANEXOS FLUJO",#N/A,FALSE,"Hoja1"}</definedName>
    <definedName name="flujo2" localSheetId="71" hidden="1">{"FLUJO DE CAJA",#N/A,FALSE,"Hoja1";"ANEXOS FLUJO",#N/A,FALSE,"Hoja1"}</definedName>
    <definedName name="flujo2" localSheetId="72" hidden="1">{"FLUJO DE CAJA",#N/A,FALSE,"Hoja1";"ANEXOS FLUJO",#N/A,FALSE,"Hoja1"}</definedName>
    <definedName name="flujo2" localSheetId="26" hidden="1">{"FLUJO DE CAJA",#N/A,FALSE,"Hoja1";"ANEXOS FLUJO",#N/A,FALSE,"Hoja1"}</definedName>
    <definedName name="flujo2" localSheetId="22" hidden="1">{"FLUJO DE CAJA",#N/A,FALSE,"Hoja1";"ANEXOS FLUJO",#N/A,FALSE,"Hoja1"}</definedName>
    <definedName name="flujo2" localSheetId="62" hidden="1">{"FLUJO DE CAJA",#N/A,FALSE,"Hoja1";"ANEXOS FLUJO",#N/A,FALSE,"Hoja1"}</definedName>
    <definedName name="flujo2" localSheetId="60" hidden="1">{"FLUJO DE CAJA",#N/A,FALSE,"Hoja1";"ANEXOS FLUJO",#N/A,FALSE,"Hoja1"}</definedName>
    <definedName name="flujo2" localSheetId="63" hidden="1">{"FLUJO DE CAJA",#N/A,FALSE,"Hoja1";"ANEXOS FLUJO",#N/A,FALSE,"Hoja1"}</definedName>
    <definedName name="flujo2" localSheetId="61" hidden="1">{"FLUJO DE CAJA",#N/A,FALSE,"Hoja1";"ANEXOS FLUJO",#N/A,FALSE,"Hoja1"}</definedName>
    <definedName name="flujo2" localSheetId="25" hidden="1">{"FLUJO DE CAJA",#N/A,FALSE,"Hoja1";"ANEXOS FLUJO",#N/A,FALSE,"Hoja1"}</definedName>
    <definedName name="flujo2" localSheetId="68" hidden="1">{"FLUJO DE CAJA",#N/A,FALSE,"Hoja1";"ANEXOS FLUJO",#N/A,FALSE,"Hoja1"}</definedName>
    <definedName name="flujo2" localSheetId="69" hidden="1">{"FLUJO DE CAJA",#N/A,FALSE,"Hoja1";"ANEXOS FLUJO",#N/A,FALSE,"Hoja1"}</definedName>
    <definedName name="flujo2" hidden="1">{"FLUJO DE CAJA",#N/A,FALSE,"Hoja1";"ANEXOS FLUJO",#N/A,FALSE,"Hoja1"}</definedName>
    <definedName name="focus">#REF!</definedName>
    <definedName name="G_tot">#REF!</definedName>
    <definedName name="ganacias2" localSheetId="29" hidden="1">{"GAN.Y PERD.RESUMIDO",#N/A,FALSE,"Hoja1";"GAN.Y PERD.DETALLADO",#N/A,FALSE,"Hoja1"}</definedName>
    <definedName name="ganacias2" localSheetId="65" hidden="1">{"GAN.Y PERD.RESUMIDO",#N/A,FALSE,"Hoja1";"GAN.Y PERD.DETALLADO",#N/A,FALSE,"Hoja1"}</definedName>
    <definedName name="ganacias2" localSheetId="64" hidden="1">{"GAN.Y PERD.RESUMIDO",#N/A,FALSE,"Hoja1";"GAN.Y PERD.DETALLADO",#N/A,FALSE,"Hoja1"}</definedName>
    <definedName name="ganacias2" localSheetId="35" hidden="1">{"GAN.Y PERD.RESUMIDO",#N/A,FALSE,"Hoja1";"GAN.Y PERD.DETALLADO",#N/A,FALSE,"Hoja1"}</definedName>
    <definedName name="ganacias2" localSheetId="36" hidden="1">{"GAN.Y PERD.RESUMIDO",#N/A,FALSE,"Hoja1";"GAN.Y PERD.DETALLADO",#N/A,FALSE,"Hoja1"}</definedName>
    <definedName name="ganacias2" localSheetId="38" hidden="1">{"GAN.Y PERD.RESUMIDO",#N/A,FALSE,"Hoja1";"GAN.Y PERD.DETALLADO",#N/A,FALSE,"Hoja1"}</definedName>
    <definedName name="ganacias2" localSheetId="34" hidden="1">{"GAN.Y PERD.RESUMIDO",#N/A,FALSE,"Hoja1";"GAN.Y PERD.DETALLADO",#N/A,FALSE,"Hoja1"}</definedName>
    <definedName name="ganacias2" localSheetId="37" hidden="1">{"GAN.Y PERD.RESUMIDO",#N/A,FALSE,"Hoja1";"GAN.Y PERD.DETALLADO",#N/A,FALSE,"Hoja1"}</definedName>
    <definedName name="ganacias2" localSheetId="19" hidden="1">{"GAN.Y PERD.RESUMIDO",#N/A,FALSE,"Hoja1";"GAN.Y PERD.DETALLADO",#N/A,FALSE,"Hoja1"}</definedName>
    <definedName name="ganacias2" localSheetId="18" hidden="1">{"GAN.Y PERD.RESUMIDO",#N/A,FALSE,"Hoja1";"GAN.Y PERD.DETALLADO",#N/A,FALSE,"Hoja1"}</definedName>
    <definedName name="ganacias2" localSheetId="27" hidden="1">{"GAN.Y PERD.RESUMIDO",#N/A,FALSE,"Hoja1";"GAN.Y PERD.DETALLADO",#N/A,FALSE,"Hoja1"}</definedName>
    <definedName name="ganacias2" localSheetId="43" hidden="1">{"GAN.Y PERD.RESUMIDO",#N/A,FALSE,"Hoja1";"GAN.Y PERD.DETALLADO",#N/A,FALSE,"Hoja1"}</definedName>
    <definedName name="ganacias2" localSheetId="42" hidden="1">{"GAN.Y PERD.RESUMIDO",#N/A,FALSE,"Hoja1";"GAN.Y PERD.DETALLADO",#N/A,FALSE,"Hoja1"}</definedName>
    <definedName name="ganacias2" localSheetId="75" hidden="1">{"GAN.Y PERD.RESUMIDO",#N/A,FALSE,"Hoja1";"GAN.Y PERD.DETALLADO",#N/A,FALSE,"Hoja1"}</definedName>
    <definedName name="ganacias2" localSheetId="74" hidden="1">{"GAN.Y PERD.RESUMIDO",#N/A,FALSE,"Hoja1";"GAN.Y PERD.DETALLADO",#N/A,FALSE,"Hoja1"}</definedName>
    <definedName name="ganacias2" localSheetId="73" hidden="1">{"GAN.Y PERD.RESUMIDO",#N/A,FALSE,"Hoja1";"GAN.Y PERD.DETALLADO",#N/A,FALSE,"Hoja1"}</definedName>
    <definedName name="ganacias2" localSheetId="17" hidden="1">{"GAN.Y PERD.RESUMIDO",#N/A,FALSE,"Hoja1";"GAN.Y PERD.DETALLADO",#N/A,FALSE,"Hoja1"}</definedName>
    <definedName name="ganacias2" localSheetId="66" hidden="1">{"GAN.Y PERD.RESUMIDO",#N/A,FALSE,"Hoja1";"GAN.Y PERD.DETALLADO",#N/A,FALSE,"Hoja1"}</definedName>
    <definedName name="ganacias2" localSheetId="67" hidden="1">{"GAN.Y PERD.RESUMIDO",#N/A,FALSE,"Hoja1";"GAN.Y PERD.DETALLADO",#N/A,FALSE,"Hoja1"}</definedName>
    <definedName name="ganacias2" localSheetId="24" hidden="1">{"GAN.Y PERD.RESUMIDO",#N/A,FALSE,"Hoja1";"GAN.Y PERD.DETALLADO",#N/A,FALSE,"Hoja1"}</definedName>
    <definedName name="ganacias2" localSheetId="70" hidden="1">{"GAN.Y PERD.RESUMIDO",#N/A,FALSE,"Hoja1";"GAN.Y PERD.DETALLADO",#N/A,FALSE,"Hoja1"}</definedName>
    <definedName name="ganacias2" localSheetId="71" hidden="1">{"GAN.Y PERD.RESUMIDO",#N/A,FALSE,"Hoja1";"GAN.Y PERD.DETALLADO",#N/A,FALSE,"Hoja1"}</definedName>
    <definedName name="ganacias2" localSheetId="72" hidden="1">{"GAN.Y PERD.RESUMIDO",#N/A,FALSE,"Hoja1";"GAN.Y PERD.DETALLADO",#N/A,FALSE,"Hoja1"}</definedName>
    <definedName name="ganacias2" localSheetId="26" hidden="1">{"GAN.Y PERD.RESUMIDO",#N/A,FALSE,"Hoja1";"GAN.Y PERD.DETALLADO",#N/A,FALSE,"Hoja1"}</definedName>
    <definedName name="ganacias2" localSheetId="22" hidden="1">{"GAN.Y PERD.RESUMIDO",#N/A,FALSE,"Hoja1";"GAN.Y PERD.DETALLADO",#N/A,FALSE,"Hoja1"}</definedName>
    <definedName name="ganacias2" localSheetId="62" hidden="1">{"GAN.Y PERD.RESUMIDO",#N/A,FALSE,"Hoja1";"GAN.Y PERD.DETALLADO",#N/A,FALSE,"Hoja1"}</definedName>
    <definedName name="ganacias2" localSheetId="60" hidden="1">{"GAN.Y PERD.RESUMIDO",#N/A,FALSE,"Hoja1";"GAN.Y PERD.DETALLADO",#N/A,FALSE,"Hoja1"}</definedName>
    <definedName name="ganacias2" localSheetId="63" hidden="1">{"GAN.Y PERD.RESUMIDO",#N/A,FALSE,"Hoja1";"GAN.Y PERD.DETALLADO",#N/A,FALSE,"Hoja1"}</definedName>
    <definedName name="ganacias2" localSheetId="61" hidden="1">{"GAN.Y PERD.RESUMIDO",#N/A,FALSE,"Hoja1";"GAN.Y PERD.DETALLADO",#N/A,FALSE,"Hoja1"}</definedName>
    <definedName name="ganacias2" localSheetId="25" hidden="1">{"GAN.Y PERD.RESUMIDO",#N/A,FALSE,"Hoja1";"GAN.Y PERD.DETALLADO",#N/A,FALSE,"Hoja1"}</definedName>
    <definedName name="ganacias2" localSheetId="68" hidden="1">{"GAN.Y PERD.RESUMIDO",#N/A,FALSE,"Hoja1";"GAN.Y PERD.DETALLADO",#N/A,FALSE,"Hoja1"}</definedName>
    <definedName name="ganacias2" localSheetId="69" hidden="1">{"GAN.Y PERD.RESUMIDO",#N/A,FALSE,"Hoja1";"GAN.Y PERD.DETALLADO",#N/A,FALSE,"Hoja1"}</definedName>
    <definedName name="ganacias2" hidden="1">{"GAN.Y PERD.RESUMIDO",#N/A,FALSE,"Hoja1";"GAN.Y PERD.DETALLADO",#N/A,FALSE,"Hoja1"}</definedName>
    <definedName name="gas">#REF!</definedName>
    <definedName name="GasRate">#REF!</definedName>
    <definedName name="Hatch_ChilledWaterPumps">#REF!</definedName>
    <definedName name="Hatch_CondenserPumps">#REF!</definedName>
    <definedName name="Hatch_CoolingTower">#REF!</definedName>
    <definedName name="hh" localSheetId="29" hidden="1">{"Valuation",#N/A,TRUE,"Valuation Summary";"Financial Statements",#N/A,TRUE,"Results";"Results",#N/A,TRUE,"Results";"Ratios",#N/A,TRUE,"Results";"P2 Summary",#N/A,TRUE,"Results";"Historical data",#N/A,TRUE,"Historical Data";"P1 Inputs",#N/A,TRUE,"Forecast Drivers";"P2 Inputs",#N/A,TRUE,"Forecast Drivers"}</definedName>
    <definedName name="hh" localSheetId="65" hidden="1">{"Valuation",#N/A,TRUE,"Valuation Summary";"Financial Statements",#N/A,TRUE,"Results";"Results",#N/A,TRUE,"Results";"Ratios",#N/A,TRUE,"Results";"P2 Summary",#N/A,TRUE,"Results";"Historical data",#N/A,TRUE,"Historical Data";"P1 Inputs",#N/A,TRUE,"Forecast Drivers";"P2 Inputs",#N/A,TRUE,"Forecast Drivers"}</definedName>
    <definedName name="hh" localSheetId="64" hidden="1">{"Valuation",#N/A,TRUE,"Valuation Summary";"Financial Statements",#N/A,TRUE,"Results";"Results",#N/A,TRUE,"Results";"Ratios",#N/A,TRUE,"Results";"P2 Summary",#N/A,TRUE,"Results";"Historical data",#N/A,TRUE,"Historical Data";"P1 Inputs",#N/A,TRUE,"Forecast Drivers";"P2 Inputs",#N/A,TRUE,"Forecast Drivers"}</definedName>
    <definedName name="hh" localSheetId="35" hidden="1">{"Valuation",#N/A,TRUE,"Valuation Summary";"Financial Statements",#N/A,TRUE,"Results";"Results",#N/A,TRUE,"Results";"Ratios",#N/A,TRUE,"Results";"P2 Summary",#N/A,TRUE,"Results";"Historical data",#N/A,TRUE,"Historical Data";"P1 Inputs",#N/A,TRUE,"Forecast Drivers";"P2 Inputs",#N/A,TRUE,"Forecast Drivers"}</definedName>
    <definedName name="hh" localSheetId="36" hidden="1">{"Valuation",#N/A,TRUE,"Valuation Summary";"Financial Statements",#N/A,TRUE,"Results";"Results",#N/A,TRUE,"Results";"Ratios",#N/A,TRUE,"Results";"P2 Summary",#N/A,TRUE,"Results";"Historical data",#N/A,TRUE,"Historical Data";"P1 Inputs",#N/A,TRUE,"Forecast Drivers";"P2 Inputs",#N/A,TRUE,"Forecast Drivers"}</definedName>
    <definedName name="hh" localSheetId="38" hidden="1">{"Valuation",#N/A,TRUE,"Valuation Summary";"Financial Statements",#N/A,TRUE,"Results";"Results",#N/A,TRUE,"Results";"Ratios",#N/A,TRUE,"Results";"P2 Summary",#N/A,TRUE,"Results";"Historical data",#N/A,TRUE,"Historical Data";"P1 Inputs",#N/A,TRUE,"Forecast Drivers";"P2 Inputs",#N/A,TRUE,"Forecast Drivers"}</definedName>
    <definedName name="hh" localSheetId="34" hidden="1">{"Valuation",#N/A,TRUE,"Valuation Summary";"Financial Statements",#N/A,TRUE,"Results";"Results",#N/A,TRUE,"Results";"Ratios",#N/A,TRUE,"Results";"P2 Summary",#N/A,TRUE,"Results";"Historical data",#N/A,TRUE,"Historical Data";"P1 Inputs",#N/A,TRUE,"Forecast Drivers";"P2 Inputs",#N/A,TRUE,"Forecast Drivers"}</definedName>
    <definedName name="hh" localSheetId="37" hidden="1">{"Valuation",#N/A,TRUE,"Valuation Summary";"Financial Statements",#N/A,TRUE,"Results";"Results",#N/A,TRUE,"Results";"Ratios",#N/A,TRUE,"Results";"P2 Summary",#N/A,TRUE,"Results";"Historical data",#N/A,TRUE,"Historical Data";"P1 Inputs",#N/A,TRUE,"Forecast Drivers";"P2 Inputs",#N/A,TRUE,"Forecast Drivers"}</definedName>
    <definedName name="hh" localSheetId="19" hidden="1">{"Valuation",#N/A,TRUE,"Valuation Summary";"Financial Statements",#N/A,TRUE,"Results";"Results",#N/A,TRUE,"Results";"Ratios",#N/A,TRUE,"Results";"P2 Summary",#N/A,TRUE,"Results";"Historical data",#N/A,TRUE,"Historical Data";"P1 Inputs",#N/A,TRUE,"Forecast Drivers";"P2 Inputs",#N/A,TRUE,"Forecast Drivers"}</definedName>
    <definedName name="hh" localSheetId="18" hidden="1">{"Valuation",#N/A,TRUE,"Valuation Summary";"Financial Statements",#N/A,TRUE,"Results";"Results",#N/A,TRUE,"Results";"Ratios",#N/A,TRUE,"Results";"P2 Summary",#N/A,TRUE,"Results";"Historical data",#N/A,TRUE,"Historical Data";"P1 Inputs",#N/A,TRUE,"Forecast Drivers";"P2 Inputs",#N/A,TRUE,"Forecast Drivers"}</definedName>
    <definedName name="hh" localSheetId="27" hidden="1">{"Valuation",#N/A,TRUE,"Valuation Summary";"Financial Statements",#N/A,TRUE,"Results";"Results",#N/A,TRUE,"Results";"Ratios",#N/A,TRUE,"Results";"P2 Summary",#N/A,TRUE,"Results";"Historical data",#N/A,TRUE,"Historical Data";"P1 Inputs",#N/A,TRUE,"Forecast Drivers";"P2 Inputs",#N/A,TRUE,"Forecast Drivers"}</definedName>
    <definedName name="hh" localSheetId="43" hidden="1">{"Valuation",#N/A,TRUE,"Valuation Summary";"Financial Statements",#N/A,TRUE,"Results";"Results",#N/A,TRUE,"Results";"Ratios",#N/A,TRUE,"Results";"P2 Summary",#N/A,TRUE,"Results";"Historical data",#N/A,TRUE,"Historical Data";"P1 Inputs",#N/A,TRUE,"Forecast Drivers";"P2 Inputs",#N/A,TRUE,"Forecast Drivers"}</definedName>
    <definedName name="hh" localSheetId="42" hidden="1">{"Valuation",#N/A,TRUE,"Valuation Summary";"Financial Statements",#N/A,TRUE,"Results";"Results",#N/A,TRUE,"Results";"Ratios",#N/A,TRUE,"Results";"P2 Summary",#N/A,TRUE,"Results";"Historical data",#N/A,TRUE,"Historical Data";"P1 Inputs",#N/A,TRUE,"Forecast Drivers";"P2 Inputs",#N/A,TRUE,"Forecast Drivers"}</definedName>
    <definedName name="hh" localSheetId="75" hidden="1">{"Valuation",#N/A,TRUE,"Valuation Summary";"Financial Statements",#N/A,TRUE,"Results";"Results",#N/A,TRUE,"Results";"Ratios",#N/A,TRUE,"Results";"P2 Summary",#N/A,TRUE,"Results";"Historical data",#N/A,TRUE,"Historical Data";"P1 Inputs",#N/A,TRUE,"Forecast Drivers";"P2 Inputs",#N/A,TRUE,"Forecast Drivers"}</definedName>
    <definedName name="hh" localSheetId="74" hidden="1">{"Valuation",#N/A,TRUE,"Valuation Summary";"Financial Statements",#N/A,TRUE,"Results";"Results",#N/A,TRUE,"Results";"Ratios",#N/A,TRUE,"Results";"P2 Summary",#N/A,TRUE,"Results";"Historical data",#N/A,TRUE,"Historical Data";"P1 Inputs",#N/A,TRUE,"Forecast Drivers";"P2 Inputs",#N/A,TRUE,"Forecast Drivers"}</definedName>
    <definedName name="hh" localSheetId="73" hidden="1">{"Valuation",#N/A,TRUE,"Valuation Summary";"Financial Statements",#N/A,TRUE,"Results";"Results",#N/A,TRUE,"Results";"Ratios",#N/A,TRUE,"Results";"P2 Summary",#N/A,TRUE,"Results";"Historical data",#N/A,TRUE,"Historical Data";"P1 Inputs",#N/A,TRUE,"Forecast Drivers";"P2 Inputs",#N/A,TRUE,"Forecast Drivers"}</definedName>
    <definedName name="hh" localSheetId="17" hidden="1">{"Valuation",#N/A,TRUE,"Valuation Summary";"Financial Statements",#N/A,TRUE,"Results";"Results",#N/A,TRUE,"Results";"Ratios",#N/A,TRUE,"Results";"P2 Summary",#N/A,TRUE,"Results";"Historical data",#N/A,TRUE,"Historical Data";"P1 Inputs",#N/A,TRUE,"Forecast Drivers";"P2 Inputs",#N/A,TRUE,"Forecast Drivers"}</definedName>
    <definedName name="hh" localSheetId="66" hidden="1">{"Valuation",#N/A,TRUE,"Valuation Summary";"Financial Statements",#N/A,TRUE,"Results";"Results",#N/A,TRUE,"Results";"Ratios",#N/A,TRUE,"Results";"P2 Summary",#N/A,TRUE,"Results";"Historical data",#N/A,TRUE,"Historical Data";"P1 Inputs",#N/A,TRUE,"Forecast Drivers";"P2 Inputs",#N/A,TRUE,"Forecast Drivers"}</definedName>
    <definedName name="hh" localSheetId="67" hidden="1">{"Valuation",#N/A,TRUE,"Valuation Summary";"Financial Statements",#N/A,TRUE,"Results";"Results",#N/A,TRUE,"Results";"Ratios",#N/A,TRUE,"Results";"P2 Summary",#N/A,TRUE,"Results";"Historical data",#N/A,TRUE,"Historical Data";"P1 Inputs",#N/A,TRUE,"Forecast Drivers";"P2 Inputs",#N/A,TRUE,"Forecast Drivers"}</definedName>
    <definedName name="hh" localSheetId="24" hidden="1">{"Valuation",#N/A,TRUE,"Valuation Summary";"Financial Statements",#N/A,TRUE,"Results";"Results",#N/A,TRUE,"Results";"Ratios",#N/A,TRUE,"Results";"P2 Summary",#N/A,TRUE,"Results";"Historical data",#N/A,TRUE,"Historical Data";"P1 Inputs",#N/A,TRUE,"Forecast Drivers";"P2 Inputs",#N/A,TRUE,"Forecast Drivers"}</definedName>
    <definedName name="hh" localSheetId="70" hidden="1">{"Valuation",#N/A,TRUE,"Valuation Summary";"Financial Statements",#N/A,TRUE,"Results";"Results",#N/A,TRUE,"Results";"Ratios",#N/A,TRUE,"Results";"P2 Summary",#N/A,TRUE,"Results";"Historical data",#N/A,TRUE,"Historical Data";"P1 Inputs",#N/A,TRUE,"Forecast Drivers";"P2 Inputs",#N/A,TRUE,"Forecast Drivers"}</definedName>
    <definedName name="hh" localSheetId="71" hidden="1">{"Valuation",#N/A,TRUE,"Valuation Summary";"Financial Statements",#N/A,TRUE,"Results";"Results",#N/A,TRUE,"Results";"Ratios",#N/A,TRUE,"Results";"P2 Summary",#N/A,TRUE,"Results";"Historical data",#N/A,TRUE,"Historical Data";"P1 Inputs",#N/A,TRUE,"Forecast Drivers";"P2 Inputs",#N/A,TRUE,"Forecast Drivers"}</definedName>
    <definedName name="hh" localSheetId="72" hidden="1">{"Valuation",#N/A,TRUE,"Valuation Summary";"Financial Statements",#N/A,TRUE,"Results";"Results",#N/A,TRUE,"Results";"Ratios",#N/A,TRUE,"Results";"P2 Summary",#N/A,TRUE,"Results";"Historical data",#N/A,TRUE,"Historical Data";"P1 Inputs",#N/A,TRUE,"Forecast Drivers";"P2 Inputs",#N/A,TRUE,"Forecast Drivers"}</definedName>
    <definedName name="hh" localSheetId="26" hidden="1">{"Valuation",#N/A,TRUE,"Valuation Summary";"Financial Statements",#N/A,TRUE,"Results";"Results",#N/A,TRUE,"Results";"Ratios",#N/A,TRUE,"Results";"P2 Summary",#N/A,TRUE,"Results";"Historical data",#N/A,TRUE,"Historical Data";"P1 Inputs",#N/A,TRUE,"Forecast Drivers";"P2 Inputs",#N/A,TRUE,"Forecast Drivers"}</definedName>
    <definedName name="hh" localSheetId="22" hidden="1">{"Valuation",#N/A,TRUE,"Valuation Summary";"Financial Statements",#N/A,TRUE,"Results";"Results",#N/A,TRUE,"Results";"Ratios",#N/A,TRUE,"Results";"P2 Summary",#N/A,TRUE,"Results";"Historical data",#N/A,TRUE,"Historical Data";"P1 Inputs",#N/A,TRUE,"Forecast Drivers";"P2 Inputs",#N/A,TRUE,"Forecast Drivers"}</definedName>
    <definedName name="hh" localSheetId="62" hidden="1">{"Valuation",#N/A,TRUE,"Valuation Summary";"Financial Statements",#N/A,TRUE,"Results";"Results",#N/A,TRUE,"Results";"Ratios",#N/A,TRUE,"Results";"P2 Summary",#N/A,TRUE,"Results";"Historical data",#N/A,TRUE,"Historical Data";"P1 Inputs",#N/A,TRUE,"Forecast Drivers";"P2 Inputs",#N/A,TRUE,"Forecast Drivers"}</definedName>
    <definedName name="hh" localSheetId="60" hidden="1">{"Valuation",#N/A,TRUE,"Valuation Summary";"Financial Statements",#N/A,TRUE,"Results";"Results",#N/A,TRUE,"Results";"Ratios",#N/A,TRUE,"Results";"P2 Summary",#N/A,TRUE,"Results";"Historical data",#N/A,TRUE,"Historical Data";"P1 Inputs",#N/A,TRUE,"Forecast Drivers";"P2 Inputs",#N/A,TRUE,"Forecast Drivers"}</definedName>
    <definedName name="hh" localSheetId="63" hidden="1">{"Valuation",#N/A,TRUE,"Valuation Summary";"Financial Statements",#N/A,TRUE,"Results";"Results",#N/A,TRUE,"Results";"Ratios",#N/A,TRUE,"Results";"P2 Summary",#N/A,TRUE,"Results";"Historical data",#N/A,TRUE,"Historical Data";"P1 Inputs",#N/A,TRUE,"Forecast Drivers";"P2 Inputs",#N/A,TRUE,"Forecast Drivers"}</definedName>
    <definedName name="hh" localSheetId="61" hidden="1">{"Valuation",#N/A,TRUE,"Valuation Summary";"Financial Statements",#N/A,TRUE,"Results";"Results",#N/A,TRUE,"Results";"Ratios",#N/A,TRUE,"Results";"P2 Summary",#N/A,TRUE,"Results";"Historical data",#N/A,TRUE,"Historical Data";"P1 Inputs",#N/A,TRUE,"Forecast Drivers";"P2 Inputs",#N/A,TRUE,"Forecast Drivers"}</definedName>
    <definedName name="hh" localSheetId="25" hidden="1">{"Valuation",#N/A,TRUE,"Valuation Summary";"Financial Statements",#N/A,TRUE,"Results";"Results",#N/A,TRUE,"Results";"Ratios",#N/A,TRUE,"Results";"P2 Summary",#N/A,TRUE,"Results";"Historical data",#N/A,TRUE,"Historical Data";"P1 Inputs",#N/A,TRUE,"Forecast Drivers";"P2 Inputs",#N/A,TRUE,"Forecast Drivers"}</definedName>
    <definedName name="hh" localSheetId="68" hidden="1">{"Valuation",#N/A,TRUE,"Valuation Summary";"Financial Statements",#N/A,TRUE,"Results";"Results",#N/A,TRUE,"Results";"Ratios",#N/A,TRUE,"Results";"P2 Summary",#N/A,TRUE,"Results";"Historical data",#N/A,TRUE,"Historical Data";"P1 Inputs",#N/A,TRUE,"Forecast Drivers";"P2 Inputs",#N/A,TRUE,"Forecast Drivers"}</definedName>
    <definedName name="hh" localSheetId="69"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OU">#REF!</definedName>
    <definedName name="hp">#REF!</definedName>
    <definedName name="HVACBuildingType">#REF!</definedName>
    <definedName name="HVACSystemsList">#REF!</definedName>
    <definedName name="Initiatives_2020" localSheetId="35">#REF!</definedName>
    <definedName name="Initiatives_2020" localSheetId="36">#REF!</definedName>
    <definedName name="Initiatives_2020" localSheetId="38">#REF!</definedName>
    <definedName name="Initiatives_2020" localSheetId="34">#REF!</definedName>
    <definedName name="Initiatives_2020" localSheetId="37">#REF!</definedName>
    <definedName name="Initiatives_2020" localSheetId="19">#REF!</definedName>
    <definedName name="Initiatives_2020" localSheetId="18">#REF!</definedName>
    <definedName name="Initiatives_2020" localSheetId="27">#REF!</definedName>
    <definedName name="Initiatives_2020" localSheetId="43">#REF!</definedName>
    <definedName name="Initiatives_2020" localSheetId="42">#REF!</definedName>
    <definedName name="Initiatives_2020" localSheetId="75">#REF!</definedName>
    <definedName name="Initiatives_2020" localSheetId="74">#REF!</definedName>
    <definedName name="Initiatives_2020" localSheetId="73">#REF!</definedName>
    <definedName name="Initiatives_2020" localSheetId="17">#REF!</definedName>
    <definedName name="Initiatives_2020" localSheetId="66">#REF!</definedName>
    <definedName name="Initiatives_2020" localSheetId="67">#REF!</definedName>
    <definedName name="Initiatives_2020" localSheetId="24">#REF!</definedName>
    <definedName name="Initiatives_2020" localSheetId="70">#REF!</definedName>
    <definedName name="Initiatives_2020" localSheetId="71">#REF!</definedName>
    <definedName name="Initiatives_2020" localSheetId="72">#REF!</definedName>
    <definedName name="Initiatives_2020" localSheetId="26">#REF!</definedName>
    <definedName name="Initiatives_2020" localSheetId="22">#REF!</definedName>
    <definedName name="Initiatives_2020" localSheetId="62">#REF!</definedName>
    <definedName name="Initiatives_2020" localSheetId="60">#REF!</definedName>
    <definedName name="Initiatives_2020" localSheetId="63">#REF!</definedName>
    <definedName name="Initiatives_2020" localSheetId="61">#REF!</definedName>
    <definedName name="Initiatives_2020" localSheetId="25">#REF!</definedName>
    <definedName name="Initiatives_2020" localSheetId="68">#REF!</definedName>
    <definedName name="Initiatives_2020" localSheetId="69">#REF!</definedName>
    <definedName name="Initiatives_2020">#REF!</definedName>
    <definedName name="inputs" localSheetId="29" hidden="1">{"Inputs 1","Base",FALSE,"INPUTS";"Inputs 2","Base",FALSE,"INPUTS";"Inputs 3","Base",FALSE,"INPUTS";"Inputs 4","Base",FALSE,"INPUTS";"Inputs 5","Base",FALSE,"INPUTS"}</definedName>
    <definedName name="inputs" localSheetId="65" hidden="1">{"Inputs 1","Base",FALSE,"INPUTS";"Inputs 2","Base",FALSE,"INPUTS";"Inputs 3","Base",FALSE,"INPUTS";"Inputs 4","Base",FALSE,"INPUTS";"Inputs 5","Base",FALSE,"INPUTS"}</definedName>
    <definedName name="inputs" localSheetId="64" hidden="1">{"Inputs 1","Base",FALSE,"INPUTS";"Inputs 2","Base",FALSE,"INPUTS";"Inputs 3","Base",FALSE,"INPUTS";"Inputs 4","Base",FALSE,"INPUTS";"Inputs 5","Base",FALSE,"INPUTS"}</definedName>
    <definedName name="inputs" localSheetId="35" hidden="1">{"Inputs 1","Base",FALSE,"INPUTS";"Inputs 2","Base",FALSE,"INPUTS";"Inputs 3","Base",FALSE,"INPUTS";"Inputs 4","Base",FALSE,"INPUTS";"Inputs 5","Base",FALSE,"INPUTS"}</definedName>
    <definedName name="inputs" localSheetId="36" hidden="1">{"Inputs 1","Base",FALSE,"INPUTS";"Inputs 2","Base",FALSE,"INPUTS";"Inputs 3","Base",FALSE,"INPUTS";"Inputs 4","Base",FALSE,"INPUTS";"Inputs 5","Base",FALSE,"INPUTS"}</definedName>
    <definedName name="inputs" localSheetId="38" hidden="1">{"Inputs 1","Base",FALSE,"INPUTS";"Inputs 2","Base",FALSE,"INPUTS";"Inputs 3","Base",FALSE,"INPUTS";"Inputs 4","Base",FALSE,"INPUTS";"Inputs 5","Base",FALSE,"INPUTS"}</definedName>
    <definedName name="inputs" localSheetId="34" hidden="1">{"Inputs 1","Base",FALSE,"INPUTS";"Inputs 2","Base",FALSE,"INPUTS";"Inputs 3","Base",FALSE,"INPUTS";"Inputs 4","Base",FALSE,"INPUTS";"Inputs 5","Base",FALSE,"INPUTS"}</definedName>
    <definedName name="inputs" localSheetId="37" hidden="1">{"Inputs 1","Base",FALSE,"INPUTS";"Inputs 2","Base",FALSE,"INPUTS";"Inputs 3","Base",FALSE,"INPUTS";"Inputs 4","Base",FALSE,"INPUTS";"Inputs 5","Base",FALSE,"INPUTS"}</definedName>
    <definedName name="inputs" localSheetId="19" hidden="1">{"Inputs 1","Base",FALSE,"INPUTS";"Inputs 2","Base",FALSE,"INPUTS";"Inputs 3","Base",FALSE,"INPUTS";"Inputs 4","Base",FALSE,"INPUTS";"Inputs 5","Base",FALSE,"INPUTS"}</definedName>
    <definedName name="inputs" localSheetId="18" hidden="1">{"Inputs 1","Base",FALSE,"INPUTS";"Inputs 2","Base",FALSE,"INPUTS";"Inputs 3","Base",FALSE,"INPUTS";"Inputs 4","Base",FALSE,"INPUTS";"Inputs 5","Base",FALSE,"INPUTS"}</definedName>
    <definedName name="inputs" localSheetId="27" hidden="1">{"Inputs 1","Base",FALSE,"INPUTS";"Inputs 2","Base",FALSE,"INPUTS";"Inputs 3","Base",FALSE,"INPUTS";"Inputs 4","Base",FALSE,"INPUTS";"Inputs 5","Base",FALSE,"INPUTS"}</definedName>
    <definedName name="inputs" localSheetId="43" hidden="1">{"Inputs 1","Base",FALSE,"INPUTS";"Inputs 2","Base",FALSE,"INPUTS";"Inputs 3","Base",FALSE,"INPUTS";"Inputs 4","Base",FALSE,"INPUTS";"Inputs 5","Base",FALSE,"INPUTS"}</definedName>
    <definedName name="inputs" localSheetId="42" hidden="1">{"Inputs 1","Base",FALSE,"INPUTS";"Inputs 2","Base",FALSE,"INPUTS";"Inputs 3","Base",FALSE,"INPUTS";"Inputs 4","Base",FALSE,"INPUTS";"Inputs 5","Base",FALSE,"INPUTS"}</definedName>
    <definedName name="inputs" localSheetId="75" hidden="1">{"Inputs 1","Base",FALSE,"INPUTS";"Inputs 2","Base",FALSE,"INPUTS";"Inputs 3","Base",FALSE,"INPUTS";"Inputs 4","Base",FALSE,"INPUTS";"Inputs 5","Base",FALSE,"INPUTS"}</definedName>
    <definedName name="inputs" localSheetId="74" hidden="1">{"Inputs 1","Base",FALSE,"INPUTS";"Inputs 2","Base",FALSE,"INPUTS";"Inputs 3","Base",FALSE,"INPUTS";"Inputs 4","Base",FALSE,"INPUTS";"Inputs 5","Base",FALSE,"INPUTS"}</definedName>
    <definedName name="inputs" localSheetId="73" hidden="1">{"Inputs 1","Base",FALSE,"INPUTS";"Inputs 2","Base",FALSE,"INPUTS";"Inputs 3","Base",FALSE,"INPUTS";"Inputs 4","Base",FALSE,"INPUTS";"Inputs 5","Base",FALSE,"INPUTS"}</definedName>
    <definedName name="inputs" localSheetId="17" hidden="1">{"Inputs 1","Base",FALSE,"INPUTS";"Inputs 2","Base",FALSE,"INPUTS";"Inputs 3","Base",FALSE,"INPUTS";"Inputs 4","Base",FALSE,"INPUTS";"Inputs 5","Base",FALSE,"INPUTS"}</definedName>
    <definedName name="inputs" localSheetId="66" hidden="1">{"Inputs 1","Base",FALSE,"INPUTS";"Inputs 2","Base",FALSE,"INPUTS";"Inputs 3","Base",FALSE,"INPUTS";"Inputs 4","Base",FALSE,"INPUTS";"Inputs 5","Base",FALSE,"INPUTS"}</definedName>
    <definedName name="inputs" localSheetId="67" hidden="1">{"Inputs 1","Base",FALSE,"INPUTS";"Inputs 2","Base",FALSE,"INPUTS";"Inputs 3","Base",FALSE,"INPUTS";"Inputs 4","Base",FALSE,"INPUTS";"Inputs 5","Base",FALSE,"INPUTS"}</definedName>
    <definedName name="inputs" localSheetId="24" hidden="1">{"Inputs 1","Base",FALSE,"INPUTS";"Inputs 2","Base",FALSE,"INPUTS";"Inputs 3","Base",FALSE,"INPUTS";"Inputs 4","Base",FALSE,"INPUTS";"Inputs 5","Base",FALSE,"INPUTS"}</definedName>
    <definedName name="inputs" localSheetId="70" hidden="1">{"Inputs 1","Base",FALSE,"INPUTS";"Inputs 2","Base",FALSE,"INPUTS";"Inputs 3","Base",FALSE,"INPUTS";"Inputs 4","Base",FALSE,"INPUTS";"Inputs 5","Base",FALSE,"INPUTS"}</definedName>
    <definedName name="inputs" localSheetId="71" hidden="1">{"Inputs 1","Base",FALSE,"INPUTS";"Inputs 2","Base",FALSE,"INPUTS";"Inputs 3","Base",FALSE,"INPUTS";"Inputs 4","Base",FALSE,"INPUTS";"Inputs 5","Base",FALSE,"INPUTS"}</definedName>
    <definedName name="inputs" localSheetId="72" hidden="1">{"Inputs 1","Base",FALSE,"INPUTS";"Inputs 2","Base",FALSE,"INPUTS";"Inputs 3","Base",FALSE,"INPUTS";"Inputs 4","Base",FALSE,"INPUTS";"Inputs 5","Base",FALSE,"INPUTS"}</definedName>
    <definedName name="inputs" localSheetId="26" hidden="1">{"Inputs 1","Base",FALSE,"INPUTS";"Inputs 2","Base",FALSE,"INPUTS";"Inputs 3","Base",FALSE,"INPUTS";"Inputs 4","Base",FALSE,"INPUTS";"Inputs 5","Base",FALSE,"INPUTS"}</definedName>
    <definedName name="inputs" localSheetId="22" hidden="1">{"Inputs 1","Base",FALSE,"INPUTS";"Inputs 2","Base",FALSE,"INPUTS";"Inputs 3","Base",FALSE,"INPUTS";"Inputs 4","Base",FALSE,"INPUTS";"Inputs 5","Base",FALSE,"INPUTS"}</definedName>
    <definedName name="inputs" localSheetId="62" hidden="1">{"Inputs 1","Base",FALSE,"INPUTS";"Inputs 2","Base",FALSE,"INPUTS";"Inputs 3","Base",FALSE,"INPUTS";"Inputs 4","Base",FALSE,"INPUTS";"Inputs 5","Base",FALSE,"INPUTS"}</definedName>
    <definedName name="inputs" localSheetId="60" hidden="1">{"Inputs 1","Base",FALSE,"INPUTS";"Inputs 2","Base",FALSE,"INPUTS";"Inputs 3","Base",FALSE,"INPUTS";"Inputs 4","Base",FALSE,"INPUTS";"Inputs 5","Base",FALSE,"INPUTS"}</definedName>
    <definedName name="inputs" localSheetId="63" hidden="1">{"Inputs 1","Base",FALSE,"INPUTS";"Inputs 2","Base",FALSE,"INPUTS";"Inputs 3","Base",FALSE,"INPUTS";"Inputs 4","Base",FALSE,"INPUTS";"Inputs 5","Base",FALSE,"INPUTS"}</definedName>
    <definedName name="inputs" localSheetId="61" hidden="1">{"Inputs 1","Base",FALSE,"INPUTS";"Inputs 2","Base",FALSE,"INPUTS";"Inputs 3","Base",FALSE,"INPUTS";"Inputs 4","Base",FALSE,"INPUTS";"Inputs 5","Base",FALSE,"INPUTS"}</definedName>
    <definedName name="inputs" localSheetId="25" hidden="1">{"Inputs 1","Base",FALSE,"INPUTS";"Inputs 2","Base",FALSE,"INPUTS";"Inputs 3","Base",FALSE,"INPUTS";"Inputs 4","Base",FALSE,"INPUTS";"Inputs 5","Base",FALSE,"INPUTS"}</definedName>
    <definedName name="inputs" localSheetId="68" hidden="1">{"Inputs 1","Base",FALSE,"INPUTS";"Inputs 2","Base",FALSE,"INPUTS";"Inputs 3","Base",FALSE,"INPUTS";"Inputs 4","Base",FALSE,"INPUTS";"Inputs 5","Base",FALSE,"INPUTS"}</definedName>
    <definedName name="inputs" localSheetId="69"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tallation">#REF!</definedName>
    <definedName name="IsMichiganRate">#REF!</definedName>
    <definedName name="jj" localSheetId="29" hidden="1">{"Portrait",#N/A,FALSE,"BOILER";"boiler_1",#N/A,FALSE,"BOILER";"boiler_2",#N/A,FALSE,"BOILER";"boiler_3",#N/A,FALSE,"BOILER";"results",#N/A,FALSE,"BOILER"}</definedName>
    <definedName name="jj" localSheetId="65" hidden="1">{"Portrait",#N/A,FALSE,"BOILER";"boiler_1",#N/A,FALSE,"BOILER";"boiler_2",#N/A,FALSE,"BOILER";"boiler_3",#N/A,FALSE,"BOILER";"results",#N/A,FALSE,"BOILER"}</definedName>
    <definedName name="jj" localSheetId="64" hidden="1">{"Portrait",#N/A,FALSE,"BOILER";"boiler_1",#N/A,FALSE,"BOILER";"boiler_2",#N/A,FALSE,"BOILER";"boiler_3",#N/A,FALSE,"BOILER";"results",#N/A,FALSE,"BOILER"}</definedName>
    <definedName name="jj" localSheetId="35" hidden="1">{"Portrait",#N/A,FALSE,"BOILER";"boiler_1",#N/A,FALSE,"BOILER";"boiler_2",#N/A,FALSE,"BOILER";"boiler_3",#N/A,FALSE,"BOILER";"results",#N/A,FALSE,"BOILER"}</definedName>
    <definedName name="jj" localSheetId="36" hidden="1">{"Portrait",#N/A,FALSE,"BOILER";"boiler_1",#N/A,FALSE,"BOILER";"boiler_2",#N/A,FALSE,"BOILER";"boiler_3",#N/A,FALSE,"BOILER";"results",#N/A,FALSE,"BOILER"}</definedName>
    <definedName name="jj" localSheetId="38" hidden="1">{"Portrait",#N/A,FALSE,"BOILER";"boiler_1",#N/A,FALSE,"BOILER";"boiler_2",#N/A,FALSE,"BOILER";"boiler_3",#N/A,FALSE,"BOILER";"results",#N/A,FALSE,"BOILER"}</definedName>
    <definedName name="jj" localSheetId="34" hidden="1">{"Portrait",#N/A,FALSE,"BOILER";"boiler_1",#N/A,FALSE,"BOILER";"boiler_2",#N/A,FALSE,"BOILER";"boiler_3",#N/A,FALSE,"BOILER";"results",#N/A,FALSE,"BOILER"}</definedName>
    <definedName name="jj" localSheetId="37" hidden="1">{"Portrait",#N/A,FALSE,"BOILER";"boiler_1",#N/A,FALSE,"BOILER";"boiler_2",#N/A,FALSE,"BOILER";"boiler_3",#N/A,FALSE,"BOILER";"results",#N/A,FALSE,"BOILER"}</definedName>
    <definedName name="jj" localSheetId="19" hidden="1">{"Portrait",#N/A,FALSE,"BOILER";"boiler_1",#N/A,FALSE,"BOILER";"boiler_2",#N/A,FALSE,"BOILER";"boiler_3",#N/A,FALSE,"BOILER";"results",#N/A,FALSE,"BOILER"}</definedName>
    <definedName name="jj" localSheetId="18" hidden="1">{"Portrait",#N/A,FALSE,"BOILER";"boiler_1",#N/A,FALSE,"BOILER";"boiler_2",#N/A,FALSE,"BOILER";"boiler_3",#N/A,FALSE,"BOILER";"results",#N/A,FALSE,"BOILER"}</definedName>
    <definedName name="jj" localSheetId="27" hidden="1">{"Portrait",#N/A,FALSE,"BOILER";"boiler_1",#N/A,FALSE,"BOILER";"boiler_2",#N/A,FALSE,"BOILER";"boiler_3",#N/A,FALSE,"BOILER";"results",#N/A,FALSE,"BOILER"}</definedName>
    <definedName name="jj" localSheetId="43" hidden="1">{"Portrait",#N/A,FALSE,"BOILER";"boiler_1",#N/A,FALSE,"BOILER";"boiler_2",#N/A,FALSE,"BOILER";"boiler_3",#N/A,FALSE,"BOILER";"results",#N/A,FALSE,"BOILER"}</definedName>
    <definedName name="jj" localSheetId="42" hidden="1">{"Portrait",#N/A,FALSE,"BOILER";"boiler_1",#N/A,FALSE,"BOILER";"boiler_2",#N/A,FALSE,"BOILER";"boiler_3",#N/A,FALSE,"BOILER";"results",#N/A,FALSE,"BOILER"}</definedName>
    <definedName name="jj" localSheetId="75" hidden="1">{"Portrait",#N/A,FALSE,"BOILER";"boiler_1",#N/A,FALSE,"BOILER";"boiler_2",#N/A,FALSE,"BOILER";"boiler_3",#N/A,FALSE,"BOILER";"results",#N/A,FALSE,"BOILER"}</definedName>
    <definedName name="jj" localSheetId="74" hidden="1">{"Portrait",#N/A,FALSE,"BOILER";"boiler_1",#N/A,FALSE,"BOILER";"boiler_2",#N/A,FALSE,"BOILER";"boiler_3",#N/A,FALSE,"BOILER";"results",#N/A,FALSE,"BOILER"}</definedName>
    <definedName name="jj" localSheetId="73" hidden="1">{"Portrait",#N/A,FALSE,"BOILER";"boiler_1",#N/A,FALSE,"BOILER";"boiler_2",#N/A,FALSE,"BOILER";"boiler_3",#N/A,FALSE,"BOILER";"results",#N/A,FALSE,"BOILER"}</definedName>
    <definedName name="jj" localSheetId="17" hidden="1">{"Portrait",#N/A,FALSE,"BOILER";"boiler_1",#N/A,FALSE,"BOILER";"boiler_2",#N/A,FALSE,"BOILER";"boiler_3",#N/A,FALSE,"BOILER";"results",#N/A,FALSE,"BOILER"}</definedName>
    <definedName name="jj" localSheetId="66" hidden="1">{"Portrait",#N/A,FALSE,"BOILER";"boiler_1",#N/A,FALSE,"BOILER";"boiler_2",#N/A,FALSE,"BOILER";"boiler_3",#N/A,FALSE,"BOILER";"results",#N/A,FALSE,"BOILER"}</definedName>
    <definedName name="jj" localSheetId="67" hidden="1">{"Portrait",#N/A,FALSE,"BOILER";"boiler_1",#N/A,FALSE,"BOILER";"boiler_2",#N/A,FALSE,"BOILER";"boiler_3",#N/A,FALSE,"BOILER";"results",#N/A,FALSE,"BOILER"}</definedName>
    <definedName name="jj" localSheetId="24" hidden="1">{"Portrait",#N/A,FALSE,"BOILER";"boiler_1",#N/A,FALSE,"BOILER";"boiler_2",#N/A,FALSE,"BOILER";"boiler_3",#N/A,FALSE,"BOILER";"results",#N/A,FALSE,"BOILER"}</definedName>
    <definedName name="jj" localSheetId="70" hidden="1">{"Portrait",#N/A,FALSE,"BOILER";"boiler_1",#N/A,FALSE,"BOILER";"boiler_2",#N/A,FALSE,"BOILER";"boiler_3",#N/A,FALSE,"BOILER";"results",#N/A,FALSE,"BOILER"}</definedName>
    <definedName name="jj" localSheetId="71" hidden="1">{"Portrait",#N/A,FALSE,"BOILER";"boiler_1",#N/A,FALSE,"BOILER";"boiler_2",#N/A,FALSE,"BOILER";"boiler_3",#N/A,FALSE,"BOILER";"results",#N/A,FALSE,"BOILER"}</definedName>
    <definedName name="jj" localSheetId="72" hidden="1">{"Portrait",#N/A,FALSE,"BOILER";"boiler_1",#N/A,FALSE,"BOILER";"boiler_2",#N/A,FALSE,"BOILER";"boiler_3",#N/A,FALSE,"BOILER";"results",#N/A,FALSE,"BOILER"}</definedName>
    <definedName name="jj" localSheetId="26" hidden="1">{"Portrait",#N/A,FALSE,"BOILER";"boiler_1",#N/A,FALSE,"BOILER";"boiler_2",#N/A,FALSE,"BOILER";"boiler_3",#N/A,FALSE,"BOILER";"results",#N/A,FALSE,"BOILER"}</definedName>
    <definedName name="jj" localSheetId="22" hidden="1">{"Portrait",#N/A,FALSE,"BOILER";"boiler_1",#N/A,FALSE,"BOILER";"boiler_2",#N/A,FALSE,"BOILER";"boiler_3",#N/A,FALSE,"BOILER";"results",#N/A,FALSE,"BOILER"}</definedName>
    <definedName name="jj" localSheetId="62" hidden="1">{"Portrait",#N/A,FALSE,"BOILER";"boiler_1",#N/A,FALSE,"BOILER";"boiler_2",#N/A,FALSE,"BOILER";"boiler_3",#N/A,FALSE,"BOILER";"results",#N/A,FALSE,"BOILER"}</definedName>
    <definedName name="jj" localSheetId="60" hidden="1">{"Portrait",#N/A,FALSE,"BOILER";"boiler_1",#N/A,FALSE,"BOILER";"boiler_2",#N/A,FALSE,"BOILER";"boiler_3",#N/A,FALSE,"BOILER";"results",#N/A,FALSE,"BOILER"}</definedName>
    <definedName name="jj" localSheetId="63" hidden="1">{"Portrait",#N/A,FALSE,"BOILER";"boiler_1",#N/A,FALSE,"BOILER";"boiler_2",#N/A,FALSE,"BOILER";"boiler_3",#N/A,FALSE,"BOILER";"results",#N/A,FALSE,"BOILER"}</definedName>
    <definedName name="jj" localSheetId="61" hidden="1">{"Portrait",#N/A,FALSE,"BOILER";"boiler_1",#N/A,FALSE,"BOILER";"boiler_2",#N/A,FALSE,"BOILER";"boiler_3",#N/A,FALSE,"BOILER";"results",#N/A,FALSE,"BOILER"}</definedName>
    <definedName name="jj" localSheetId="25" hidden="1">{"Portrait",#N/A,FALSE,"BOILER";"boiler_1",#N/A,FALSE,"BOILER";"boiler_2",#N/A,FALSE,"BOILER";"boiler_3",#N/A,FALSE,"BOILER";"results",#N/A,FALSE,"BOILER"}</definedName>
    <definedName name="jj" localSheetId="68" hidden="1">{"Portrait",#N/A,FALSE,"BOILER";"boiler_1",#N/A,FALSE,"BOILER";"boiler_2",#N/A,FALSE,"BOILER";"boiler_3",#N/A,FALSE,"BOILER";"results",#N/A,FALSE,"BOILER"}</definedName>
    <definedName name="jj" localSheetId="69" hidden="1">{"Portrait",#N/A,FALSE,"BOILER";"boiler_1",#N/A,FALSE,"BOILER";"boiler_2",#N/A,FALSE,"BOILER";"boiler_3",#N/A,FALSE,"BOILER";"results",#N/A,FALSE,"BOILER"}</definedName>
    <definedName name="jj" hidden="1">{"Portrait",#N/A,FALSE,"BOILER";"boiler_1",#N/A,FALSE,"BOILER";"boiler_2",#N/A,FALSE,"BOILER";"boiler_3",#N/A,FALSE,"BOILER";"results",#N/A,FALSE,"BOILER"}</definedName>
    <definedName name="LightingBuildingType">#REF!</definedName>
    <definedName name="Load_Curves">#REF!</definedName>
    <definedName name="Lookup">#REF!</definedName>
    <definedName name="MCWBTable">#REF!</definedName>
    <definedName name="MeasKW">#REF!</definedName>
    <definedName name="MeterNum">#REF!</definedName>
    <definedName name="Name">#REF!</definedName>
    <definedName name="Night_Set_Back">#REF!</definedName>
    <definedName name="NumDays">#REF!</definedName>
    <definedName name="oc">#REF!</definedName>
    <definedName name="OffPeakKWH">#REF!</definedName>
    <definedName name="OnPeakKWH">#REF!</definedName>
    <definedName name="payback">#REF!</definedName>
    <definedName name="PeakDate">#REF!</definedName>
    <definedName name="PeakTime">#REF!</definedName>
    <definedName name="PercentEnergy">#REF!</definedName>
    <definedName name="PF">#REF!</definedName>
    <definedName name="PkKVARs">#REF!</definedName>
    <definedName name="Platt_ChillerPumps">#REF!</definedName>
    <definedName name="Platt_CondenserPumps">#REF!</definedName>
    <definedName name="Platt_CoolingTower">#REF!</definedName>
    <definedName name="print99" localSheetId="29" hidden="1">{#N/A,#N/A,FALSE,"Resid CPRIV";#N/A,#N/A,FALSE,"Comer_CPRIVKsum";#N/A,#N/A,FALSE,"General (2)";#N/A,#N/A,FALSE,"Oficial";#N/A,#N/A,FALSE,"Resumen";#N/A,#N/A,FALSE,"Escenarios"}</definedName>
    <definedName name="print99" localSheetId="65" hidden="1">{#N/A,#N/A,FALSE,"Resid CPRIV";#N/A,#N/A,FALSE,"Comer_CPRIVKsum";#N/A,#N/A,FALSE,"General (2)";#N/A,#N/A,FALSE,"Oficial";#N/A,#N/A,FALSE,"Resumen";#N/A,#N/A,FALSE,"Escenarios"}</definedName>
    <definedName name="print99" localSheetId="64" hidden="1">{#N/A,#N/A,FALSE,"Resid CPRIV";#N/A,#N/A,FALSE,"Comer_CPRIVKsum";#N/A,#N/A,FALSE,"General (2)";#N/A,#N/A,FALSE,"Oficial";#N/A,#N/A,FALSE,"Resumen";#N/A,#N/A,FALSE,"Escenarios"}</definedName>
    <definedName name="print99" localSheetId="35" hidden="1">{#N/A,#N/A,FALSE,"Resid CPRIV";#N/A,#N/A,FALSE,"Comer_CPRIVKsum";#N/A,#N/A,FALSE,"General (2)";#N/A,#N/A,FALSE,"Oficial";#N/A,#N/A,FALSE,"Resumen";#N/A,#N/A,FALSE,"Escenarios"}</definedName>
    <definedName name="print99" localSheetId="36" hidden="1">{#N/A,#N/A,FALSE,"Resid CPRIV";#N/A,#N/A,FALSE,"Comer_CPRIVKsum";#N/A,#N/A,FALSE,"General (2)";#N/A,#N/A,FALSE,"Oficial";#N/A,#N/A,FALSE,"Resumen";#N/A,#N/A,FALSE,"Escenarios"}</definedName>
    <definedName name="print99" localSheetId="38" hidden="1">{#N/A,#N/A,FALSE,"Resid CPRIV";#N/A,#N/A,FALSE,"Comer_CPRIVKsum";#N/A,#N/A,FALSE,"General (2)";#N/A,#N/A,FALSE,"Oficial";#N/A,#N/A,FALSE,"Resumen";#N/A,#N/A,FALSE,"Escenarios"}</definedName>
    <definedName name="print99" localSheetId="34" hidden="1">{#N/A,#N/A,FALSE,"Resid CPRIV";#N/A,#N/A,FALSE,"Comer_CPRIVKsum";#N/A,#N/A,FALSE,"General (2)";#N/A,#N/A,FALSE,"Oficial";#N/A,#N/A,FALSE,"Resumen";#N/A,#N/A,FALSE,"Escenarios"}</definedName>
    <definedName name="print99" localSheetId="37" hidden="1">{#N/A,#N/A,FALSE,"Resid CPRIV";#N/A,#N/A,FALSE,"Comer_CPRIVKsum";#N/A,#N/A,FALSE,"General (2)";#N/A,#N/A,FALSE,"Oficial";#N/A,#N/A,FALSE,"Resumen";#N/A,#N/A,FALSE,"Escenarios"}</definedName>
    <definedName name="print99" localSheetId="19" hidden="1">{#N/A,#N/A,FALSE,"Resid CPRIV";#N/A,#N/A,FALSE,"Comer_CPRIVKsum";#N/A,#N/A,FALSE,"General (2)";#N/A,#N/A,FALSE,"Oficial";#N/A,#N/A,FALSE,"Resumen";#N/A,#N/A,FALSE,"Escenarios"}</definedName>
    <definedName name="print99" localSheetId="18" hidden="1">{#N/A,#N/A,FALSE,"Resid CPRIV";#N/A,#N/A,FALSE,"Comer_CPRIVKsum";#N/A,#N/A,FALSE,"General (2)";#N/A,#N/A,FALSE,"Oficial";#N/A,#N/A,FALSE,"Resumen";#N/A,#N/A,FALSE,"Escenarios"}</definedName>
    <definedName name="print99" localSheetId="27" hidden="1">{#N/A,#N/A,FALSE,"Resid CPRIV";#N/A,#N/A,FALSE,"Comer_CPRIVKsum";#N/A,#N/A,FALSE,"General (2)";#N/A,#N/A,FALSE,"Oficial";#N/A,#N/A,FALSE,"Resumen";#N/A,#N/A,FALSE,"Escenarios"}</definedName>
    <definedName name="print99" localSheetId="43" hidden="1">{#N/A,#N/A,FALSE,"Resid CPRIV";#N/A,#N/A,FALSE,"Comer_CPRIVKsum";#N/A,#N/A,FALSE,"General (2)";#N/A,#N/A,FALSE,"Oficial";#N/A,#N/A,FALSE,"Resumen";#N/A,#N/A,FALSE,"Escenarios"}</definedName>
    <definedName name="print99" localSheetId="42" hidden="1">{#N/A,#N/A,FALSE,"Resid CPRIV";#N/A,#N/A,FALSE,"Comer_CPRIVKsum";#N/A,#N/A,FALSE,"General (2)";#N/A,#N/A,FALSE,"Oficial";#N/A,#N/A,FALSE,"Resumen";#N/A,#N/A,FALSE,"Escenarios"}</definedName>
    <definedName name="print99" localSheetId="75" hidden="1">{#N/A,#N/A,FALSE,"Resid CPRIV";#N/A,#N/A,FALSE,"Comer_CPRIVKsum";#N/A,#N/A,FALSE,"General (2)";#N/A,#N/A,FALSE,"Oficial";#N/A,#N/A,FALSE,"Resumen";#N/A,#N/A,FALSE,"Escenarios"}</definedName>
    <definedName name="print99" localSheetId="74" hidden="1">{#N/A,#N/A,FALSE,"Resid CPRIV";#N/A,#N/A,FALSE,"Comer_CPRIVKsum";#N/A,#N/A,FALSE,"General (2)";#N/A,#N/A,FALSE,"Oficial";#N/A,#N/A,FALSE,"Resumen";#N/A,#N/A,FALSE,"Escenarios"}</definedName>
    <definedName name="print99" localSheetId="73" hidden="1">{#N/A,#N/A,FALSE,"Resid CPRIV";#N/A,#N/A,FALSE,"Comer_CPRIVKsum";#N/A,#N/A,FALSE,"General (2)";#N/A,#N/A,FALSE,"Oficial";#N/A,#N/A,FALSE,"Resumen";#N/A,#N/A,FALSE,"Escenarios"}</definedName>
    <definedName name="print99" localSheetId="17" hidden="1">{#N/A,#N/A,FALSE,"Resid CPRIV";#N/A,#N/A,FALSE,"Comer_CPRIVKsum";#N/A,#N/A,FALSE,"General (2)";#N/A,#N/A,FALSE,"Oficial";#N/A,#N/A,FALSE,"Resumen";#N/A,#N/A,FALSE,"Escenarios"}</definedName>
    <definedName name="print99" localSheetId="66" hidden="1">{#N/A,#N/A,FALSE,"Resid CPRIV";#N/A,#N/A,FALSE,"Comer_CPRIVKsum";#N/A,#N/A,FALSE,"General (2)";#N/A,#N/A,FALSE,"Oficial";#N/A,#N/A,FALSE,"Resumen";#N/A,#N/A,FALSE,"Escenarios"}</definedName>
    <definedName name="print99" localSheetId="67" hidden="1">{#N/A,#N/A,FALSE,"Resid CPRIV";#N/A,#N/A,FALSE,"Comer_CPRIVKsum";#N/A,#N/A,FALSE,"General (2)";#N/A,#N/A,FALSE,"Oficial";#N/A,#N/A,FALSE,"Resumen";#N/A,#N/A,FALSE,"Escenarios"}</definedName>
    <definedName name="print99" localSheetId="24" hidden="1">{#N/A,#N/A,FALSE,"Resid CPRIV";#N/A,#N/A,FALSE,"Comer_CPRIVKsum";#N/A,#N/A,FALSE,"General (2)";#N/A,#N/A,FALSE,"Oficial";#N/A,#N/A,FALSE,"Resumen";#N/A,#N/A,FALSE,"Escenarios"}</definedName>
    <definedName name="print99" localSheetId="70" hidden="1">{#N/A,#N/A,FALSE,"Resid CPRIV";#N/A,#N/A,FALSE,"Comer_CPRIVKsum";#N/A,#N/A,FALSE,"General (2)";#N/A,#N/A,FALSE,"Oficial";#N/A,#N/A,FALSE,"Resumen";#N/A,#N/A,FALSE,"Escenarios"}</definedName>
    <definedName name="print99" localSheetId="71" hidden="1">{#N/A,#N/A,FALSE,"Resid CPRIV";#N/A,#N/A,FALSE,"Comer_CPRIVKsum";#N/A,#N/A,FALSE,"General (2)";#N/A,#N/A,FALSE,"Oficial";#N/A,#N/A,FALSE,"Resumen";#N/A,#N/A,FALSE,"Escenarios"}</definedName>
    <definedName name="print99" localSheetId="72" hidden="1">{#N/A,#N/A,FALSE,"Resid CPRIV";#N/A,#N/A,FALSE,"Comer_CPRIVKsum";#N/A,#N/A,FALSE,"General (2)";#N/A,#N/A,FALSE,"Oficial";#N/A,#N/A,FALSE,"Resumen";#N/A,#N/A,FALSE,"Escenarios"}</definedName>
    <definedName name="print99" localSheetId="26" hidden="1">{#N/A,#N/A,FALSE,"Resid CPRIV";#N/A,#N/A,FALSE,"Comer_CPRIVKsum";#N/A,#N/A,FALSE,"General (2)";#N/A,#N/A,FALSE,"Oficial";#N/A,#N/A,FALSE,"Resumen";#N/A,#N/A,FALSE,"Escenarios"}</definedName>
    <definedName name="print99" localSheetId="22" hidden="1">{#N/A,#N/A,FALSE,"Resid CPRIV";#N/A,#N/A,FALSE,"Comer_CPRIVKsum";#N/A,#N/A,FALSE,"General (2)";#N/A,#N/A,FALSE,"Oficial";#N/A,#N/A,FALSE,"Resumen";#N/A,#N/A,FALSE,"Escenarios"}</definedName>
    <definedName name="print99" localSheetId="62" hidden="1">{#N/A,#N/A,FALSE,"Resid CPRIV";#N/A,#N/A,FALSE,"Comer_CPRIVKsum";#N/A,#N/A,FALSE,"General (2)";#N/A,#N/A,FALSE,"Oficial";#N/A,#N/A,FALSE,"Resumen";#N/A,#N/A,FALSE,"Escenarios"}</definedName>
    <definedName name="print99" localSheetId="60" hidden="1">{#N/A,#N/A,FALSE,"Resid CPRIV";#N/A,#N/A,FALSE,"Comer_CPRIVKsum";#N/A,#N/A,FALSE,"General (2)";#N/A,#N/A,FALSE,"Oficial";#N/A,#N/A,FALSE,"Resumen";#N/A,#N/A,FALSE,"Escenarios"}</definedName>
    <definedName name="print99" localSheetId="63" hidden="1">{#N/A,#N/A,FALSE,"Resid CPRIV";#N/A,#N/A,FALSE,"Comer_CPRIVKsum";#N/A,#N/A,FALSE,"General (2)";#N/A,#N/A,FALSE,"Oficial";#N/A,#N/A,FALSE,"Resumen";#N/A,#N/A,FALSE,"Escenarios"}</definedName>
    <definedName name="print99" localSheetId="61" hidden="1">{#N/A,#N/A,FALSE,"Resid CPRIV";#N/A,#N/A,FALSE,"Comer_CPRIVKsum";#N/A,#N/A,FALSE,"General (2)";#N/A,#N/A,FALSE,"Oficial";#N/A,#N/A,FALSE,"Resumen";#N/A,#N/A,FALSE,"Escenarios"}</definedName>
    <definedName name="print99" localSheetId="25" hidden="1">{#N/A,#N/A,FALSE,"Resid CPRIV";#N/A,#N/A,FALSE,"Comer_CPRIVKsum";#N/A,#N/A,FALSE,"General (2)";#N/A,#N/A,FALSE,"Oficial";#N/A,#N/A,FALSE,"Resumen";#N/A,#N/A,FALSE,"Escenarios"}</definedName>
    <definedName name="print99" localSheetId="68" hidden="1">{#N/A,#N/A,FALSE,"Resid CPRIV";#N/A,#N/A,FALSE,"Comer_CPRIVKsum";#N/A,#N/A,FALSE,"General (2)";#N/A,#N/A,FALSE,"Oficial";#N/A,#N/A,FALSE,"Resumen";#N/A,#N/A,FALSE,"Escenarios"}</definedName>
    <definedName name="print99" localSheetId="69"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ump_Control">#REF!</definedName>
    <definedName name="Pump_Curves">#REF!</definedName>
    <definedName name="Qty" localSheetId="29">#REF!</definedName>
    <definedName name="Qty">#REF!</definedName>
    <definedName name="RatePerMo">#REF!</definedName>
    <definedName name="rcx_19_eul" localSheetId="64">#REF!</definedName>
    <definedName name="rcx_19_eul">#REF!</definedName>
    <definedName name="rcx_19_pop" localSheetId="64">#REF!</definedName>
    <definedName name="rcx_19_pop">#REF!</definedName>
    <definedName name="ReadDate">#REF!</definedName>
    <definedName name="Ref_Row">#REF!</definedName>
    <definedName name="removeOffPeak">#REF!</definedName>
    <definedName name="report99" localSheetId="29" hidden="1">{"Rep 1",#N/A,FALSE,"Reports";"Rep 2",#N/A,FALSE,"Reports";"Rep 3",#N/A,FALSE,"Reports";"Rep 4",#N/A,FALSE,"Reports"}</definedName>
    <definedName name="report99" localSheetId="65" hidden="1">{"Rep 1",#N/A,FALSE,"Reports";"Rep 2",#N/A,FALSE,"Reports";"Rep 3",#N/A,FALSE,"Reports";"Rep 4",#N/A,FALSE,"Reports"}</definedName>
    <definedName name="report99" localSheetId="64" hidden="1">{"Rep 1",#N/A,FALSE,"Reports";"Rep 2",#N/A,FALSE,"Reports";"Rep 3",#N/A,FALSE,"Reports";"Rep 4",#N/A,FALSE,"Reports"}</definedName>
    <definedName name="report99" localSheetId="35" hidden="1">{"Rep 1",#N/A,FALSE,"Reports";"Rep 2",#N/A,FALSE,"Reports";"Rep 3",#N/A,FALSE,"Reports";"Rep 4",#N/A,FALSE,"Reports"}</definedName>
    <definedName name="report99" localSheetId="36" hidden="1">{"Rep 1",#N/A,FALSE,"Reports";"Rep 2",#N/A,FALSE,"Reports";"Rep 3",#N/A,FALSE,"Reports";"Rep 4",#N/A,FALSE,"Reports"}</definedName>
    <definedName name="report99" localSheetId="38" hidden="1">{"Rep 1",#N/A,FALSE,"Reports";"Rep 2",#N/A,FALSE,"Reports";"Rep 3",#N/A,FALSE,"Reports";"Rep 4",#N/A,FALSE,"Reports"}</definedName>
    <definedName name="report99" localSheetId="34" hidden="1">{"Rep 1",#N/A,FALSE,"Reports";"Rep 2",#N/A,FALSE,"Reports";"Rep 3",#N/A,FALSE,"Reports";"Rep 4",#N/A,FALSE,"Reports"}</definedName>
    <definedName name="report99" localSheetId="37" hidden="1">{"Rep 1",#N/A,FALSE,"Reports";"Rep 2",#N/A,FALSE,"Reports";"Rep 3",#N/A,FALSE,"Reports";"Rep 4",#N/A,FALSE,"Reports"}</definedName>
    <definedName name="report99" localSheetId="19" hidden="1">{"Rep 1",#N/A,FALSE,"Reports";"Rep 2",#N/A,FALSE,"Reports";"Rep 3",#N/A,FALSE,"Reports";"Rep 4",#N/A,FALSE,"Reports"}</definedName>
    <definedName name="report99" localSheetId="18" hidden="1">{"Rep 1",#N/A,FALSE,"Reports";"Rep 2",#N/A,FALSE,"Reports";"Rep 3",#N/A,FALSE,"Reports";"Rep 4",#N/A,FALSE,"Reports"}</definedName>
    <definedName name="report99" localSheetId="27" hidden="1">{"Rep 1",#N/A,FALSE,"Reports";"Rep 2",#N/A,FALSE,"Reports";"Rep 3",#N/A,FALSE,"Reports";"Rep 4",#N/A,FALSE,"Reports"}</definedName>
    <definedName name="report99" localSheetId="43" hidden="1">{"Rep 1",#N/A,FALSE,"Reports";"Rep 2",#N/A,FALSE,"Reports";"Rep 3",#N/A,FALSE,"Reports";"Rep 4",#N/A,FALSE,"Reports"}</definedName>
    <definedName name="report99" localSheetId="42" hidden="1">{"Rep 1",#N/A,FALSE,"Reports";"Rep 2",#N/A,FALSE,"Reports";"Rep 3",#N/A,FALSE,"Reports";"Rep 4",#N/A,FALSE,"Reports"}</definedName>
    <definedName name="report99" localSheetId="75" hidden="1">{"Rep 1",#N/A,FALSE,"Reports";"Rep 2",#N/A,FALSE,"Reports";"Rep 3",#N/A,FALSE,"Reports";"Rep 4",#N/A,FALSE,"Reports"}</definedName>
    <definedName name="report99" localSheetId="74" hidden="1">{"Rep 1",#N/A,FALSE,"Reports";"Rep 2",#N/A,FALSE,"Reports";"Rep 3",#N/A,FALSE,"Reports";"Rep 4",#N/A,FALSE,"Reports"}</definedName>
    <definedName name="report99" localSheetId="73" hidden="1">{"Rep 1",#N/A,FALSE,"Reports";"Rep 2",#N/A,FALSE,"Reports";"Rep 3",#N/A,FALSE,"Reports";"Rep 4",#N/A,FALSE,"Reports"}</definedName>
    <definedName name="report99" localSheetId="17" hidden="1">{"Rep 1",#N/A,FALSE,"Reports";"Rep 2",#N/A,FALSE,"Reports";"Rep 3",#N/A,FALSE,"Reports";"Rep 4",#N/A,FALSE,"Reports"}</definedName>
    <definedName name="report99" localSheetId="66" hidden="1">{"Rep 1",#N/A,FALSE,"Reports";"Rep 2",#N/A,FALSE,"Reports";"Rep 3",#N/A,FALSE,"Reports";"Rep 4",#N/A,FALSE,"Reports"}</definedName>
    <definedName name="report99" localSheetId="67" hidden="1">{"Rep 1",#N/A,FALSE,"Reports";"Rep 2",#N/A,FALSE,"Reports";"Rep 3",#N/A,FALSE,"Reports";"Rep 4",#N/A,FALSE,"Reports"}</definedName>
    <definedName name="report99" localSheetId="24" hidden="1">{"Rep 1",#N/A,FALSE,"Reports";"Rep 2",#N/A,FALSE,"Reports";"Rep 3",#N/A,FALSE,"Reports";"Rep 4",#N/A,FALSE,"Reports"}</definedName>
    <definedName name="report99" localSheetId="70" hidden="1">{"Rep 1",#N/A,FALSE,"Reports";"Rep 2",#N/A,FALSE,"Reports";"Rep 3",#N/A,FALSE,"Reports";"Rep 4",#N/A,FALSE,"Reports"}</definedName>
    <definedName name="report99" localSheetId="71" hidden="1">{"Rep 1",#N/A,FALSE,"Reports";"Rep 2",#N/A,FALSE,"Reports";"Rep 3",#N/A,FALSE,"Reports";"Rep 4",#N/A,FALSE,"Reports"}</definedName>
    <definedName name="report99" localSheetId="72" hidden="1">{"Rep 1",#N/A,FALSE,"Reports";"Rep 2",#N/A,FALSE,"Reports";"Rep 3",#N/A,FALSE,"Reports";"Rep 4",#N/A,FALSE,"Reports"}</definedName>
    <definedName name="report99" localSheetId="26" hidden="1">{"Rep 1",#N/A,FALSE,"Reports";"Rep 2",#N/A,FALSE,"Reports";"Rep 3",#N/A,FALSE,"Reports";"Rep 4",#N/A,FALSE,"Reports"}</definedName>
    <definedName name="report99" localSheetId="22" hidden="1">{"Rep 1",#N/A,FALSE,"Reports";"Rep 2",#N/A,FALSE,"Reports";"Rep 3",#N/A,FALSE,"Reports";"Rep 4",#N/A,FALSE,"Reports"}</definedName>
    <definedName name="report99" localSheetId="62" hidden="1">{"Rep 1",#N/A,FALSE,"Reports";"Rep 2",#N/A,FALSE,"Reports";"Rep 3",#N/A,FALSE,"Reports";"Rep 4",#N/A,FALSE,"Reports"}</definedName>
    <definedName name="report99" localSheetId="60" hidden="1">{"Rep 1",#N/A,FALSE,"Reports";"Rep 2",#N/A,FALSE,"Reports";"Rep 3",#N/A,FALSE,"Reports";"Rep 4",#N/A,FALSE,"Reports"}</definedName>
    <definedName name="report99" localSheetId="63" hidden="1">{"Rep 1",#N/A,FALSE,"Reports";"Rep 2",#N/A,FALSE,"Reports";"Rep 3",#N/A,FALSE,"Reports";"Rep 4",#N/A,FALSE,"Reports"}</definedName>
    <definedName name="report99" localSheetId="61" hidden="1">{"Rep 1",#N/A,FALSE,"Reports";"Rep 2",#N/A,FALSE,"Reports";"Rep 3",#N/A,FALSE,"Reports";"Rep 4",#N/A,FALSE,"Reports"}</definedName>
    <definedName name="report99" localSheetId="25" hidden="1">{"Rep 1",#N/A,FALSE,"Reports";"Rep 2",#N/A,FALSE,"Reports";"Rep 3",#N/A,FALSE,"Reports";"Rep 4",#N/A,FALSE,"Reports"}</definedName>
    <definedName name="report99" localSheetId="68" hidden="1">{"Rep 1",#N/A,FALSE,"Reports";"Rep 2",#N/A,FALSE,"Reports";"Rep 3",#N/A,FALSE,"Reports";"Rep 4",#N/A,FALSE,"Reports"}</definedName>
    <definedName name="report99" localSheetId="69" hidden="1">{"Rep 1",#N/A,FALSE,"Reports";"Rep 2",#N/A,FALSE,"Reports";"Rep 3",#N/A,FALSE,"Reports";"Rep 4",#N/A,FALSE,"Reports"}</definedName>
    <definedName name="report99" hidden="1">{"Rep 1",#N/A,FALSE,"Reports";"Rep 2",#N/A,FALSE,"Reports";"Rep 3",#N/A,FALSE,"Reports";"Rep 4",#N/A,FALSE,"Reports"}</definedName>
    <definedName name="sadf4" localSheetId="29" hidden="1">{"Portrait",#N/A,FALSE,"BOILER";"boiler_1",#N/A,FALSE,"BOILER";"boiler_2",#N/A,FALSE,"BOILER";"boiler_3",#N/A,FALSE,"BOILER";"results",#N/A,FALSE,"BOILER"}</definedName>
    <definedName name="sadf4" localSheetId="65" hidden="1">{"Portrait",#N/A,FALSE,"BOILER";"boiler_1",#N/A,FALSE,"BOILER";"boiler_2",#N/A,FALSE,"BOILER";"boiler_3",#N/A,FALSE,"BOILER";"results",#N/A,FALSE,"BOILER"}</definedName>
    <definedName name="sadf4" localSheetId="64" hidden="1">{"Portrait",#N/A,FALSE,"BOILER";"boiler_1",#N/A,FALSE,"BOILER";"boiler_2",#N/A,FALSE,"BOILER";"boiler_3",#N/A,FALSE,"BOILER";"results",#N/A,FALSE,"BOILER"}</definedName>
    <definedName name="sadf4" localSheetId="35" hidden="1">{"Portrait",#N/A,FALSE,"BOILER";"boiler_1",#N/A,FALSE,"BOILER";"boiler_2",#N/A,FALSE,"BOILER";"boiler_3",#N/A,FALSE,"BOILER";"results",#N/A,FALSE,"BOILER"}</definedName>
    <definedName name="sadf4" localSheetId="36" hidden="1">{"Portrait",#N/A,FALSE,"BOILER";"boiler_1",#N/A,FALSE,"BOILER";"boiler_2",#N/A,FALSE,"BOILER";"boiler_3",#N/A,FALSE,"BOILER";"results",#N/A,FALSE,"BOILER"}</definedName>
    <definedName name="sadf4" localSheetId="38" hidden="1">{"Portrait",#N/A,FALSE,"BOILER";"boiler_1",#N/A,FALSE,"BOILER";"boiler_2",#N/A,FALSE,"BOILER";"boiler_3",#N/A,FALSE,"BOILER";"results",#N/A,FALSE,"BOILER"}</definedName>
    <definedName name="sadf4" localSheetId="34" hidden="1">{"Portrait",#N/A,FALSE,"BOILER";"boiler_1",#N/A,FALSE,"BOILER";"boiler_2",#N/A,FALSE,"BOILER";"boiler_3",#N/A,FALSE,"BOILER";"results",#N/A,FALSE,"BOILER"}</definedName>
    <definedName name="sadf4" localSheetId="37" hidden="1">{"Portrait",#N/A,FALSE,"BOILER";"boiler_1",#N/A,FALSE,"BOILER";"boiler_2",#N/A,FALSE,"BOILER";"boiler_3",#N/A,FALSE,"BOILER";"results",#N/A,FALSE,"BOILER"}</definedName>
    <definedName name="sadf4" localSheetId="19" hidden="1">{"Portrait",#N/A,FALSE,"BOILER";"boiler_1",#N/A,FALSE,"BOILER";"boiler_2",#N/A,FALSE,"BOILER";"boiler_3",#N/A,FALSE,"BOILER";"results",#N/A,FALSE,"BOILER"}</definedName>
    <definedName name="sadf4" localSheetId="18" hidden="1">{"Portrait",#N/A,FALSE,"BOILER";"boiler_1",#N/A,FALSE,"BOILER";"boiler_2",#N/A,FALSE,"BOILER";"boiler_3",#N/A,FALSE,"BOILER";"results",#N/A,FALSE,"BOILER"}</definedName>
    <definedName name="sadf4" localSheetId="27" hidden="1">{"Portrait",#N/A,FALSE,"BOILER";"boiler_1",#N/A,FALSE,"BOILER";"boiler_2",#N/A,FALSE,"BOILER";"boiler_3",#N/A,FALSE,"BOILER";"results",#N/A,FALSE,"BOILER"}</definedName>
    <definedName name="sadf4" localSheetId="43" hidden="1">{"Portrait",#N/A,FALSE,"BOILER";"boiler_1",#N/A,FALSE,"BOILER";"boiler_2",#N/A,FALSE,"BOILER";"boiler_3",#N/A,FALSE,"BOILER";"results",#N/A,FALSE,"BOILER"}</definedName>
    <definedName name="sadf4" localSheetId="42" hidden="1">{"Portrait",#N/A,FALSE,"BOILER";"boiler_1",#N/A,FALSE,"BOILER";"boiler_2",#N/A,FALSE,"BOILER";"boiler_3",#N/A,FALSE,"BOILER";"results",#N/A,FALSE,"BOILER"}</definedName>
    <definedName name="sadf4" localSheetId="75" hidden="1">{"Portrait",#N/A,FALSE,"BOILER";"boiler_1",#N/A,FALSE,"BOILER";"boiler_2",#N/A,FALSE,"BOILER";"boiler_3",#N/A,FALSE,"BOILER";"results",#N/A,FALSE,"BOILER"}</definedName>
    <definedName name="sadf4" localSheetId="74" hidden="1">{"Portrait",#N/A,FALSE,"BOILER";"boiler_1",#N/A,FALSE,"BOILER";"boiler_2",#N/A,FALSE,"BOILER";"boiler_3",#N/A,FALSE,"BOILER";"results",#N/A,FALSE,"BOILER"}</definedName>
    <definedName name="sadf4" localSheetId="73" hidden="1">{"Portrait",#N/A,FALSE,"BOILER";"boiler_1",#N/A,FALSE,"BOILER";"boiler_2",#N/A,FALSE,"BOILER";"boiler_3",#N/A,FALSE,"BOILER";"results",#N/A,FALSE,"BOILER"}</definedName>
    <definedName name="sadf4" localSheetId="17" hidden="1">{"Portrait",#N/A,FALSE,"BOILER";"boiler_1",#N/A,FALSE,"BOILER";"boiler_2",#N/A,FALSE,"BOILER";"boiler_3",#N/A,FALSE,"BOILER";"results",#N/A,FALSE,"BOILER"}</definedName>
    <definedName name="sadf4" localSheetId="66" hidden="1">{"Portrait",#N/A,FALSE,"BOILER";"boiler_1",#N/A,FALSE,"BOILER";"boiler_2",#N/A,FALSE,"BOILER";"boiler_3",#N/A,FALSE,"BOILER";"results",#N/A,FALSE,"BOILER"}</definedName>
    <definedName name="sadf4" localSheetId="67" hidden="1">{"Portrait",#N/A,FALSE,"BOILER";"boiler_1",#N/A,FALSE,"BOILER";"boiler_2",#N/A,FALSE,"BOILER";"boiler_3",#N/A,FALSE,"BOILER";"results",#N/A,FALSE,"BOILER"}</definedName>
    <definedName name="sadf4" localSheetId="24" hidden="1">{"Portrait",#N/A,FALSE,"BOILER";"boiler_1",#N/A,FALSE,"BOILER";"boiler_2",#N/A,FALSE,"BOILER";"boiler_3",#N/A,FALSE,"BOILER";"results",#N/A,FALSE,"BOILER"}</definedName>
    <definedName name="sadf4" localSheetId="70" hidden="1">{"Portrait",#N/A,FALSE,"BOILER";"boiler_1",#N/A,FALSE,"BOILER";"boiler_2",#N/A,FALSE,"BOILER";"boiler_3",#N/A,FALSE,"BOILER";"results",#N/A,FALSE,"BOILER"}</definedName>
    <definedName name="sadf4" localSheetId="71" hidden="1">{"Portrait",#N/A,FALSE,"BOILER";"boiler_1",#N/A,FALSE,"BOILER";"boiler_2",#N/A,FALSE,"BOILER";"boiler_3",#N/A,FALSE,"BOILER";"results",#N/A,FALSE,"BOILER"}</definedName>
    <definedName name="sadf4" localSheetId="72" hidden="1">{"Portrait",#N/A,FALSE,"BOILER";"boiler_1",#N/A,FALSE,"BOILER";"boiler_2",#N/A,FALSE,"BOILER";"boiler_3",#N/A,FALSE,"BOILER";"results",#N/A,FALSE,"BOILER"}</definedName>
    <definedName name="sadf4" localSheetId="26" hidden="1">{"Portrait",#N/A,FALSE,"BOILER";"boiler_1",#N/A,FALSE,"BOILER";"boiler_2",#N/A,FALSE,"BOILER";"boiler_3",#N/A,FALSE,"BOILER";"results",#N/A,FALSE,"BOILER"}</definedName>
    <definedName name="sadf4" localSheetId="22" hidden="1">{"Portrait",#N/A,FALSE,"BOILER";"boiler_1",#N/A,FALSE,"BOILER";"boiler_2",#N/A,FALSE,"BOILER";"boiler_3",#N/A,FALSE,"BOILER";"results",#N/A,FALSE,"BOILER"}</definedName>
    <definedName name="sadf4" localSheetId="62" hidden="1">{"Portrait",#N/A,FALSE,"BOILER";"boiler_1",#N/A,FALSE,"BOILER";"boiler_2",#N/A,FALSE,"BOILER";"boiler_3",#N/A,FALSE,"BOILER";"results",#N/A,FALSE,"BOILER"}</definedName>
    <definedName name="sadf4" localSheetId="60" hidden="1">{"Portrait",#N/A,FALSE,"BOILER";"boiler_1",#N/A,FALSE,"BOILER";"boiler_2",#N/A,FALSE,"BOILER";"boiler_3",#N/A,FALSE,"BOILER";"results",#N/A,FALSE,"BOILER"}</definedName>
    <definedName name="sadf4" localSheetId="63" hidden="1">{"Portrait",#N/A,FALSE,"BOILER";"boiler_1",#N/A,FALSE,"BOILER";"boiler_2",#N/A,FALSE,"BOILER";"boiler_3",#N/A,FALSE,"BOILER";"results",#N/A,FALSE,"BOILER"}</definedName>
    <definedName name="sadf4" localSheetId="61" hidden="1">{"Portrait",#N/A,FALSE,"BOILER";"boiler_1",#N/A,FALSE,"BOILER";"boiler_2",#N/A,FALSE,"BOILER";"boiler_3",#N/A,FALSE,"BOILER";"results",#N/A,FALSE,"BOILER"}</definedName>
    <definedName name="sadf4" localSheetId="25" hidden="1">{"Portrait",#N/A,FALSE,"BOILER";"boiler_1",#N/A,FALSE,"BOILER";"boiler_2",#N/A,FALSE,"BOILER";"boiler_3",#N/A,FALSE,"BOILER";"results",#N/A,FALSE,"BOILER"}</definedName>
    <definedName name="sadf4" localSheetId="68" hidden="1">{"Portrait",#N/A,FALSE,"BOILER";"boiler_1",#N/A,FALSE,"BOILER";"boiler_2",#N/A,FALSE,"BOILER";"boiler_3",#N/A,FALSE,"BOILER";"results",#N/A,FALSE,"BOILER"}</definedName>
    <definedName name="sadf4" localSheetId="69" hidden="1">{"Portrait",#N/A,FALSE,"BOILER";"boiler_1",#N/A,FALSE,"BOILER";"boiler_2",#N/A,FALSE,"BOILER";"boiler_3",#N/A,FALSE,"BOILER";"results",#N/A,FALSE,"BOILER"}</definedName>
    <definedName name="sadf4" hidden="1">{"Portrait",#N/A,FALSE,"BOILER";"boiler_1",#N/A,FALSE,"BOILER";"boiler_2",#N/A,FALSE,"BOILER";"boiler_3",#N/A,FALSE,"BOILER";"results",#N/A,FALSE,"BOILER"}</definedName>
    <definedName name="Savings">#REF!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te">#REF!</definedName>
    <definedName name="SummerMonths">#REF!</definedName>
    <definedName name="table2">#REF!</definedName>
    <definedName name="Tb">#REF!</definedName>
    <definedName name="TextRefCopyRangeCount" hidden="1">5</definedName>
    <definedName name="total">#REF!</definedName>
    <definedName name="total_load">#REF!</definedName>
    <definedName name="totalKWH">#REF!</definedName>
    <definedName name="TRM" localSheetId="29">#REF!</definedName>
    <definedName name="TRM">#REF!</definedName>
    <definedName name="type">#REF!</definedName>
    <definedName name="w" localSheetId="29" hidden="1">{"Rep 1",#N/A,FALSE,"Reports";"Rep 2",#N/A,FALSE,"Reports";"Rep 3",#N/A,FALSE,"Reports";"Rep 4",#N/A,FALSE,"Reports"}</definedName>
    <definedName name="w" localSheetId="65" hidden="1">{"Rep 1",#N/A,FALSE,"Reports";"Rep 2",#N/A,FALSE,"Reports";"Rep 3",#N/A,FALSE,"Reports";"Rep 4",#N/A,FALSE,"Reports"}</definedName>
    <definedName name="w" localSheetId="64" hidden="1">{"Rep 1",#N/A,FALSE,"Reports";"Rep 2",#N/A,FALSE,"Reports";"Rep 3",#N/A,FALSE,"Reports";"Rep 4",#N/A,FALSE,"Reports"}</definedName>
    <definedName name="w" localSheetId="35" hidden="1">{"Rep 1",#N/A,FALSE,"Reports";"Rep 2",#N/A,FALSE,"Reports";"Rep 3",#N/A,FALSE,"Reports";"Rep 4",#N/A,FALSE,"Reports"}</definedName>
    <definedName name="w" localSheetId="36" hidden="1">{"Rep 1",#N/A,FALSE,"Reports";"Rep 2",#N/A,FALSE,"Reports";"Rep 3",#N/A,FALSE,"Reports";"Rep 4",#N/A,FALSE,"Reports"}</definedName>
    <definedName name="w" localSheetId="38" hidden="1">{"Rep 1",#N/A,FALSE,"Reports";"Rep 2",#N/A,FALSE,"Reports";"Rep 3",#N/A,FALSE,"Reports";"Rep 4",#N/A,FALSE,"Reports"}</definedName>
    <definedName name="w" localSheetId="34" hidden="1">{"Rep 1",#N/A,FALSE,"Reports";"Rep 2",#N/A,FALSE,"Reports";"Rep 3",#N/A,FALSE,"Reports";"Rep 4",#N/A,FALSE,"Reports"}</definedName>
    <definedName name="w" localSheetId="37" hidden="1">{"Rep 1",#N/A,FALSE,"Reports";"Rep 2",#N/A,FALSE,"Reports";"Rep 3",#N/A,FALSE,"Reports";"Rep 4",#N/A,FALSE,"Reports"}</definedName>
    <definedName name="w" localSheetId="19" hidden="1">{"Rep 1",#N/A,FALSE,"Reports";"Rep 2",#N/A,FALSE,"Reports";"Rep 3",#N/A,FALSE,"Reports";"Rep 4",#N/A,FALSE,"Reports"}</definedName>
    <definedName name="w" localSheetId="18" hidden="1">{"Rep 1",#N/A,FALSE,"Reports";"Rep 2",#N/A,FALSE,"Reports";"Rep 3",#N/A,FALSE,"Reports";"Rep 4",#N/A,FALSE,"Reports"}</definedName>
    <definedName name="w" localSheetId="27" hidden="1">{"Rep 1",#N/A,FALSE,"Reports";"Rep 2",#N/A,FALSE,"Reports";"Rep 3",#N/A,FALSE,"Reports";"Rep 4",#N/A,FALSE,"Reports"}</definedName>
    <definedName name="w" localSheetId="43" hidden="1">{"Rep 1",#N/A,FALSE,"Reports";"Rep 2",#N/A,FALSE,"Reports";"Rep 3",#N/A,FALSE,"Reports";"Rep 4",#N/A,FALSE,"Reports"}</definedName>
    <definedName name="w" localSheetId="42" hidden="1">{"Rep 1",#N/A,FALSE,"Reports";"Rep 2",#N/A,FALSE,"Reports";"Rep 3",#N/A,FALSE,"Reports";"Rep 4",#N/A,FALSE,"Reports"}</definedName>
    <definedName name="w" localSheetId="75" hidden="1">{"Rep 1",#N/A,FALSE,"Reports";"Rep 2",#N/A,FALSE,"Reports";"Rep 3",#N/A,FALSE,"Reports";"Rep 4",#N/A,FALSE,"Reports"}</definedName>
    <definedName name="w" localSheetId="74" hidden="1">{"Rep 1",#N/A,FALSE,"Reports";"Rep 2",#N/A,FALSE,"Reports";"Rep 3",#N/A,FALSE,"Reports";"Rep 4",#N/A,FALSE,"Reports"}</definedName>
    <definedName name="w" localSheetId="73" hidden="1">{"Rep 1",#N/A,FALSE,"Reports";"Rep 2",#N/A,FALSE,"Reports";"Rep 3",#N/A,FALSE,"Reports";"Rep 4",#N/A,FALSE,"Reports"}</definedName>
    <definedName name="w" localSheetId="17" hidden="1">{"Rep 1",#N/A,FALSE,"Reports";"Rep 2",#N/A,FALSE,"Reports";"Rep 3",#N/A,FALSE,"Reports";"Rep 4",#N/A,FALSE,"Reports"}</definedName>
    <definedName name="w" localSheetId="66" hidden="1">{"Rep 1",#N/A,FALSE,"Reports";"Rep 2",#N/A,FALSE,"Reports";"Rep 3",#N/A,FALSE,"Reports";"Rep 4",#N/A,FALSE,"Reports"}</definedName>
    <definedName name="w" localSheetId="67" hidden="1">{"Rep 1",#N/A,FALSE,"Reports";"Rep 2",#N/A,FALSE,"Reports";"Rep 3",#N/A,FALSE,"Reports";"Rep 4",#N/A,FALSE,"Reports"}</definedName>
    <definedName name="w" localSheetId="24" hidden="1">{"Rep 1",#N/A,FALSE,"Reports";"Rep 2",#N/A,FALSE,"Reports";"Rep 3",#N/A,FALSE,"Reports";"Rep 4",#N/A,FALSE,"Reports"}</definedName>
    <definedName name="w" localSheetId="70" hidden="1">{"Rep 1",#N/A,FALSE,"Reports";"Rep 2",#N/A,FALSE,"Reports";"Rep 3",#N/A,FALSE,"Reports";"Rep 4",#N/A,FALSE,"Reports"}</definedName>
    <definedName name="w" localSheetId="71" hidden="1">{"Rep 1",#N/A,FALSE,"Reports";"Rep 2",#N/A,FALSE,"Reports";"Rep 3",#N/A,FALSE,"Reports";"Rep 4",#N/A,FALSE,"Reports"}</definedName>
    <definedName name="w" localSheetId="72" hidden="1">{"Rep 1",#N/A,FALSE,"Reports";"Rep 2",#N/A,FALSE,"Reports";"Rep 3",#N/A,FALSE,"Reports";"Rep 4",#N/A,FALSE,"Reports"}</definedName>
    <definedName name="w" localSheetId="26" hidden="1">{"Rep 1",#N/A,FALSE,"Reports";"Rep 2",#N/A,FALSE,"Reports";"Rep 3",#N/A,FALSE,"Reports";"Rep 4",#N/A,FALSE,"Reports"}</definedName>
    <definedName name="w" localSheetId="22" hidden="1">{"Rep 1",#N/A,FALSE,"Reports";"Rep 2",#N/A,FALSE,"Reports";"Rep 3",#N/A,FALSE,"Reports";"Rep 4",#N/A,FALSE,"Reports"}</definedName>
    <definedName name="w" localSheetId="62" hidden="1">{"Rep 1",#N/A,FALSE,"Reports";"Rep 2",#N/A,FALSE,"Reports";"Rep 3",#N/A,FALSE,"Reports";"Rep 4",#N/A,FALSE,"Reports"}</definedName>
    <definedName name="w" localSheetId="60" hidden="1">{"Rep 1",#N/A,FALSE,"Reports";"Rep 2",#N/A,FALSE,"Reports";"Rep 3",#N/A,FALSE,"Reports";"Rep 4",#N/A,FALSE,"Reports"}</definedName>
    <definedName name="w" localSheetId="63" hidden="1">{"Rep 1",#N/A,FALSE,"Reports";"Rep 2",#N/A,FALSE,"Reports";"Rep 3",#N/A,FALSE,"Reports";"Rep 4",#N/A,FALSE,"Reports"}</definedName>
    <definedName name="w" localSheetId="61" hidden="1">{"Rep 1",#N/A,FALSE,"Reports";"Rep 2",#N/A,FALSE,"Reports";"Rep 3",#N/A,FALSE,"Reports";"Rep 4",#N/A,FALSE,"Reports"}</definedName>
    <definedName name="w" localSheetId="25" hidden="1">{"Rep 1",#N/A,FALSE,"Reports";"Rep 2",#N/A,FALSE,"Reports";"Rep 3",#N/A,FALSE,"Reports";"Rep 4",#N/A,FALSE,"Reports"}</definedName>
    <definedName name="w" localSheetId="68" hidden="1">{"Rep 1",#N/A,FALSE,"Reports";"Rep 2",#N/A,FALSE,"Reports";"Rep 3",#N/A,FALSE,"Reports";"Rep 4",#N/A,FALSE,"Reports"}</definedName>
    <definedName name="w" localSheetId="69" hidden="1">{"Rep 1",#N/A,FALSE,"Reports";"Rep 2",#N/A,FALSE,"Reports";"Rep 3",#N/A,FALSE,"Reports";"Rep 4",#N/A,FALSE,"Reports"}</definedName>
    <definedName name="w" hidden="1">{"Rep 1",#N/A,FALSE,"Reports";"Rep 2",#N/A,FALSE,"Reports";"Rep 3",#N/A,FALSE,"Reports";"Rep 4",#N/A,FALSE,"Reports"}</definedName>
    <definedName name="wkjetghjkwrh" localSheetId="29" hidden="1">{"Portrait",#N/A,FALSE,"BOILER";"boiler_1",#N/A,FALSE,"BOILER";"boiler_2",#N/A,FALSE,"BOILER";"boiler_3",#N/A,FALSE,"BOILER";"results",#N/A,FALSE,"BOILER"}</definedName>
    <definedName name="wkjetghjkwrh" localSheetId="65" hidden="1">{"Portrait",#N/A,FALSE,"BOILER";"boiler_1",#N/A,FALSE,"BOILER";"boiler_2",#N/A,FALSE,"BOILER";"boiler_3",#N/A,FALSE,"BOILER";"results",#N/A,FALSE,"BOILER"}</definedName>
    <definedName name="wkjetghjkwrh" localSheetId="64" hidden="1">{"Portrait",#N/A,FALSE,"BOILER";"boiler_1",#N/A,FALSE,"BOILER";"boiler_2",#N/A,FALSE,"BOILER";"boiler_3",#N/A,FALSE,"BOILER";"results",#N/A,FALSE,"BOILER"}</definedName>
    <definedName name="wkjetghjkwrh" localSheetId="35" hidden="1">{"Portrait",#N/A,FALSE,"BOILER";"boiler_1",#N/A,FALSE,"BOILER";"boiler_2",#N/A,FALSE,"BOILER";"boiler_3",#N/A,FALSE,"BOILER";"results",#N/A,FALSE,"BOILER"}</definedName>
    <definedName name="wkjetghjkwrh" localSheetId="36" hidden="1">{"Portrait",#N/A,FALSE,"BOILER";"boiler_1",#N/A,FALSE,"BOILER";"boiler_2",#N/A,FALSE,"BOILER";"boiler_3",#N/A,FALSE,"BOILER";"results",#N/A,FALSE,"BOILER"}</definedName>
    <definedName name="wkjetghjkwrh" localSheetId="38" hidden="1">{"Portrait",#N/A,FALSE,"BOILER";"boiler_1",#N/A,FALSE,"BOILER";"boiler_2",#N/A,FALSE,"BOILER";"boiler_3",#N/A,FALSE,"BOILER";"results",#N/A,FALSE,"BOILER"}</definedName>
    <definedName name="wkjetghjkwrh" localSheetId="34" hidden="1">{"Portrait",#N/A,FALSE,"BOILER";"boiler_1",#N/A,FALSE,"BOILER";"boiler_2",#N/A,FALSE,"BOILER";"boiler_3",#N/A,FALSE,"BOILER";"results",#N/A,FALSE,"BOILER"}</definedName>
    <definedName name="wkjetghjkwrh" localSheetId="37" hidden="1">{"Portrait",#N/A,FALSE,"BOILER";"boiler_1",#N/A,FALSE,"BOILER";"boiler_2",#N/A,FALSE,"BOILER";"boiler_3",#N/A,FALSE,"BOILER";"results",#N/A,FALSE,"BOILER"}</definedName>
    <definedName name="wkjetghjkwrh" localSheetId="19" hidden="1">{"Portrait",#N/A,FALSE,"BOILER";"boiler_1",#N/A,FALSE,"BOILER";"boiler_2",#N/A,FALSE,"BOILER";"boiler_3",#N/A,FALSE,"BOILER";"results",#N/A,FALSE,"BOILER"}</definedName>
    <definedName name="wkjetghjkwrh" localSheetId="18" hidden="1">{"Portrait",#N/A,FALSE,"BOILER";"boiler_1",#N/A,FALSE,"BOILER";"boiler_2",#N/A,FALSE,"BOILER";"boiler_3",#N/A,FALSE,"BOILER";"results",#N/A,FALSE,"BOILER"}</definedName>
    <definedName name="wkjetghjkwrh" localSheetId="27" hidden="1">{"Portrait",#N/A,FALSE,"BOILER";"boiler_1",#N/A,FALSE,"BOILER";"boiler_2",#N/A,FALSE,"BOILER";"boiler_3",#N/A,FALSE,"BOILER";"results",#N/A,FALSE,"BOILER"}</definedName>
    <definedName name="wkjetghjkwrh" localSheetId="43" hidden="1">{"Portrait",#N/A,FALSE,"BOILER";"boiler_1",#N/A,FALSE,"BOILER";"boiler_2",#N/A,FALSE,"BOILER";"boiler_3",#N/A,FALSE,"BOILER";"results",#N/A,FALSE,"BOILER"}</definedName>
    <definedName name="wkjetghjkwrh" localSheetId="42" hidden="1">{"Portrait",#N/A,FALSE,"BOILER";"boiler_1",#N/A,FALSE,"BOILER";"boiler_2",#N/A,FALSE,"BOILER";"boiler_3",#N/A,FALSE,"BOILER";"results",#N/A,FALSE,"BOILER"}</definedName>
    <definedName name="wkjetghjkwrh" localSheetId="75" hidden="1">{"Portrait",#N/A,FALSE,"BOILER";"boiler_1",#N/A,FALSE,"BOILER";"boiler_2",#N/A,FALSE,"BOILER";"boiler_3",#N/A,FALSE,"BOILER";"results",#N/A,FALSE,"BOILER"}</definedName>
    <definedName name="wkjetghjkwrh" localSheetId="74" hidden="1">{"Portrait",#N/A,FALSE,"BOILER";"boiler_1",#N/A,FALSE,"BOILER";"boiler_2",#N/A,FALSE,"BOILER";"boiler_3",#N/A,FALSE,"BOILER";"results",#N/A,FALSE,"BOILER"}</definedName>
    <definedName name="wkjetghjkwrh" localSheetId="73" hidden="1">{"Portrait",#N/A,FALSE,"BOILER";"boiler_1",#N/A,FALSE,"BOILER";"boiler_2",#N/A,FALSE,"BOILER";"boiler_3",#N/A,FALSE,"BOILER";"results",#N/A,FALSE,"BOILER"}</definedName>
    <definedName name="wkjetghjkwrh" localSheetId="17" hidden="1">{"Portrait",#N/A,FALSE,"BOILER";"boiler_1",#N/A,FALSE,"BOILER";"boiler_2",#N/A,FALSE,"BOILER";"boiler_3",#N/A,FALSE,"BOILER";"results",#N/A,FALSE,"BOILER"}</definedName>
    <definedName name="wkjetghjkwrh" localSheetId="66" hidden="1">{"Portrait",#N/A,FALSE,"BOILER";"boiler_1",#N/A,FALSE,"BOILER";"boiler_2",#N/A,FALSE,"BOILER";"boiler_3",#N/A,FALSE,"BOILER";"results",#N/A,FALSE,"BOILER"}</definedName>
    <definedName name="wkjetghjkwrh" localSheetId="67" hidden="1">{"Portrait",#N/A,FALSE,"BOILER";"boiler_1",#N/A,FALSE,"BOILER";"boiler_2",#N/A,FALSE,"BOILER";"boiler_3",#N/A,FALSE,"BOILER";"results",#N/A,FALSE,"BOILER"}</definedName>
    <definedName name="wkjetghjkwrh" localSheetId="24" hidden="1">{"Portrait",#N/A,FALSE,"BOILER";"boiler_1",#N/A,FALSE,"BOILER";"boiler_2",#N/A,FALSE,"BOILER";"boiler_3",#N/A,FALSE,"BOILER";"results",#N/A,FALSE,"BOILER"}</definedName>
    <definedName name="wkjetghjkwrh" localSheetId="70" hidden="1">{"Portrait",#N/A,FALSE,"BOILER";"boiler_1",#N/A,FALSE,"BOILER";"boiler_2",#N/A,FALSE,"BOILER";"boiler_3",#N/A,FALSE,"BOILER";"results",#N/A,FALSE,"BOILER"}</definedName>
    <definedName name="wkjetghjkwrh" localSheetId="71" hidden="1">{"Portrait",#N/A,FALSE,"BOILER";"boiler_1",#N/A,FALSE,"BOILER";"boiler_2",#N/A,FALSE,"BOILER";"boiler_3",#N/A,FALSE,"BOILER";"results",#N/A,FALSE,"BOILER"}</definedName>
    <definedName name="wkjetghjkwrh" localSheetId="72" hidden="1">{"Portrait",#N/A,FALSE,"BOILER";"boiler_1",#N/A,FALSE,"BOILER";"boiler_2",#N/A,FALSE,"BOILER";"boiler_3",#N/A,FALSE,"BOILER";"results",#N/A,FALSE,"BOILER"}</definedName>
    <definedName name="wkjetghjkwrh" localSheetId="26" hidden="1">{"Portrait",#N/A,FALSE,"BOILER";"boiler_1",#N/A,FALSE,"BOILER";"boiler_2",#N/A,FALSE,"BOILER";"boiler_3",#N/A,FALSE,"BOILER";"results",#N/A,FALSE,"BOILER"}</definedName>
    <definedName name="wkjetghjkwrh" localSheetId="22" hidden="1">{"Portrait",#N/A,FALSE,"BOILER";"boiler_1",#N/A,FALSE,"BOILER";"boiler_2",#N/A,FALSE,"BOILER";"boiler_3",#N/A,FALSE,"BOILER";"results",#N/A,FALSE,"BOILER"}</definedName>
    <definedName name="wkjetghjkwrh" localSheetId="62" hidden="1">{"Portrait",#N/A,FALSE,"BOILER";"boiler_1",#N/A,FALSE,"BOILER";"boiler_2",#N/A,FALSE,"BOILER";"boiler_3",#N/A,FALSE,"BOILER";"results",#N/A,FALSE,"BOILER"}</definedName>
    <definedName name="wkjetghjkwrh" localSheetId="60" hidden="1">{"Portrait",#N/A,FALSE,"BOILER";"boiler_1",#N/A,FALSE,"BOILER";"boiler_2",#N/A,FALSE,"BOILER";"boiler_3",#N/A,FALSE,"BOILER";"results",#N/A,FALSE,"BOILER"}</definedName>
    <definedName name="wkjetghjkwrh" localSheetId="63" hidden="1">{"Portrait",#N/A,FALSE,"BOILER";"boiler_1",#N/A,FALSE,"BOILER";"boiler_2",#N/A,FALSE,"BOILER";"boiler_3",#N/A,FALSE,"BOILER";"results",#N/A,FALSE,"BOILER"}</definedName>
    <definedName name="wkjetghjkwrh" localSheetId="61" hidden="1">{"Portrait",#N/A,FALSE,"BOILER";"boiler_1",#N/A,FALSE,"BOILER";"boiler_2",#N/A,FALSE,"BOILER";"boiler_3",#N/A,FALSE,"BOILER";"results",#N/A,FALSE,"BOILER"}</definedName>
    <definedName name="wkjetghjkwrh" localSheetId="25" hidden="1">{"Portrait",#N/A,FALSE,"BOILER";"boiler_1",#N/A,FALSE,"BOILER";"boiler_2",#N/A,FALSE,"BOILER";"boiler_3",#N/A,FALSE,"BOILER";"results",#N/A,FALSE,"BOILER"}</definedName>
    <definedName name="wkjetghjkwrh" localSheetId="68" hidden="1">{"Portrait",#N/A,FALSE,"BOILER";"boiler_1",#N/A,FALSE,"BOILER";"boiler_2",#N/A,FALSE,"BOILER";"boiler_3",#N/A,FALSE,"BOILER";"results",#N/A,FALSE,"BOILER"}</definedName>
    <definedName name="wkjetghjkwrh" localSheetId="69" hidden="1">{"Portrait",#N/A,FALSE,"BOILER";"boiler_1",#N/A,FALSE,"BOILER";"boiler_2",#N/A,FALSE,"BOILER";"boiler_3",#N/A,FALSE,"BOILER";"results",#N/A,FALSE,"BOILER"}</definedName>
    <definedName name="wkjetghjkwrh" hidden="1">{"Portrait",#N/A,FALSE,"BOILER";"boiler_1",#N/A,FALSE,"BOILER";"boiler_2",#N/A,FALSE,"BOILER";"boiler_3",#N/A,FALSE,"BOILER";"results",#N/A,FALSE,"BOILER"}</definedName>
    <definedName name="wrn.AESreport."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4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29" hidden="1">{#N/A,#N/A,FALSE,"Aging Summary";#N/A,#N/A,FALSE,"Ratio Analysis";#N/A,#N/A,FALSE,"Test 120 Day Accts";#N/A,#N/A,FALSE,"Tickmarks"}</definedName>
    <definedName name="wrn.Aging._.and._.Trend._.Analysis." localSheetId="65" hidden="1">{#N/A,#N/A,FALSE,"Aging Summary";#N/A,#N/A,FALSE,"Ratio Analysis";#N/A,#N/A,FALSE,"Test 120 Day Accts";#N/A,#N/A,FALSE,"Tickmarks"}</definedName>
    <definedName name="wrn.Aging._.and._.Trend._.Analysis." localSheetId="64"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6"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43"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75" hidden="1">{#N/A,#N/A,FALSE,"Aging Summary";#N/A,#N/A,FALSE,"Ratio Analysis";#N/A,#N/A,FALSE,"Test 120 Day Accts";#N/A,#N/A,FALSE,"Tickmarks"}</definedName>
    <definedName name="wrn.Aging._.and._.Trend._.Analysis." localSheetId="74"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66" hidden="1">{#N/A,#N/A,FALSE,"Aging Summary";#N/A,#N/A,FALSE,"Ratio Analysis";#N/A,#N/A,FALSE,"Test 120 Day Accts";#N/A,#N/A,FALSE,"Tickmarks"}</definedName>
    <definedName name="wrn.Aging._.and._.Trend._.Analysis." localSheetId="67"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70" hidden="1">{#N/A,#N/A,FALSE,"Aging Summary";#N/A,#N/A,FALSE,"Ratio Analysis";#N/A,#N/A,FALSE,"Test 120 Day Accts";#N/A,#N/A,FALSE,"Tickmarks"}</definedName>
    <definedName name="wrn.Aging._.and._.Trend._.Analysis." localSheetId="71" hidden="1">{#N/A,#N/A,FALSE,"Aging Summary";#N/A,#N/A,FALSE,"Ratio Analysis";#N/A,#N/A,FALSE,"Test 120 Day Accts";#N/A,#N/A,FALSE,"Tickmarks"}</definedName>
    <definedName name="wrn.Aging._.and._.Trend._.Analysis." localSheetId="72"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62" hidden="1">{#N/A,#N/A,FALSE,"Aging Summary";#N/A,#N/A,FALSE,"Ratio Analysis";#N/A,#N/A,FALSE,"Test 120 Day Accts";#N/A,#N/A,FALSE,"Tickmarks"}</definedName>
    <definedName name="wrn.Aging._.and._.Trend._.Analysis." localSheetId="60" hidden="1">{#N/A,#N/A,FALSE,"Aging Summary";#N/A,#N/A,FALSE,"Ratio Analysis";#N/A,#N/A,FALSE,"Test 120 Day Accts";#N/A,#N/A,FALSE,"Tickmarks"}</definedName>
    <definedName name="wrn.Aging._.and._.Trend._.Analysis." localSheetId="63" hidden="1">{#N/A,#N/A,FALSE,"Aging Summary";#N/A,#N/A,FALSE,"Ratio Analysis";#N/A,#N/A,FALSE,"Test 120 Day Accts";#N/A,#N/A,FALSE,"Tickmarks"}</definedName>
    <definedName name="wrn.Aging._.and._.Trend._.Analysis." localSheetId="61"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68" hidden="1">{#N/A,#N/A,FALSE,"Aging Summary";#N/A,#N/A,FALSE,"Ratio Analysis";#N/A,#N/A,FALSE,"Test 120 Day Accts";#N/A,#N/A,FALSE,"Tickmarks"}</definedName>
    <definedName name="wrn.Aging._.and._.Trend._.Analysis." localSheetId="6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29" hidden="1">{"ARPandL",#N/A,FALSE,"Report Annual";"ARCashflow",#N/A,FALSE,"Report Annual";"ARBalanceSheet",#N/A,FALSE,"Report Annual";"ARRatios",#N/A,FALSE,"Report Annual"}</definedName>
    <definedName name="wrn.Annual._.Report." localSheetId="65" hidden="1">{"ARPandL",#N/A,FALSE,"Report Annual";"ARCashflow",#N/A,FALSE,"Report Annual";"ARBalanceSheet",#N/A,FALSE,"Report Annual";"ARRatios",#N/A,FALSE,"Report Annual"}</definedName>
    <definedName name="wrn.Annual._.Report." localSheetId="64" hidden="1">{"ARPandL",#N/A,FALSE,"Report Annual";"ARCashflow",#N/A,FALSE,"Report Annual";"ARBalanceSheet",#N/A,FALSE,"Report Annual";"ARRatios",#N/A,FALSE,"Report Annual"}</definedName>
    <definedName name="wrn.Annual._.Report." localSheetId="35" hidden="1">{"ARPandL",#N/A,FALSE,"Report Annual";"ARCashflow",#N/A,FALSE,"Report Annual";"ARBalanceSheet",#N/A,FALSE,"Report Annual";"ARRatios",#N/A,FALSE,"Report Annual"}</definedName>
    <definedName name="wrn.Annual._.Report." localSheetId="36" hidden="1">{"ARPandL",#N/A,FALSE,"Report Annual";"ARCashflow",#N/A,FALSE,"Report Annual";"ARBalanceSheet",#N/A,FALSE,"Report Annual";"ARRatios",#N/A,FALSE,"Report Annual"}</definedName>
    <definedName name="wrn.Annual._.Report." localSheetId="38" hidden="1">{"ARPandL",#N/A,FALSE,"Report Annual";"ARCashflow",#N/A,FALSE,"Report Annual";"ARBalanceSheet",#N/A,FALSE,"Report Annual";"ARRatios",#N/A,FALSE,"Report Annual"}</definedName>
    <definedName name="wrn.Annual._.Report." localSheetId="34" hidden="1">{"ARPandL",#N/A,FALSE,"Report Annual";"ARCashflow",#N/A,FALSE,"Report Annual";"ARBalanceSheet",#N/A,FALSE,"Report Annual";"ARRatios",#N/A,FALSE,"Report Annual"}</definedName>
    <definedName name="wrn.Annual._.Report." localSheetId="37" hidden="1">{"ARPandL",#N/A,FALSE,"Report Annual";"ARCashflow",#N/A,FALSE,"Report Annual";"ARBalanceSheet",#N/A,FALSE,"Report Annual";"ARRatios",#N/A,FALSE,"Report Annual"}</definedName>
    <definedName name="wrn.Annual._.Report." localSheetId="19" hidden="1">{"ARPandL",#N/A,FALSE,"Report Annual";"ARCashflow",#N/A,FALSE,"Report Annual";"ARBalanceSheet",#N/A,FALSE,"Report Annual";"ARRatios",#N/A,FALSE,"Report Annual"}</definedName>
    <definedName name="wrn.Annual._.Report." localSheetId="18" hidden="1">{"ARPandL",#N/A,FALSE,"Report Annual";"ARCashflow",#N/A,FALSE,"Report Annual";"ARBalanceSheet",#N/A,FALSE,"Report Annual";"ARRatios",#N/A,FALSE,"Report Annual"}</definedName>
    <definedName name="wrn.Annual._.Report." localSheetId="27" hidden="1">{"ARPandL",#N/A,FALSE,"Report Annual";"ARCashflow",#N/A,FALSE,"Report Annual";"ARBalanceSheet",#N/A,FALSE,"Report Annual";"ARRatios",#N/A,FALSE,"Report Annual"}</definedName>
    <definedName name="wrn.Annual._.Report." localSheetId="43" hidden="1">{"ARPandL",#N/A,FALSE,"Report Annual";"ARCashflow",#N/A,FALSE,"Report Annual";"ARBalanceSheet",#N/A,FALSE,"Report Annual";"ARRatios",#N/A,FALSE,"Report Annual"}</definedName>
    <definedName name="wrn.Annual._.Report." localSheetId="42" hidden="1">{"ARPandL",#N/A,FALSE,"Report Annual";"ARCashflow",#N/A,FALSE,"Report Annual";"ARBalanceSheet",#N/A,FALSE,"Report Annual";"ARRatios",#N/A,FALSE,"Report Annual"}</definedName>
    <definedName name="wrn.Annual._.Report." localSheetId="75" hidden="1">{"ARPandL",#N/A,FALSE,"Report Annual";"ARCashflow",#N/A,FALSE,"Report Annual";"ARBalanceSheet",#N/A,FALSE,"Report Annual";"ARRatios",#N/A,FALSE,"Report Annual"}</definedName>
    <definedName name="wrn.Annual._.Report." localSheetId="74" hidden="1">{"ARPandL",#N/A,FALSE,"Report Annual";"ARCashflow",#N/A,FALSE,"Report Annual";"ARBalanceSheet",#N/A,FALSE,"Report Annual";"ARRatios",#N/A,FALSE,"Report Annual"}</definedName>
    <definedName name="wrn.Annual._.Report." localSheetId="73" hidden="1">{"ARPandL",#N/A,FALSE,"Report Annual";"ARCashflow",#N/A,FALSE,"Report Annual";"ARBalanceSheet",#N/A,FALSE,"Report Annual";"ARRatios",#N/A,FALSE,"Report Annual"}</definedName>
    <definedName name="wrn.Annual._.Report." localSheetId="17" hidden="1">{"ARPandL",#N/A,FALSE,"Report Annual";"ARCashflow",#N/A,FALSE,"Report Annual";"ARBalanceSheet",#N/A,FALSE,"Report Annual";"ARRatios",#N/A,FALSE,"Report Annual"}</definedName>
    <definedName name="wrn.Annual._.Report." localSheetId="66" hidden="1">{"ARPandL",#N/A,FALSE,"Report Annual";"ARCashflow",#N/A,FALSE,"Report Annual";"ARBalanceSheet",#N/A,FALSE,"Report Annual";"ARRatios",#N/A,FALSE,"Report Annual"}</definedName>
    <definedName name="wrn.Annual._.Report." localSheetId="67" hidden="1">{"ARPandL",#N/A,FALSE,"Report Annual";"ARCashflow",#N/A,FALSE,"Report Annual";"ARBalanceSheet",#N/A,FALSE,"Report Annual";"ARRatios",#N/A,FALSE,"Report Annual"}</definedName>
    <definedName name="wrn.Annual._.Report." localSheetId="24" hidden="1">{"ARPandL",#N/A,FALSE,"Report Annual";"ARCashflow",#N/A,FALSE,"Report Annual";"ARBalanceSheet",#N/A,FALSE,"Report Annual";"ARRatios",#N/A,FALSE,"Report Annual"}</definedName>
    <definedName name="wrn.Annual._.Report." localSheetId="70" hidden="1">{"ARPandL",#N/A,FALSE,"Report Annual";"ARCashflow",#N/A,FALSE,"Report Annual";"ARBalanceSheet",#N/A,FALSE,"Report Annual";"ARRatios",#N/A,FALSE,"Report Annual"}</definedName>
    <definedName name="wrn.Annual._.Report." localSheetId="71" hidden="1">{"ARPandL",#N/A,FALSE,"Report Annual";"ARCashflow",#N/A,FALSE,"Report Annual";"ARBalanceSheet",#N/A,FALSE,"Report Annual";"ARRatios",#N/A,FALSE,"Report Annual"}</definedName>
    <definedName name="wrn.Annual._.Report." localSheetId="72" hidden="1">{"ARPandL",#N/A,FALSE,"Report Annual";"ARCashflow",#N/A,FALSE,"Report Annual";"ARBalanceSheet",#N/A,FALSE,"Report Annual";"ARRatios",#N/A,FALSE,"Report Annual"}</definedName>
    <definedName name="wrn.Annual._.Report." localSheetId="26" hidden="1">{"ARPandL",#N/A,FALSE,"Report Annual";"ARCashflow",#N/A,FALSE,"Report Annual";"ARBalanceSheet",#N/A,FALSE,"Report Annual";"ARRatios",#N/A,FALSE,"Report Annual"}</definedName>
    <definedName name="wrn.Annual._.Report." localSheetId="22" hidden="1">{"ARPandL",#N/A,FALSE,"Report Annual";"ARCashflow",#N/A,FALSE,"Report Annual";"ARBalanceSheet",#N/A,FALSE,"Report Annual";"ARRatios",#N/A,FALSE,"Report Annual"}</definedName>
    <definedName name="wrn.Annual._.Report." localSheetId="62" hidden="1">{"ARPandL",#N/A,FALSE,"Report Annual";"ARCashflow",#N/A,FALSE,"Report Annual";"ARBalanceSheet",#N/A,FALSE,"Report Annual";"ARRatios",#N/A,FALSE,"Report Annual"}</definedName>
    <definedName name="wrn.Annual._.Report." localSheetId="60" hidden="1">{"ARPandL",#N/A,FALSE,"Report Annual";"ARCashflow",#N/A,FALSE,"Report Annual";"ARBalanceSheet",#N/A,FALSE,"Report Annual";"ARRatios",#N/A,FALSE,"Report Annual"}</definedName>
    <definedName name="wrn.Annual._.Report." localSheetId="63" hidden="1">{"ARPandL",#N/A,FALSE,"Report Annual";"ARCashflow",#N/A,FALSE,"Report Annual";"ARBalanceSheet",#N/A,FALSE,"Report Annual";"ARRatios",#N/A,FALSE,"Report Annual"}</definedName>
    <definedName name="wrn.Annual._.Report." localSheetId="61" hidden="1">{"ARPandL",#N/A,FALSE,"Report Annual";"ARCashflow",#N/A,FALSE,"Report Annual";"ARBalanceSheet",#N/A,FALSE,"Report Annual";"ARRatios",#N/A,FALSE,"Report Annual"}</definedName>
    <definedName name="wrn.Annual._.Report." localSheetId="25" hidden="1">{"ARPandL",#N/A,FALSE,"Report Annual";"ARCashflow",#N/A,FALSE,"Report Annual";"ARBalanceSheet",#N/A,FALSE,"Report Annual";"ARRatios",#N/A,FALSE,"Report Annual"}</definedName>
    <definedName name="wrn.Annual._.Report." localSheetId="68" hidden="1">{"ARPandL",#N/A,FALSE,"Report Annual";"ARCashflow",#N/A,FALSE,"Report Annual";"ARBalanceSheet",#N/A,FALSE,"Report Annual";"ARRatios",#N/A,FALSE,"Report Annual"}</definedName>
    <definedName name="wrn.Annual._.Report." localSheetId="69"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2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4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4"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7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69"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Finance." localSheetId="29" hidden="1">{"Finance 1",#N/A,FALSE,"FINANCE.XLS";"Finance 2",#N/A,FALSE,"FINANCE.XLS";"Finance 3",#N/A,FALSE,"FINANCE.XLS";"Finance 4",#N/A,FALSE,"FINANCE.XLS";"Finance 5",#N/A,FALSE,"FINANCE.XLS";"Finance 6",#N/A,FALSE,"FINANCE.XLS";"Finance 7",#N/A,FALSE,"FINANCE.XLS";"Finance 8",#N/A,FALSE,"FINANCE.XLS"}</definedName>
    <definedName name="wrn.Finance." localSheetId="65" hidden="1">{"Finance 1",#N/A,FALSE,"FINANCE.XLS";"Finance 2",#N/A,FALSE,"FINANCE.XLS";"Finance 3",#N/A,FALSE,"FINANCE.XLS";"Finance 4",#N/A,FALSE,"FINANCE.XLS";"Finance 5",#N/A,FALSE,"FINANCE.XLS";"Finance 6",#N/A,FALSE,"FINANCE.XLS";"Finance 7",#N/A,FALSE,"FINANCE.XLS";"Finance 8",#N/A,FALSE,"FINANCE.XLS"}</definedName>
    <definedName name="wrn.Finance." localSheetId="64" hidden="1">{"Finance 1",#N/A,FALSE,"FINANCE.XLS";"Finance 2",#N/A,FALSE,"FINANCE.XLS";"Finance 3",#N/A,FALSE,"FINANCE.XLS";"Finance 4",#N/A,FALSE,"FINANCE.XLS";"Finance 5",#N/A,FALSE,"FINANCE.XLS";"Finance 6",#N/A,FALSE,"FINANCE.XLS";"Finance 7",#N/A,FALSE,"FINANCE.XLS";"Finance 8",#N/A,FALSE,"FINANCE.XLS"}</definedName>
    <definedName name="wrn.Finance." localSheetId="35" hidden="1">{"Finance 1",#N/A,FALSE,"FINANCE.XLS";"Finance 2",#N/A,FALSE,"FINANCE.XLS";"Finance 3",#N/A,FALSE,"FINANCE.XLS";"Finance 4",#N/A,FALSE,"FINANCE.XLS";"Finance 5",#N/A,FALSE,"FINANCE.XLS";"Finance 6",#N/A,FALSE,"FINANCE.XLS";"Finance 7",#N/A,FALSE,"FINANCE.XLS";"Finance 8",#N/A,FALSE,"FINANCE.XLS"}</definedName>
    <definedName name="wrn.Finance." localSheetId="36" hidden="1">{"Finance 1",#N/A,FALSE,"FINANCE.XLS";"Finance 2",#N/A,FALSE,"FINANCE.XLS";"Finance 3",#N/A,FALSE,"FINANCE.XLS";"Finance 4",#N/A,FALSE,"FINANCE.XLS";"Finance 5",#N/A,FALSE,"FINANCE.XLS";"Finance 6",#N/A,FALSE,"FINANCE.XLS";"Finance 7",#N/A,FALSE,"FINANCE.XLS";"Finance 8",#N/A,FALSE,"FINANCE.XLS"}</definedName>
    <definedName name="wrn.Finance." localSheetId="38" hidden="1">{"Finance 1",#N/A,FALSE,"FINANCE.XLS";"Finance 2",#N/A,FALSE,"FINANCE.XLS";"Finance 3",#N/A,FALSE,"FINANCE.XLS";"Finance 4",#N/A,FALSE,"FINANCE.XLS";"Finance 5",#N/A,FALSE,"FINANCE.XLS";"Finance 6",#N/A,FALSE,"FINANCE.XLS";"Finance 7",#N/A,FALSE,"FINANCE.XLS";"Finance 8",#N/A,FALSE,"FINANCE.XLS"}</definedName>
    <definedName name="wrn.Finance." localSheetId="34" hidden="1">{"Finance 1",#N/A,FALSE,"FINANCE.XLS";"Finance 2",#N/A,FALSE,"FINANCE.XLS";"Finance 3",#N/A,FALSE,"FINANCE.XLS";"Finance 4",#N/A,FALSE,"FINANCE.XLS";"Finance 5",#N/A,FALSE,"FINANCE.XLS";"Finance 6",#N/A,FALSE,"FINANCE.XLS";"Finance 7",#N/A,FALSE,"FINANCE.XLS";"Finance 8",#N/A,FALSE,"FINANCE.XLS"}</definedName>
    <definedName name="wrn.Finance." localSheetId="37" hidden="1">{"Finance 1",#N/A,FALSE,"FINANCE.XLS";"Finance 2",#N/A,FALSE,"FINANCE.XLS";"Finance 3",#N/A,FALSE,"FINANCE.XLS";"Finance 4",#N/A,FALSE,"FINANCE.XLS";"Finance 5",#N/A,FALSE,"FINANCE.XLS";"Finance 6",#N/A,FALSE,"FINANCE.XLS";"Finance 7",#N/A,FALSE,"FINANCE.XLS";"Finance 8",#N/A,FALSE,"FINANCE.XLS"}</definedName>
    <definedName name="wrn.Finance." localSheetId="19" hidden="1">{"Finance 1",#N/A,FALSE,"FINANCE.XLS";"Finance 2",#N/A,FALSE,"FINANCE.XLS";"Finance 3",#N/A,FALSE,"FINANCE.XLS";"Finance 4",#N/A,FALSE,"FINANCE.XLS";"Finance 5",#N/A,FALSE,"FINANCE.XLS";"Finance 6",#N/A,FALSE,"FINANCE.XLS";"Finance 7",#N/A,FALSE,"FINANCE.XLS";"Finance 8",#N/A,FALSE,"FINANCE.XLS"}</definedName>
    <definedName name="wrn.Finance." localSheetId="18" hidden="1">{"Finance 1",#N/A,FALSE,"FINANCE.XLS";"Finance 2",#N/A,FALSE,"FINANCE.XLS";"Finance 3",#N/A,FALSE,"FINANCE.XLS";"Finance 4",#N/A,FALSE,"FINANCE.XLS";"Finance 5",#N/A,FALSE,"FINANCE.XLS";"Finance 6",#N/A,FALSE,"FINANCE.XLS";"Finance 7",#N/A,FALSE,"FINANCE.XLS";"Finance 8",#N/A,FALSE,"FINANCE.XLS"}</definedName>
    <definedName name="wrn.Finance." localSheetId="27" hidden="1">{"Finance 1",#N/A,FALSE,"FINANCE.XLS";"Finance 2",#N/A,FALSE,"FINANCE.XLS";"Finance 3",#N/A,FALSE,"FINANCE.XLS";"Finance 4",#N/A,FALSE,"FINANCE.XLS";"Finance 5",#N/A,FALSE,"FINANCE.XLS";"Finance 6",#N/A,FALSE,"FINANCE.XLS";"Finance 7",#N/A,FALSE,"FINANCE.XLS";"Finance 8",#N/A,FALSE,"FINANCE.XLS"}</definedName>
    <definedName name="wrn.Finance." localSheetId="43" hidden="1">{"Finance 1",#N/A,FALSE,"FINANCE.XLS";"Finance 2",#N/A,FALSE,"FINANCE.XLS";"Finance 3",#N/A,FALSE,"FINANCE.XLS";"Finance 4",#N/A,FALSE,"FINANCE.XLS";"Finance 5",#N/A,FALSE,"FINANCE.XLS";"Finance 6",#N/A,FALSE,"FINANCE.XLS";"Finance 7",#N/A,FALSE,"FINANCE.XLS";"Finance 8",#N/A,FALSE,"FINANCE.XLS"}</definedName>
    <definedName name="wrn.Finance." localSheetId="42" hidden="1">{"Finance 1",#N/A,FALSE,"FINANCE.XLS";"Finance 2",#N/A,FALSE,"FINANCE.XLS";"Finance 3",#N/A,FALSE,"FINANCE.XLS";"Finance 4",#N/A,FALSE,"FINANCE.XLS";"Finance 5",#N/A,FALSE,"FINANCE.XLS";"Finance 6",#N/A,FALSE,"FINANCE.XLS";"Finance 7",#N/A,FALSE,"FINANCE.XLS";"Finance 8",#N/A,FALSE,"FINANCE.XLS"}</definedName>
    <definedName name="wrn.Finance." localSheetId="75" hidden="1">{"Finance 1",#N/A,FALSE,"FINANCE.XLS";"Finance 2",#N/A,FALSE,"FINANCE.XLS";"Finance 3",#N/A,FALSE,"FINANCE.XLS";"Finance 4",#N/A,FALSE,"FINANCE.XLS";"Finance 5",#N/A,FALSE,"FINANCE.XLS";"Finance 6",#N/A,FALSE,"FINANCE.XLS";"Finance 7",#N/A,FALSE,"FINANCE.XLS";"Finance 8",#N/A,FALSE,"FINANCE.XLS"}</definedName>
    <definedName name="wrn.Finance." localSheetId="74" hidden="1">{"Finance 1",#N/A,FALSE,"FINANCE.XLS";"Finance 2",#N/A,FALSE,"FINANCE.XLS";"Finance 3",#N/A,FALSE,"FINANCE.XLS";"Finance 4",#N/A,FALSE,"FINANCE.XLS";"Finance 5",#N/A,FALSE,"FINANCE.XLS";"Finance 6",#N/A,FALSE,"FINANCE.XLS";"Finance 7",#N/A,FALSE,"FINANCE.XLS";"Finance 8",#N/A,FALSE,"FINANCE.XLS"}</definedName>
    <definedName name="wrn.Finance." localSheetId="73" hidden="1">{"Finance 1",#N/A,FALSE,"FINANCE.XLS";"Finance 2",#N/A,FALSE,"FINANCE.XLS";"Finance 3",#N/A,FALSE,"FINANCE.XLS";"Finance 4",#N/A,FALSE,"FINANCE.XLS";"Finance 5",#N/A,FALSE,"FINANCE.XLS";"Finance 6",#N/A,FALSE,"FINANCE.XLS";"Finance 7",#N/A,FALSE,"FINANCE.XLS";"Finance 8",#N/A,FALSE,"FINANCE.XLS"}</definedName>
    <definedName name="wrn.Finance." localSheetId="17" hidden="1">{"Finance 1",#N/A,FALSE,"FINANCE.XLS";"Finance 2",#N/A,FALSE,"FINANCE.XLS";"Finance 3",#N/A,FALSE,"FINANCE.XLS";"Finance 4",#N/A,FALSE,"FINANCE.XLS";"Finance 5",#N/A,FALSE,"FINANCE.XLS";"Finance 6",#N/A,FALSE,"FINANCE.XLS";"Finance 7",#N/A,FALSE,"FINANCE.XLS";"Finance 8",#N/A,FALSE,"FINANCE.XLS"}</definedName>
    <definedName name="wrn.Finance." localSheetId="66" hidden="1">{"Finance 1",#N/A,FALSE,"FINANCE.XLS";"Finance 2",#N/A,FALSE,"FINANCE.XLS";"Finance 3",#N/A,FALSE,"FINANCE.XLS";"Finance 4",#N/A,FALSE,"FINANCE.XLS";"Finance 5",#N/A,FALSE,"FINANCE.XLS";"Finance 6",#N/A,FALSE,"FINANCE.XLS";"Finance 7",#N/A,FALSE,"FINANCE.XLS";"Finance 8",#N/A,FALSE,"FINANCE.XLS"}</definedName>
    <definedName name="wrn.Finance." localSheetId="67" hidden="1">{"Finance 1",#N/A,FALSE,"FINANCE.XLS";"Finance 2",#N/A,FALSE,"FINANCE.XLS";"Finance 3",#N/A,FALSE,"FINANCE.XLS";"Finance 4",#N/A,FALSE,"FINANCE.XLS";"Finance 5",#N/A,FALSE,"FINANCE.XLS";"Finance 6",#N/A,FALSE,"FINANCE.XLS";"Finance 7",#N/A,FALSE,"FINANCE.XLS";"Finance 8",#N/A,FALSE,"FINANCE.XLS"}</definedName>
    <definedName name="wrn.Finance." localSheetId="24" hidden="1">{"Finance 1",#N/A,FALSE,"FINANCE.XLS";"Finance 2",#N/A,FALSE,"FINANCE.XLS";"Finance 3",#N/A,FALSE,"FINANCE.XLS";"Finance 4",#N/A,FALSE,"FINANCE.XLS";"Finance 5",#N/A,FALSE,"FINANCE.XLS";"Finance 6",#N/A,FALSE,"FINANCE.XLS";"Finance 7",#N/A,FALSE,"FINANCE.XLS";"Finance 8",#N/A,FALSE,"FINANCE.XLS"}</definedName>
    <definedName name="wrn.Finance." localSheetId="70" hidden="1">{"Finance 1",#N/A,FALSE,"FINANCE.XLS";"Finance 2",#N/A,FALSE,"FINANCE.XLS";"Finance 3",#N/A,FALSE,"FINANCE.XLS";"Finance 4",#N/A,FALSE,"FINANCE.XLS";"Finance 5",#N/A,FALSE,"FINANCE.XLS";"Finance 6",#N/A,FALSE,"FINANCE.XLS";"Finance 7",#N/A,FALSE,"FINANCE.XLS";"Finance 8",#N/A,FALSE,"FINANCE.XLS"}</definedName>
    <definedName name="wrn.Finance." localSheetId="71" hidden="1">{"Finance 1",#N/A,FALSE,"FINANCE.XLS";"Finance 2",#N/A,FALSE,"FINANCE.XLS";"Finance 3",#N/A,FALSE,"FINANCE.XLS";"Finance 4",#N/A,FALSE,"FINANCE.XLS";"Finance 5",#N/A,FALSE,"FINANCE.XLS";"Finance 6",#N/A,FALSE,"FINANCE.XLS";"Finance 7",#N/A,FALSE,"FINANCE.XLS";"Finance 8",#N/A,FALSE,"FINANCE.XLS"}</definedName>
    <definedName name="wrn.Finance." localSheetId="72" hidden="1">{"Finance 1",#N/A,FALSE,"FINANCE.XLS";"Finance 2",#N/A,FALSE,"FINANCE.XLS";"Finance 3",#N/A,FALSE,"FINANCE.XLS";"Finance 4",#N/A,FALSE,"FINANCE.XLS";"Finance 5",#N/A,FALSE,"FINANCE.XLS";"Finance 6",#N/A,FALSE,"FINANCE.XLS";"Finance 7",#N/A,FALSE,"FINANCE.XLS";"Finance 8",#N/A,FALSE,"FINANCE.XLS"}</definedName>
    <definedName name="wrn.Finance." localSheetId="26" hidden="1">{"Finance 1",#N/A,FALSE,"FINANCE.XLS";"Finance 2",#N/A,FALSE,"FINANCE.XLS";"Finance 3",#N/A,FALSE,"FINANCE.XLS";"Finance 4",#N/A,FALSE,"FINANCE.XLS";"Finance 5",#N/A,FALSE,"FINANCE.XLS";"Finance 6",#N/A,FALSE,"FINANCE.XLS";"Finance 7",#N/A,FALSE,"FINANCE.XLS";"Finance 8",#N/A,FALSE,"FINANCE.XLS"}</definedName>
    <definedName name="wrn.Finance." localSheetId="22" hidden="1">{"Finance 1",#N/A,FALSE,"FINANCE.XLS";"Finance 2",#N/A,FALSE,"FINANCE.XLS";"Finance 3",#N/A,FALSE,"FINANCE.XLS";"Finance 4",#N/A,FALSE,"FINANCE.XLS";"Finance 5",#N/A,FALSE,"FINANCE.XLS";"Finance 6",#N/A,FALSE,"FINANCE.XLS";"Finance 7",#N/A,FALSE,"FINANCE.XLS";"Finance 8",#N/A,FALSE,"FINANCE.XLS"}</definedName>
    <definedName name="wrn.Finance." localSheetId="62" hidden="1">{"Finance 1",#N/A,FALSE,"FINANCE.XLS";"Finance 2",#N/A,FALSE,"FINANCE.XLS";"Finance 3",#N/A,FALSE,"FINANCE.XLS";"Finance 4",#N/A,FALSE,"FINANCE.XLS";"Finance 5",#N/A,FALSE,"FINANCE.XLS";"Finance 6",#N/A,FALSE,"FINANCE.XLS";"Finance 7",#N/A,FALSE,"FINANCE.XLS";"Finance 8",#N/A,FALSE,"FINANCE.XLS"}</definedName>
    <definedName name="wrn.Finance." localSheetId="60" hidden="1">{"Finance 1",#N/A,FALSE,"FINANCE.XLS";"Finance 2",#N/A,FALSE,"FINANCE.XLS";"Finance 3",#N/A,FALSE,"FINANCE.XLS";"Finance 4",#N/A,FALSE,"FINANCE.XLS";"Finance 5",#N/A,FALSE,"FINANCE.XLS";"Finance 6",#N/A,FALSE,"FINANCE.XLS";"Finance 7",#N/A,FALSE,"FINANCE.XLS";"Finance 8",#N/A,FALSE,"FINANCE.XLS"}</definedName>
    <definedName name="wrn.Finance." localSheetId="63" hidden="1">{"Finance 1",#N/A,FALSE,"FINANCE.XLS";"Finance 2",#N/A,FALSE,"FINANCE.XLS";"Finance 3",#N/A,FALSE,"FINANCE.XLS";"Finance 4",#N/A,FALSE,"FINANCE.XLS";"Finance 5",#N/A,FALSE,"FINANCE.XLS";"Finance 6",#N/A,FALSE,"FINANCE.XLS";"Finance 7",#N/A,FALSE,"FINANCE.XLS";"Finance 8",#N/A,FALSE,"FINANCE.XLS"}</definedName>
    <definedName name="wrn.Finance." localSheetId="61" hidden="1">{"Finance 1",#N/A,FALSE,"FINANCE.XLS";"Finance 2",#N/A,FALSE,"FINANCE.XLS";"Finance 3",#N/A,FALSE,"FINANCE.XLS";"Finance 4",#N/A,FALSE,"FINANCE.XLS";"Finance 5",#N/A,FALSE,"FINANCE.XLS";"Finance 6",#N/A,FALSE,"FINANCE.XLS";"Finance 7",#N/A,FALSE,"FINANCE.XLS";"Finance 8",#N/A,FALSE,"FINANCE.XLS"}</definedName>
    <definedName name="wrn.Finance." localSheetId="25" hidden="1">{"Finance 1",#N/A,FALSE,"FINANCE.XLS";"Finance 2",#N/A,FALSE,"FINANCE.XLS";"Finance 3",#N/A,FALSE,"FINANCE.XLS";"Finance 4",#N/A,FALSE,"FINANCE.XLS";"Finance 5",#N/A,FALSE,"FINANCE.XLS";"Finance 6",#N/A,FALSE,"FINANCE.XLS";"Finance 7",#N/A,FALSE,"FINANCE.XLS";"Finance 8",#N/A,FALSE,"FINANCE.XLS"}</definedName>
    <definedName name="wrn.Finance." localSheetId="68" hidden="1">{"Finance 1",#N/A,FALSE,"FINANCE.XLS";"Finance 2",#N/A,FALSE,"FINANCE.XLS";"Finance 3",#N/A,FALSE,"FINANCE.XLS";"Finance 4",#N/A,FALSE,"FINANCE.XLS";"Finance 5",#N/A,FALSE,"FINANCE.XLS";"Finance 6",#N/A,FALSE,"FINANCE.XLS";"Finance 7",#N/A,FALSE,"FINANCE.XLS";"Finance 8",#N/A,FALSE,"FINANCE.XLS"}</definedName>
    <definedName name="wrn.Finance." localSheetId="69"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29" hidden="1">{"FLUJO DE CAJA",#N/A,FALSE,"Hoja1";"ANEXOS FLUJO",#N/A,FALSE,"Hoja1"}</definedName>
    <definedName name="wrn.FLUJO._.CAJA." localSheetId="65" hidden="1">{"FLUJO DE CAJA",#N/A,FALSE,"Hoja1";"ANEXOS FLUJO",#N/A,FALSE,"Hoja1"}</definedName>
    <definedName name="wrn.FLUJO._.CAJA." localSheetId="64" hidden="1">{"FLUJO DE CAJA",#N/A,FALSE,"Hoja1";"ANEXOS FLUJO",#N/A,FALSE,"Hoja1"}</definedName>
    <definedName name="wrn.FLUJO._.CAJA." localSheetId="35" hidden="1">{"FLUJO DE CAJA",#N/A,FALSE,"Hoja1";"ANEXOS FLUJO",#N/A,FALSE,"Hoja1"}</definedName>
    <definedName name="wrn.FLUJO._.CAJA." localSheetId="36" hidden="1">{"FLUJO DE CAJA",#N/A,FALSE,"Hoja1";"ANEXOS FLUJO",#N/A,FALSE,"Hoja1"}</definedName>
    <definedName name="wrn.FLUJO._.CAJA." localSheetId="38" hidden="1">{"FLUJO DE CAJA",#N/A,FALSE,"Hoja1";"ANEXOS FLUJO",#N/A,FALSE,"Hoja1"}</definedName>
    <definedName name="wrn.FLUJO._.CAJA." localSheetId="34" hidden="1">{"FLUJO DE CAJA",#N/A,FALSE,"Hoja1";"ANEXOS FLUJO",#N/A,FALSE,"Hoja1"}</definedName>
    <definedName name="wrn.FLUJO._.CAJA." localSheetId="37" hidden="1">{"FLUJO DE CAJA",#N/A,FALSE,"Hoja1";"ANEXOS FLUJO",#N/A,FALSE,"Hoja1"}</definedName>
    <definedName name="wrn.FLUJO._.CAJA." localSheetId="19" hidden="1">{"FLUJO DE CAJA",#N/A,FALSE,"Hoja1";"ANEXOS FLUJO",#N/A,FALSE,"Hoja1"}</definedName>
    <definedName name="wrn.FLUJO._.CAJA." localSheetId="18" hidden="1">{"FLUJO DE CAJA",#N/A,FALSE,"Hoja1";"ANEXOS FLUJO",#N/A,FALSE,"Hoja1"}</definedName>
    <definedName name="wrn.FLUJO._.CAJA." localSheetId="27" hidden="1">{"FLUJO DE CAJA",#N/A,FALSE,"Hoja1";"ANEXOS FLUJO",#N/A,FALSE,"Hoja1"}</definedName>
    <definedName name="wrn.FLUJO._.CAJA." localSheetId="43" hidden="1">{"FLUJO DE CAJA",#N/A,FALSE,"Hoja1";"ANEXOS FLUJO",#N/A,FALSE,"Hoja1"}</definedName>
    <definedName name="wrn.FLUJO._.CAJA." localSheetId="42" hidden="1">{"FLUJO DE CAJA",#N/A,FALSE,"Hoja1";"ANEXOS FLUJO",#N/A,FALSE,"Hoja1"}</definedName>
    <definedName name="wrn.FLUJO._.CAJA." localSheetId="75" hidden="1">{"FLUJO DE CAJA",#N/A,FALSE,"Hoja1";"ANEXOS FLUJO",#N/A,FALSE,"Hoja1"}</definedName>
    <definedName name="wrn.FLUJO._.CAJA." localSheetId="74" hidden="1">{"FLUJO DE CAJA",#N/A,FALSE,"Hoja1";"ANEXOS FLUJO",#N/A,FALSE,"Hoja1"}</definedName>
    <definedName name="wrn.FLUJO._.CAJA." localSheetId="73" hidden="1">{"FLUJO DE CAJA",#N/A,FALSE,"Hoja1";"ANEXOS FLUJO",#N/A,FALSE,"Hoja1"}</definedName>
    <definedName name="wrn.FLUJO._.CAJA." localSheetId="17" hidden="1">{"FLUJO DE CAJA",#N/A,FALSE,"Hoja1";"ANEXOS FLUJO",#N/A,FALSE,"Hoja1"}</definedName>
    <definedName name="wrn.FLUJO._.CAJA." localSheetId="66" hidden="1">{"FLUJO DE CAJA",#N/A,FALSE,"Hoja1";"ANEXOS FLUJO",#N/A,FALSE,"Hoja1"}</definedName>
    <definedName name="wrn.FLUJO._.CAJA." localSheetId="67" hidden="1">{"FLUJO DE CAJA",#N/A,FALSE,"Hoja1";"ANEXOS FLUJO",#N/A,FALSE,"Hoja1"}</definedName>
    <definedName name="wrn.FLUJO._.CAJA." localSheetId="24" hidden="1">{"FLUJO DE CAJA",#N/A,FALSE,"Hoja1";"ANEXOS FLUJO",#N/A,FALSE,"Hoja1"}</definedName>
    <definedName name="wrn.FLUJO._.CAJA." localSheetId="70" hidden="1">{"FLUJO DE CAJA",#N/A,FALSE,"Hoja1";"ANEXOS FLUJO",#N/A,FALSE,"Hoja1"}</definedName>
    <definedName name="wrn.FLUJO._.CAJA." localSheetId="71" hidden="1">{"FLUJO DE CAJA",#N/A,FALSE,"Hoja1";"ANEXOS FLUJO",#N/A,FALSE,"Hoja1"}</definedName>
    <definedName name="wrn.FLUJO._.CAJA." localSheetId="72" hidden="1">{"FLUJO DE CAJA",#N/A,FALSE,"Hoja1";"ANEXOS FLUJO",#N/A,FALSE,"Hoja1"}</definedName>
    <definedName name="wrn.FLUJO._.CAJA." localSheetId="26" hidden="1">{"FLUJO DE CAJA",#N/A,FALSE,"Hoja1";"ANEXOS FLUJO",#N/A,FALSE,"Hoja1"}</definedName>
    <definedName name="wrn.FLUJO._.CAJA." localSheetId="22" hidden="1">{"FLUJO DE CAJA",#N/A,FALSE,"Hoja1";"ANEXOS FLUJO",#N/A,FALSE,"Hoja1"}</definedName>
    <definedName name="wrn.FLUJO._.CAJA." localSheetId="62" hidden="1">{"FLUJO DE CAJA",#N/A,FALSE,"Hoja1";"ANEXOS FLUJO",#N/A,FALSE,"Hoja1"}</definedName>
    <definedName name="wrn.FLUJO._.CAJA." localSheetId="60" hidden="1">{"FLUJO DE CAJA",#N/A,FALSE,"Hoja1";"ANEXOS FLUJO",#N/A,FALSE,"Hoja1"}</definedName>
    <definedName name="wrn.FLUJO._.CAJA." localSheetId="63" hidden="1">{"FLUJO DE CAJA",#N/A,FALSE,"Hoja1";"ANEXOS FLUJO",#N/A,FALSE,"Hoja1"}</definedName>
    <definedName name="wrn.FLUJO._.CAJA." localSheetId="61" hidden="1">{"FLUJO DE CAJA",#N/A,FALSE,"Hoja1";"ANEXOS FLUJO",#N/A,FALSE,"Hoja1"}</definedName>
    <definedName name="wrn.FLUJO._.CAJA." localSheetId="25" hidden="1">{"FLUJO DE CAJA",#N/A,FALSE,"Hoja1";"ANEXOS FLUJO",#N/A,FALSE,"Hoja1"}</definedName>
    <definedName name="wrn.FLUJO._.CAJA." localSheetId="68" hidden="1">{"FLUJO DE CAJA",#N/A,FALSE,"Hoja1";"ANEXOS FLUJO",#N/A,FALSE,"Hoja1"}</definedName>
    <definedName name="wrn.FLUJO._.CAJA." localSheetId="69" hidden="1">{"FLUJO DE CAJA",#N/A,FALSE,"Hoja1";"ANEXOS FLUJO",#N/A,FALSE,"Hoja1"}</definedName>
    <definedName name="wrn.FLUJO._.CAJA." hidden="1">{"FLUJO DE CAJA",#N/A,FALSE,"Hoja1";"ANEXOS FLUJO",#N/A,FALSE,"Hoja1"}</definedName>
    <definedName name="wrn.GANANCIAS._.Y._.PERDIDAS." localSheetId="29" hidden="1">{"GAN.Y PERD.RESUMIDO",#N/A,FALSE,"Hoja1";"GAN.Y PERD.DETALLADO",#N/A,FALSE,"Hoja1"}</definedName>
    <definedName name="wrn.GANANCIAS._.Y._.PERDIDAS." localSheetId="65" hidden="1">{"GAN.Y PERD.RESUMIDO",#N/A,FALSE,"Hoja1";"GAN.Y PERD.DETALLADO",#N/A,FALSE,"Hoja1"}</definedName>
    <definedName name="wrn.GANANCIAS._.Y._.PERDIDAS." localSheetId="64" hidden="1">{"GAN.Y PERD.RESUMIDO",#N/A,FALSE,"Hoja1";"GAN.Y PERD.DETALLADO",#N/A,FALSE,"Hoja1"}</definedName>
    <definedName name="wrn.GANANCIAS._.Y._.PERDIDAS." localSheetId="35" hidden="1">{"GAN.Y PERD.RESUMIDO",#N/A,FALSE,"Hoja1";"GAN.Y PERD.DETALLADO",#N/A,FALSE,"Hoja1"}</definedName>
    <definedName name="wrn.GANANCIAS._.Y._.PERDIDAS." localSheetId="36" hidden="1">{"GAN.Y PERD.RESUMIDO",#N/A,FALSE,"Hoja1";"GAN.Y PERD.DETALLADO",#N/A,FALSE,"Hoja1"}</definedName>
    <definedName name="wrn.GANANCIAS._.Y._.PERDIDAS." localSheetId="38" hidden="1">{"GAN.Y PERD.RESUMIDO",#N/A,FALSE,"Hoja1";"GAN.Y PERD.DETALLADO",#N/A,FALSE,"Hoja1"}</definedName>
    <definedName name="wrn.GANANCIAS._.Y._.PERDIDAS." localSheetId="34" hidden="1">{"GAN.Y PERD.RESUMIDO",#N/A,FALSE,"Hoja1";"GAN.Y PERD.DETALLADO",#N/A,FALSE,"Hoja1"}</definedName>
    <definedName name="wrn.GANANCIAS._.Y._.PERDIDAS." localSheetId="37" hidden="1">{"GAN.Y PERD.RESUMIDO",#N/A,FALSE,"Hoja1";"GAN.Y PERD.DETALLADO",#N/A,FALSE,"Hoja1"}</definedName>
    <definedName name="wrn.GANANCIAS._.Y._.PERDIDAS." localSheetId="19" hidden="1">{"GAN.Y PERD.RESUMIDO",#N/A,FALSE,"Hoja1";"GAN.Y PERD.DETALLADO",#N/A,FALSE,"Hoja1"}</definedName>
    <definedName name="wrn.GANANCIAS._.Y._.PERDIDAS." localSheetId="18" hidden="1">{"GAN.Y PERD.RESUMIDO",#N/A,FALSE,"Hoja1";"GAN.Y PERD.DETALLADO",#N/A,FALSE,"Hoja1"}</definedName>
    <definedName name="wrn.GANANCIAS._.Y._.PERDIDAS." localSheetId="27" hidden="1">{"GAN.Y PERD.RESUMIDO",#N/A,FALSE,"Hoja1";"GAN.Y PERD.DETALLADO",#N/A,FALSE,"Hoja1"}</definedName>
    <definedName name="wrn.GANANCIAS._.Y._.PERDIDAS." localSheetId="43" hidden="1">{"GAN.Y PERD.RESUMIDO",#N/A,FALSE,"Hoja1";"GAN.Y PERD.DETALLADO",#N/A,FALSE,"Hoja1"}</definedName>
    <definedName name="wrn.GANANCIAS._.Y._.PERDIDAS." localSheetId="42" hidden="1">{"GAN.Y PERD.RESUMIDO",#N/A,FALSE,"Hoja1";"GAN.Y PERD.DETALLADO",#N/A,FALSE,"Hoja1"}</definedName>
    <definedName name="wrn.GANANCIAS._.Y._.PERDIDAS." localSheetId="75" hidden="1">{"GAN.Y PERD.RESUMIDO",#N/A,FALSE,"Hoja1";"GAN.Y PERD.DETALLADO",#N/A,FALSE,"Hoja1"}</definedName>
    <definedName name="wrn.GANANCIAS._.Y._.PERDIDAS." localSheetId="74" hidden="1">{"GAN.Y PERD.RESUMIDO",#N/A,FALSE,"Hoja1";"GAN.Y PERD.DETALLADO",#N/A,FALSE,"Hoja1"}</definedName>
    <definedName name="wrn.GANANCIAS._.Y._.PERDIDAS." localSheetId="73" hidden="1">{"GAN.Y PERD.RESUMIDO",#N/A,FALSE,"Hoja1";"GAN.Y PERD.DETALLADO",#N/A,FALSE,"Hoja1"}</definedName>
    <definedName name="wrn.GANANCIAS._.Y._.PERDIDAS." localSheetId="17" hidden="1">{"GAN.Y PERD.RESUMIDO",#N/A,FALSE,"Hoja1";"GAN.Y PERD.DETALLADO",#N/A,FALSE,"Hoja1"}</definedName>
    <definedName name="wrn.GANANCIAS._.Y._.PERDIDAS." localSheetId="66" hidden="1">{"GAN.Y PERD.RESUMIDO",#N/A,FALSE,"Hoja1";"GAN.Y PERD.DETALLADO",#N/A,FALSE,"Hoja1"}</definedName>
    <definedName name="wrn.GANANCIAS._.Y._.PERDIDAS." localSheetId="67" hidden="1">{"GAN.Y PERD.RESUMIDO",#N/A,FALSE,"Hoja1";"GAN.Y PERD.DETALLADO",#N/A,FALSE,"Hoja1"}</definedName>
    <definedName name="wrn.GANANCIAS._.Y._.PERDIDAS." localSheetId="24" hidden="1">{"GAN.Y PERD.RESUMIDO",#N/A,FALSE,"Hoja1";"GAN.Y PERD.DETALLADO",#N/A,FALSE,"Hoja1"}</definedName>
    <definedName name="wrn.GANANCIAS._.Y._.PERDIDAS." localSheetId="70" hidden="1">{"GAN.Y PERD.RESUMIDO",#N/A,FALSE,"Hoja1";"GAN.Y PERD.DETALLADO",#N/A,FALSE,"Hoja1"}</definedName>
    <definedName name="wrn.GANANCIAS._.Y._.PERDIDAS." localSheetId="71" hidden="1">{"GAN.Y PERD.RESUMIDO",#N/A,FALSE,"Hoja1";"GAN.Y PERD.DETALLADO",#N/A,FALSE,"Hoja1"}</definedName>
    <definedName name="wrn.GANANCIAS._.Y._.PERDIDAS." localSheetId="72" hidden="1">{"GAN.Y PERD.RESUMIDO",#N/A,FALSE,"Hoja1";"GAN.Y PERD.DETALLADO",#N/A,FALSE,"Hoja1"}</definedName>
    <definedName name="wrn.GANANCIAS._.Y._.PERDIDAS." localSheetId="26" hidden="1">{"GAN.Y PERD.RESUMIDO",#N/A,FALSE,"Hoja1";"GAN.Y PERD.DETALLADO",#N/A,FALSE,"Hoja1"}</definedName>
    <definedName name="wrn.GANANCIAS._.Y._.PERDIDAS." localSheetId="22" hidden="1">{"GAN.Y PERD.RESUMIDO",#N/A,FALSE,"Hoja1";"GAN.Y PERD.DETALLADO",#N/A,FALSE,"Hoja1"}</definedName>
    <definedName name="wrn.GANANCIAS._.Y._.PERDIDAS." localSheetId="62" hidden="1">{"GAN.Y PERD.RESUMIDO",#N/A,FALSE,"Hoja1";"GAN.Y PERD.DETALLADO",#N/A,FALSE,"Hoja1"}</definedName>
    <definedName name="wrn.GANANCIAS._.Y._.PERDIDAS." localSheetId="60" hidden="1">{"GAN.Y PERD.RESUMIDO",#N/A,FALSE,"Hoja1";"GAN.Y PERD.DETALLADO",#N/A,FALSE,"Hoja1"}</definedName>
    <definedName name="wrn.GANANCIAS._.Y._.PERDIDAS." localSheetId="63" hidden="1">{"GAN.Y PERD.RESUMIDO",#N/A,FALSE,"Hoja1";"GAN.Y PERD.DETALLADO",#N/A,FALSE,"Hoja1"}</definedName>
    <definedName name="wrn.GANANCIAS._.Y._.PERDIDAS." localSheetId="61" hidden="1">{"GAN.Y PERD.RESUMIDO",#N/A,FALSE,"Hoja1";"GAN.Y PERD.DETALLADO",#N/A,FALSE,"Hoja1"}</definedName>
    <definedName name="wrn.GANANCIAS._.Y._.PERDIDAS." localSheetId="25" hidden="1">{"GAN.Y PERD.RESUMIDO",#N/A,FALSE,"Hoja1";"GAN.Y PERD.DETALLADO",#N/A,FALSE,"Hoja1"}</definedName>
    <definedName name="wrn.GANANCIAS._.Y._.PERDIDAS." localSheetId="68" hidden="1">{"GAN.Y PERD.RESUMIDO",#N/A,FALSE,"Hoja1";"GAN.Y PERD.DETALLADO",#N/A,FALSE,"Hoja1"}</definedName>
    <definedName name="wrn.GANANCIAS._.Y._.PERDIDAS." localSheetId="69" hidden="1">{"GAN.Y PERD.RESUMIDO",#N/A,FALSE,"Hoja1";"GAN.Y PERD.DETALLADO",#N/A,FALSE,"Hoja1"}</definedName>
    <definedName name="wrn.GANANCIAS._.Y._.PERDIDAS." hidden="1">{"GAN.Y PERD.RESUMIDO",#N/A,FALSE,"Hoja1";"GAN.Y PERD.DETALLADO",#N/A,FALSE,"Hoja1"}</definedName>
    <definedName name="wrn.Hardcopy." localSheetId="29" hidden="1">{"Portrait",#N/A,FALSE,"BOILER";"boiler_1",#N/A,FALSE,"BOILER";"boiler_2",#N/A,FALSE,"BOILER";"boiler_3",#N/A,FALSE,"BOILER";"results",#N/A,FALSE,"BOILER"}</definedName>
    <definedName name="wrn.Hardcopy." localSheetId="65" hidden="1">{"Portrait",#N/A,FALSE,"BOILER";"boiler_1",#N/A,FALSE,"BOILER";"boiler_2",#N/A,FALSE,"BOILER";"boiler_3",#N/A,FALSE,"BOILER";"results",#N/A,FALSE,"BOILER"}</definedName>
    <definedName name="wrn.Hardcopy." localSheetId="64" hidden="1">{"Portrait",#N/A,FALSE,"BOILER";"boiler_1",#N/A,FALSE,"BOILER";"boiler_2",#N/A,FALSE,"BOILER";"boiler_3",#N/A,FALSE,"BOILER";"results",#N/A,FALSE,"BOILER"}</definedName>
    <definedName name="wrn.Hardcopy." localSheetId="35" hidden="1">{"Portrait",#N/A,FALSE,"BOILER";"boiler_1",#N/A,FALSE,"BOILER";"boiler_2",#N/A,FALSE,"BOILER";"boiler_3",#N/A,FALSE,"BOILER";"results",#N/A,FALSE,"BOILER"}</definedName>
    <definedName name="wrn.Hardcopy." localSheetId="36" hidden="1">{"Portrait",#N/A,FALSE,"BOILER";"boiler_1",#N/A,FALSE,"BOILER";"boiler_2",#N/A,FALSE,"BOILER";"boiler_3",#N/A,FALSE,"BOILER";"results",#N/A,FALSE,"BOILER"}</definedName>
    <definedName name="wrn.Hardcopy." localSheetId="38" hidden="1">{"Portrait",#N/A,FALSE,"BOILER";"boiler_1",#N/A,FALSE,"BOILER";"boiler_2",#N/A,FALSE,"BOILER";"boiler_3",#N/A,FALSE,"BOILER";"results",#N/A,FALSE,"BOILER"}</definedName>
    <definedName name="wrn.Hardcopy." localSheetId="34" hidden="1">{"Portrait",#N/A,FALSE,"BOILER";"boiler_1",#N/A,FALSE,"BOILER";"boiler_2",#N/A,FALSE,"BOILER";"boiler_3",#N/A,FALSE,"BOILER";"results",#N/A,FALSE,"BOILER"}</definedName>
    <definedName name="wrn.Hardcopy." localSheetId="37" hidden="1">{"Portrait",#N/A,FALSE,"BOILER";"boiler_1",#N/A,FALSE,"BOILER";"boiler_2",#N/A,FALSE,"BOILER";"boiler_3",#N/A,FALSE,"BOILER";"results",#N/A,FALSE,"BOILER"}</definedName>
    <definedName name="wrn.Hardcopy." localSheetId="19" hidden="1">{"Portrait",#N/A,FALSE,"BOILER";"boiler_1",#N/A,FALSE,"BOILER";"boiler_2",#N/A,FALSE,"BOILER";"boiler_3",#N/A,FALSE,"BOILER";"results",#N/A,FALSE,"BOILER"}</definedName>
    <definedName name="wrn.Hardcopy." localSheetId="18" hidden="1">{"Portrait",#N/A,FALSE,"BOILER";"boiler_1",#N/A,FALSE,"BOILER";"boiler_2",#N/A,FALSE,"BOILER";"boiler_3",#N/A,FALSE,"BOILER";"results",#N/A,FALSE,"BOILER"}</definedName>
    <definedName name="wrn.Hardcopy." localSheetId="27" hidden="1">{"Portrait",#N/A,FALSE,"BOILER";"boiler_1",#N/A,FALSE,"BOILER";"boiler_2",#N/A,FALSE,"BOILER";"boiler_3",#N/A,FALSE,"BOILER";"results",#N/A,FALSE,"BOILER"}</definedName>
    <definedName name="wrn.Hardcopy." localSheetId="43" hidden="1">{"Portrait",#N/A,FALSE,"BOILER";"boiler_1",#N/A,FALSE,"BOILER";"boiler_2",#N/A,FALSE,"BOILER";"boiler_3",#N/A,FALSE,"BOILER";"results",#N/A,FALSE,"BOILER"}</definedName>
    <definedName name="wrn.Hardcopy." localSheetId="42" hidden="1">{"Portrait",#N/A,FALSE,"BOILER";"boiler_1",#N/A,FALSE,"BOILER";"boiler_2",#N/A,FALSE,"BOILER";"boiler_3",#N/A,FALSE,"BOILER";"results",#N/A,FALSE,"BOILER"}</definedName>
    <definedName name="wrn.Hardcopy." localSheetId="75" hidden="1">{"Portrait",#N/A,FALSE,"BOILER";"boiler_1",#N/A,FALSE,"BOILER";"boiler_2",#N/A,FALSE,"BOILER";"boiler_3",#N/A,FALSE,"BOILER";"results",#N/A,FALSE,"BOILER"}</definedName>
    <definedName name="wrn.Hardcopy." localSheetId="74" hidden="1">{"Portrait",#N/A,FALSE,"BOILER";"boiler_1",#N/A,FALSE,"BOILER";"boiler_2",#N/A,FALSE,"BOILER";"boiler_3",#N/A,FALSE,"BOILER";"results",#N/A,FALSE,"BOILER"}</definedName>
    <definedName name="wrn.Hardcopy." localSheetId="73" hidden="1">{"Portrait",#N/A,FALSE,"BOILER";"boiler_1",#N/A,FALSE,"BOILER";"boiler_2",#N/A,FALSE,"BOILER";"boiler_3",#N/A,FALSE,"BOILER";"results",#N/A,FALSE,"BOILER"}</definedName>
    <definedName name="wrn.Hardcopy." localSheetId="17" hidden="1">{"Portrait",#N/A,FALSE,"BOILER";"boiler_1",#N/A,FALSE,"BOILER";"boiler_2",#N/A,FALSE,"BOILER";"boiler_3",#N/A,FALSE,"BOILER";"results",#N/A,FALSE,"BOILER"}</definedName>
    <definedName name="wrn.Hardcopy." localSheetId="66" hidden="1">{"Portrait",#N/A,FALSE,"BOILER";"boiler_1",#N/A,FALSE,"BOILER";"boiler_2",#N/A,FALSE,"BOILER";"boiler_3",#N/A,FALSE,"BOILER";"results",#N/A,FALSE,"BOILER"}</definedName>
    <definedName name="wrn.Hardcopy." localSheetId="67" hidden="1">{"Portrait",#N/A,FALSE,"BOILER";"boiler_1",#N/A,FALSE,"BOILER";"boiler_2",#N/A,FALSE,"BOILER";"boiler_3",#N/A,FALSE,"BOILER";"results",#N/A,FALSE,"BOILER"}</definedName>
    <definedName name="wrn.Hardcopy." localSheetId="24" hidden="1">{"Portrait",#N/A,FALSE,"BOILER";"boiler_1",#N/A,FALSE,"BOILER";"boiler_2",#N/A,FALSE,"BOILER";"boiler_3",#N/A,FALSE,"BOILER";"results",#N/A,FALSE,"BOILER"}</definedName>
    <definedName name="wrn.Hardcopy." localSheetId="70" hidden="1">{"Portrait",#N/A,FALSE,"BOILER";"boiler_1",#N/A,FALSE,"BOILER";"boiler_2",#N/A,FALSE,"BOILER";"boiler_3",#N/A,FALSE,"BOILER";"results",#N/A,FALSE,"BOILER"}</definedName>
    <definedName name="wrn.Hardcopy." localSheetId="71" hidden="1">{"Portrait",#N/A,FALSE,"BOILER";"boiler_1",#N/A,FALSE,"BOILER";"boiler_2",#N/A,FALSE,"BOILER";"boiler_3",#N/A,FALSE,"BOILER";"results",#N/A,FALSE,"BOILER"}</definedName>
    <definedName name="wrn.Hardcopy." localSheetId="72" hidden="1">{"Portrait",#N/A,FALSE,"BOILER";"boiler_1",#N/A,FALSE,"BOILER";"boiler_2",#N/A,FALSE,"BOILER";"boiler_3",#N/A,FALSE,"BOILER";"results",#N/A,FALSE,"BOILER"}</definedName>
    <definedName name="wrn.Hardcopy." localSheetId="26" hidden="1">{"Portrait",#N/A,FALSE,"BOILER";"boiler_1",#N/A,FALSE,"BOILER";"boiler_2",#N/A,FALSE,"BOILER";"boiler_3",#N/A,FALSE,"BOILER";"results",#N/A,FALSE,"BOILER"}</definedName>
    <definedName name="wrn.Hardcopy." localSheetId="22" hidden="1">{"Portrait",#N/A,FALSE,"BOILER";"boiler_1",#N/A,FALSE,"BOILER";"boiler_2",#N/A,FALSE,"BOILER";"boiler_3",#N/A,FALSE,"BOILER";"results",#N/A,FALSE,"BOILER"}</definedName>
    <definedName name="wrn.Hardcopy." localSheetId="62" hidden="1">{"Portrait",#N/A,FALSE,"BOILER";"boiler_1",#N/A,FALSE,"BOILER";"boiler_2",#N/A,FALSE,"BOILER";"boiler_3",#N/A,FALSE,"BOILER";"results",#N/A,FALSE,"BOILER"}</definedName>
    <definedName name="wrn.Hardcopy." localSheetId="60" hidden="1">{"Portrait",#N/A,FALSE,"BOILER";"boiler_1",#N/A,FALSE,"BOILER";"boiler_2",#N/A,FALSE,"BOILER";"boiler_3",#N/A,FALSE,"BOILER";"results",#N/A,FALSE,"BOILER"}</definedName>
    <definedName name="wrn.Hardcopy." localSheetId="63" hidden="1">{"Portrait",#N/A,FALSE,"BOILER";"boiler_1",#N/A,FALSE,"BOILER";"boiler_2",#N/A,FALSE,"BOILER";"boiler_3",#N/A,FALSE,"BOILER";"results",#N/A,FALSE,"BOILER"}</definedName>
    <definedName name="wrn.Hardcopy." localSheetId="61" hidden="1">{"Portrait",#N/A,FALSE,"BOILER";"boiler_1",#N/A,FALSE,"BOILER";"boiler_2",#N/A,FALSE,"BOILER";"boiler_3",#N/A,FALSE,"BOILER";"results",#N/A,FALSE,"BOILER"}</definedName>
    <definedName name="wrn.Hardcopy." localSheetId="25" hidden="1">{"Portrait",#N/A,FALSE,"BOILER";"boiler_1",#N/A,FALSE,"BOILER";"boiler_2",#N/A,FALSE,"BOILER";"boiler_3",#N/A,FALSE,"BOILER";"results",#N/A,FALSE,"BOILER"}</definedName>
    <definedName name="wrn.Hardcopy." localSheetId="68" hidden="1">{"Portrait",#N/A,FALSE,"BOILER";"boiler_1",#N/A,FALSE,"BOILER";"boiler_2",#N/A,FALSE,"BOILER";"boiler_3",#N/A,FALSE,"BOILER";"results",#N/A,FALSE,"BOILER"}</definedName>
    <definedName name="wrn.Hardcopy." localSheetId="69" hidden="1">{"Portrait",#N/A,FALSE,"BOILER";"boiler_1",#N/A,FALSE,"BOILER";"boiler_2",#N/A,FALSE,"BOILER";"boiler_3",#N/A,FALSE,"BOILER";"results",#N/A,FALSE,"BOILER"}</definedName>
    <definedName name="wrn.Hardcopy." hidden="1">{"Portrait",#N/A,FALSE,"BOILER";"boiler_1",#N/A,FALSE,"BOILER";"boiler_2",#N/A,FALSE,"BOILER";"boiler_3",#N/A,FALSE,"BOILER";"results",#N/A,FALSE,"BOILER"}</definedName>
    <definedName name="wrn.Inputs." localSheetId="29" hidden="1">{"Inputs 1","Base",FALSE,"INPUTS";"Inputs 2","Base",FALSE,"INPUTS";"Inputs 3","Base",FALSE,"INPUTS";"Inputs 4","Base",FALSE,"INPUTS";"Inputs 5","Base",FALSE,"INPUTS"}</definedName>
    <definedName name="wrn.Inputs." localSheetId="65" hidden="1">{"Inputs 1","Base",FALSE,"INPUTS";"Inputs 2","Base",FALSE,"INPUTS";"Inputs 3","Base",FALSE,"INPUTS";"Inputs 4","Base",FALSE,"INPUTS";"Inputs 5","Base",FALSE,"INPUTS"}</definedName>
    <definedName name="wrn.Inputs." localSheetId="64" hidden="1">{"Inputs 1","Base",FALSE,"INPUTS";"Inputs 2","Base",FALSE,"INPUTS";"Inputs 3","Base",FALSE,"INPUTS";"Inputs 4","Base",FALSE,"INPUTS";"Inputs 5","Base",FALSE,"INPUTS"}</definedName>
    <definedName name="wrn.Inputs." localSheetId="35" hidden="1">{"Inputs 1","Base",FALSE,"INPUTS";"Inputs 2","Base",FALSE,"INPUTS";"Inputs 3","Base",FALSE,"INPUTS";"Inputs 4","Base",FALSE,"INPUTS";"Inputs 5","Base",FALSE,"INPUTS"}</definedName>
    <definedName name="wrn.Inputs." localSheetId="36" hidden="1">{"Inputs 1","Base",FALSE,"INPUTS";"Inputs 2","Base",FALSE,"INPUTS";"Inputs 3","Base",FALSE,"INPUTS";"Inputs 4","Base",FALSE,"INPUTS";"Inputs 5","Base",FALSE,"INPUTS"}</definedName>
    <definedName name="wrn.Inputs." localSheetId="38" hidden="1">{"Inputs 1","Base",FALSE,"INPUTS";"Inputs 2","Base",FALSE,"INPUTS";"Inputs 3","Base",FALSE,"INPUTS";"Inputs 4","Base",FALSE,"INPUTS";"Inputs 5","Base",FALSE,"INPUTS"}</definedName>
    <definedName name="wrn.Inputs." localSheetId="34" hidden="1">{"Inputs 1","Base",FALSE,"INPUTS";"Inputs 2","Base",FALSE,"INPUTS";"Inputs 3","Base",FALSE,"INPUTS";"Inputs 4","Base",FALSE,"INPUTS";"Inputs 5","Base",FALSE,"INPUTS"}</definedName>
    <definedName name="wrn.Inputs." localSheetId="37" hidden="1">{"Inputs 1","Base",FALSE,"INPUTS";"Inputs 2","Base",FALSE,"INPUTS";"Inputs 3","Base",FALSE,"INPUTS";"Inputs 4","Base",FALSE,"INPUTS";"Inputs 5","Base",FALSE,"INPUTS"}</definedName>
    <definedName name="wrn.Inputs." localSheetId="19" hidden="1">{"Inputs 1","Base",FALSE,"INPUTS";"Inputs 2","Base",FALSE,"INPUTS";"Inputs 3","Base",FALSE,"INPUTS";"Inputs 4","Base",FALSE,"INPUTS";"Inputs 5","Base",FALSE,"INPUTS"}</definedName>
    <definedName name="wrn.Inputs." localSheetId="18" hidden="1">{"Inputs 1","Base",FALSE,"INPUTS";"Inputs 2","Base",FALSE,"INPUTS";"Inputs 3","Base",FALSE,"INPUTS";"Inputs 4","Base",FALSE,"INPUTS";"Inputs 5","Base",FALSE,"INPUTS"}</definedName>
    <definedName name="wrn.Inputs." localSheetId="27" hidden="1">{"Inputs 1","Base",FALSE,"INPUTS";"Inputs 2","Base",FALSE,"INPUTS";"Inputs 3","Base",FALSE,"INPUTS";"Inputs 4","Base",FALSE,"INPUTS";"Inputs 5","Base",FALSE,"INPUTS"}</definedName>
    <definedName name="wrn.Inputs." localSheetId="43" hidden="1">{"Inputs 1","Base",FALSE,"INPUTS";"Inputs 2","Base",FALSE,"INPUTS";"Inputs 3","Base",FALSE,"INPUTS";"Inputs 4","Base",FALSE,"INPUTS";"Inputs 5","Base",FALSE,"INPUTS"}</definedName>
    <definedName name="wrn.Inputs." localSheetId="42" hidden="1">{"Inputs 1","Base",FALSE,"INPUTS";"Inputs 2","Base",FALSE,"INPUTS";"Inputs 3","Base",FALSE,"INPUTS";"Inputs 4","Base",FALSE,"INPUTS";"Inputs 5","Base",FALSE,"INPUTS"}</definedName>
    <definedName name="wrn.Inputs." localSheetId="75" hidden="1">{"Inputs 1","Base",FALSE,"INPUTS";"Inputs 2","Base",FALSE,"INPUTS";"Inputs 3","Base",FALSE,"INPUTS";"Inputs 4","Base",FALSE,"INPUTS";"Inputs 5","Base",FALSE,"INPUTS"}</definedName>
    <definedName name="wrn.Inputs." localSheetId="74" hidden="1">{"Inputs 1","Base",FALSE,"INPUTS";"Inputs 2","Base",FALSE,"INPUTS";"Inputs 3","Base",FALSE,"INPUTS";"Inputs 4","Base",FALSE,"INPUTS";"Inputs 5","Base",FALSE,"INPUTS"}</definedName>
    <definedName name="wrn.Inputs." localSheetId="73" hidden="1">{"Inputs 1","Base",FALSE,"INPUTS";"Inputs 2","Base",FALSE,"INPUTS";"Inputs 3","Base",FALSE,"INPUTS";"Inputs 4","Base",FALSE,"INPUTS";"Inputs 5","Base",FALSE,"INPUTS"}</definedName>
    <definedName name="wrn.Inputs." localSheetId="17" hidden="1">{"Inputs 1","Base",FALSE,"INPUTS";"Inputs 2","Base",FALSE,"INPUTS";"Inputs 3","Base",FALSE,"INPUTS";"Inputs 4","Base",FALSE,"INPUTS";"Inputs 5","Base",FALSE,"INPUTS"}</definedName>
    <definedName name="wrn.Inputs." localSheetId="66" hidden="1">{"Inputs 1","Base",FALSE,"INPUTS";"Inputs 2","Base",FALSE,"INPUTS";"Inputs 3","Base",FALSE,"INPUTS";"Inputs 4","Base",FALSE,"INPUTS";"Inputs 5","Base",FALSE,"INPUTS"}</definedName>
    <definedName name="wrn.Inputs." localSheetId="67" hidden="1">{"Inputs 1","Base",FALSE,"INPUTS";"Inputs 2","Base",FALSE,"INPUTS";"Inputs 3","Base",FALSE,"INPUTS";"Inputs 4","Base",FALSE,"INPUTS";"Inputs 5","Base",FALSE,"INPUTS"}</definedName>
    <definedName name="wrn.Inputs." localSheetId="24" hidden="1">{"Inputs 1","Base",FALSE,"INPUTS";"Inputs 2","Base",FALSE,"INPUTS";"Inputs 3","Base",FALSE,"INPUTS";"Inputs 4","Base",FALSE,"INPUTS";"Inputs 5","Base",FALSE,"INPUTS"}</definedName>
    <definedName name="wrn.Inputs." localSheetId="70" hidden="1">{"Inputs 1","Base",FALSE,"INPUTS";"Inputs 2","Base",FALSE,"INPUTS";"Inputs 3","Base",FALSE,"INPUTS";"Inputs 4","Base",FALSE,"INPUTS";"Inputs 5","Base",FALSE,"INPUTS"}</definedName>
    <definedName name="wrn.Inputs." localSheetId="71" hidden="1">{"Inputs 1","Base",FALSE,"INPUTS";"Inputs 2","Base",FALSE,"INPUTS";"Inputs 3","Base",FALSE,"INPUTS";"Inputs 4","Base",FALSE,"INPUTS";"Inputs 5","Base",FALSE,"INPUTS"}</definedName>
    <definedName name="wrn.Inputs." localSheetId="72" hidden="1">{"Inputs 1","Base",FALSE,"INPUTS";"Inputs 2","Base",FALSE,"INPUTS";"Inputs 3","Base",FALSE,"INPUTS";"Inputs 4","Base",FALSE,"INPUTS";"Inputs 5","Base",FALSE,"INPUTS"}</definedName>
    <definedName name="wrn.Inputs." localSheetId="26" hidden="1">{"Inputs 1","Base",FALSE,"INPUTS";"Inputs 2","Base",FALSE,"INPUTS";"Inputs 3","Base",FALSE,"INPUTS";"Inputs 4","Base",FALSE,"INPUTS";"Inputs 5","Base",FALSE,"INPUTS"}</definedName>
    <definedName name="wrn.Inputs." localSheetId="22" hidden="1">{"Inputs 1","Base",FALSE,"INPUTS";"Inputs 2","Base",FALSE,"INPUTS";"Inputs 3","Base",FALSE,"INPUTS";"Inputs 4","Base",FALSE,"INPUTS";"Inputs 5","Base",FALSE,"INPUTS"}</definedName>
    <definedName name="wrn.Inputs." localSheetId="62" hidden="1">{"Inputs 1","Base",FALSE,"INPUTS";"Inputs 2","Base",FALSE,"INPUTS";"Inputs 3","Base",FALSE,"INPUTS";"Inputs 4","Base",FALSE,"INPUTS";"Inputs 5","Base",FALSE,"INPUTS"}</definedName>
    <definedName name="wrn.Inputs." localSheetId="60" hidden="1">{"Inputs 1","Base",FALSE,"INPUTS";"Inputs 2","Base",FALSE,"INPUTS";"Inputs 3","Base",FALSE,"INPUTS";"Inputs 4","Base",FALSE,"INPUTS";"Inputs 5","Base",FALSE,"INPUTS"}</definedName>
    <definedName name="wrn.Inputs." localSheetId="63" hidden="1">{"Inputs 1","Base",FALSE,"INPUTS";"Inputs 2","Base",FALSE,"INPUTS";"Inputs 3","Base",FALSE,"INPUTS";"Inputs 4","Base",FALSE,"INPUTS";"Inputs 5","Base",FALSE,"INPUTS"}</definedName>
    <definedName name="wrn.Inputs." localSheetId="61" hidden="1">{"Inputs 1","Base",FALSE,"INPUTS";"Inputs 2","Base",FALSE,"INPUTS";"Inputs 3","Base",FALSE,"INPUTS";"Inputs 4","Base",FALSE,"INPUTS";"Inputs 5","Base",FALSE,"INPUTS"}</definedName>
    <definedName name="wrn.Inputs." localSheetId="25" hidden="1">{"Inputs 1","Base",FALSE,"INPUTS";"Inputs 2","Base",FALSE,"INPUTS";"Inputs 3","Base",FALSE,"INPUTS";"Inputs 4","Base",FALSE,"INPUTS";"Inputs 5","Base",FALSE,"INPUTS"}</definedName>
    <definedName name="wrn.Inputs." localSheetId="68" hidden="1">{"Inputs 1","Base",FALSE,"INPUTS";"Inputs 2","Base",FALSE,"INPUTS";"Inputs 3","Base",FALSE,"INPUTS";"Inputs 4","Base",FALSE,"INPUTS";"Inputs 5","Base",FALSE,"INPUTS"}</definedName>
    <definedName name="wrn.Inputs." localSheetId="69"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Pricing._.Case." localSheetId="29" hidden="1">{#N/A,#N/A,TRUE,"RESULTS";#N/A,#N/A,TRUE,"REV REQUIRE";#N/A,#N/A,TRUE,"RATEBASE";#N/A,#N/A,TRUE,"LEVELIZED"}</definedName>
    <definedName name="wrn.Pricing._.Case." localSheetId="65" hidden="1">{#N/A,#N/A,TRUE,"RESULTS";#N/A,#N/A,TRUE,"REV REQUIRE";#N/A,#N/A,TRUE,"RATEBASE";#N/A,#N/A,TRUE,"LEVELIZED"}</definedName>
    <definedName name="wrn.Pricing._.Case." localSheetId="64" hidden="1">{#N/A,#N/A,TRUE,"RESULTS";#N/A,#N/A,TRUE,"REV REQUIRE";#N/A,#N/A,TRUE,"RATEBASE";#N/A,#N/A,TRUE,"LEVELIZED"}</definedName>
    <definedName name="wrn.Pricing._.Case." localSheetId="35" hidden="1">{#N/A,#N/A,TRUE,"RESULTS";#N/A,#N/A,TRUE,"REV REQUIRE";#N/A,#N/A,TRUE,"RATEBASE";#N/A,#N/A,TRUE,"LEVELIZED"}</definedName>
    <definedName name="wrn.Pricing._.Case." localSheetId="36" hidden="1">{#N/A,#N/A,TRUE,"RESULTS";#N/A,#N/A,TRUE,"REV REQUIRE";#N/A,#N/A,TRUE,"RATEBASE";#N/A,#N/A,TRUE,"LEVELIZED"}</definedName>
    <definedName name="wrn.Pricing._.Case." localSheetId="38" hidden="1">{#N/A,#N/A,TRUE,"RESULTS";#N/A,#N/A,TRUE,"REV REQUIRE";#N/A,#N/A,TRUE,"RATEBASE";#N/A,#N/A,TRUE,"LEVELIZED"}</definedName>
    <definedName name="wrn.Pricing._.Case." localSheetId="34" hidden="1">{#N/A,#N/A,TRUE,"RESULTS";#N/A,#N/A,TRUE,"REV REQUIRE";#N/A,#N/A,TRUE,"RATEBASE";#N/A,#N/A,TRUE,"LEVELIZED"}</definedName>
    <definedName name="wrn.Pricing._.Case." localSheetId="37" hidden="1">{#N/A,#N/A,TRUE,"RESULTS";#N/A,#N/A,TRUE,"REV REQUIRE";#N/A,#N/A,TRUE,"RATEBASE";#N/A,#N/A,TRUE,"LEVELIZED"}</definedName>
    <definedName name="wrn.Pricing._.Case." localSheetId="19" hidden="1">{#N/A,#N/A,TRUE,"RESULTS";#N/A,#N/A,TRUE,"REV REQUIRE";#N/A,#N/A,TRUE,"RATEBASE";#N/A,#N/A,TRUE,"LEVELIZED"}</definedName>
    <definedName name="wrn.Pricing._.Case." localSheetId="18" hidden="1">{#N/A,#N/A,TRUE,"RESULTS";#N/A,#N/A,TRUE,"REV REQUIRE";#N/A,#N/A,TRUE,"RATEBASE";#N/A,#N/A,TRUE,"LEVELIZED"}</definedName>
    <definedName name="wrn.Pricing._.Case." localSheetId="27" hidden="1">{#N/A,#N/A,TRUE,"RESULTS";#N/A,#N/A,TRUE,"REV REQUIRE";#N/A,#N/A,TRUE,"RATEBASE";#N/A,#N/A,TRUE,"LEVELIZED"}</definedName>
    <definedName name="wrn.Pricing._.Case." localSheetId="43" hidden="1">{#N/A,#N/A,TRUE,"RESULTS";#N/A,#N/A,TRUE,"REV REQUIRE";#N/A,#N/A,TRUE,"RATEBASE";#N/A,#N/A,TRUE,"LEVELIZED"}</definedName>
    <definedName name="wrn.Pricing._.Case." localSheetId="42" hidden="1">{#N/A,#N/A,TRUE,"RESULTS";#N/A,#N/A,TRUE,"REV REQUIRE";#N/A,#N/A,TRUE,"RATEBASE";#N/A,#N/A,TRUE,"LEVELIZED"}</definedName>
    <definedName name="wrn.Pricing._.Case." localSheetId="75" hidden="1">{#N/A,#N/A,TRUE,"RESULTS";#N/A,#N/A,TRUE,"REV REQUIRE";#N/A,#N/A,TRUE,"RATEBASE";#N/A,#N/A,TRUE,"LEVELIZED"}</definedName>
    <definedName name="wrn.Pricing._.Case." localSheetId="74" hidden="1">{#N/A,#N/A,TRUE,"RESULTS";#N/A,#N/A,TRUE,"REV REQUIRE";#N/A,#N/A,TRUE,"RATEBASE";#N/A,#N/A,TRUE,"LEVELIZED"}</definedName>
    <definedName name="wrn.Pricing._.Case." localSheetId="73" hidden="1">{#N/A,#N/A,TRUE,"RESULTS";#N/A,#N/A,TRUE,"REV REQUIRE";#N/A,#N/A,TRUE,"RATEBASE";#N/A,#N/A,TRUE,"LEVELIZED"}</definedName>
    <definedName name="wrn.Pricing._.Case." localSheetId="17" hidden="1">{#N/A,#N/A,TRUE,"RESULTS";#N/A,#N/A,TRUE,"REV REQUIRE";#N/A,#N/A,TRUE,"RATEBASE";#N/A,#N/A,TRUE,"LEVELIZED"}</definedName>
    <definedName name="wrn.Pricing._.Case." localSheetId="66" hidden="1">{#N/A,#N/A,TRUE,"RESULTS";#N/A,#N/A,TRUE,"REV REQUIRE";#N/A,#N/A,TRUE,"RATEBASE";#N/A,#N/A,TRUE,"LEVELIZED"}</definedName>
    <definedName name="wrn.Pricing._.Case." localSheetId="67" hidden="1">{#N/A,#N/A,TRUE,"RESULTS";#N/A,#N/A,TRUE,"REV REQUIRE";#N/A,#N/A,TRUE,"RATEBASE";#N/A,#N/A,TRUE,"LEVELIZED"}</definedName>
    <definedName name="wrn.Pricing._.Case." localSheetId="24" hidden="1">{#N/A,#N/A,TRUE,"RESULTS";#N/A,#N/A,TRUE,"REV REQUIRE";#N/A,#N/A,TRUE,"RATEBASE";#N/A,#N/A,TRUE,"LEVELIZED"}</definedName>
    <definedName name="wrn.Pricing._.Case." localSheetId="70" hidden="1">{#N/A,#N/A,TRUE,"RESULTS";#N/A,#N/A,TRUE,"REV REQUIRE";#N/A,#N/A,TRUE,"RATEBASE";#N/A,#N/A,TRUE,"LEVELIZED"}</definedName>
    <definedName name="wrn.Pricing._.Case." localSheetId="71" hidden="1">{#N/A,#N/A,TRUE,"RESULTS";#N/A,#N/A,TRUE,"REV REQUIRE";#N/A,#N/A,TRUE,"RATEBASE";#N/A,#N/A,TRUE,"LEVELIZED"}</definedName>
    <definedName name="wrn.Pricing._.Case." localSheetId="72" hidden="1">{#N/A,#N/A,TRUE,"RESULTS";#N/A,#N/A,TRUE,"REV REQUIRE";#N/A,#N/A,TRUE,"RATEBASE";#N/A,#N/A,TRUE,"LEVELIZED"}</definedName>
    <definedName name="wrn.Pricing._.Case." localSheetId="26" hidden="1">{#N/A,#N/A,TRUE,"RESULTS";#N/A,#N/A,TRUE,"REV REQUIRE";#N/A,#N/A,TRUE,"RATEBASE";#N/A,#N/A,TRUE,"LEVELIZED"}</definedName>
    <definedName name="wrn.Pricing._.Case." localSheetId="22" hidden="1">{#N/A,#N/A,TRUE,"RESULTS";#N/A,#N/A,TRUE,"REV REQUIRE";#N/A,#N/A,TRUE,"RATEBASE";#N/A,#N/A,TRUE,"LEVELIZED"}</definedName>
    <definedName name="wrn.Pricing._.Case." localSheetId="62" hidden="1">{#N/A,#N/A,TRUE,"RESULTS";#N/A,#N/A,TRUE,"REV REQUIRE";#N/A,#N/A,TRUE,"RATEBASE";#N/A,#N/A,TRUE,"LEVELIZED"}</definedName>
    <definedName name="wrn.Pricing._.Case." localSheetId="60" hidden="1">{#N/A,#N/A,TRUE,"RESULTS";#N/A,#N/A,TRUE,"REV REQUIRE";#N/A,#N/A,TRUE,"RATEBASE";#N/A,#N/A,TRUE,"LEVELIZED"}</definedName>
    <definedName name="wrn.Pricing._.Case." localSheetId="63" hidden="1">{#N/A,#N/A,TRUE,"RESULTS";#N/A,#N/A,TRUE,"REV REQUIRE";#N/A,#N/A,TRUE,"RATEBASE";#N/A,#N/A,TRUE,"LEVELIZED"}</definedName>
    <definedName name="wrn.Pricing._.Case." localSheetId="61" hidden="1">{#N/A,#N/A,TRUE,"RESULTS";#N/A,#N/A,TRUE,"REV REQUIRE";#N/A,#N/A,TRUE,"RATEBASE";#N/A,#N/A,TRUE,"LEVELIZED"}</definedName>
    <definedName name="wrn.Pricing._.Case." localSheetId="25" hidden="1">{#N/A,#N/A,TRUE,"RESULTS";#N/A,#N/A,TRUE,"REV REQUIRE";#N/A,#N/A,TRUE,"RATEBASE";#N/A,#N/A,TRUE,"LEVELIZED"}</definedName>
    <definedName name="wrn.Pricing._.Case." localSheetId="68" hidden="1">{#N/A,#N/A,TRUE,"RESULTS";#N/A,#N/A,TRUE,"REV REQUIRE";#N/A,#N/A,TRUE,"RATEBASE";#N/A,#N/A,TRUE,"LEVELIZED"}</definedName>
    <definedName name="wrn.Pricing._.Case." localSheetId="69" hidden="1">{#N/A,#N/A,TRUE,"RESULTS";#N/A,#N/A,TRUE,"REV REQUIRE";#N/A,#N/A,TRUE,"RATEBASE";#N/A,#N/A,TRUE,"LEVELIZED"}</definedName>
    <definedName name="wrn.Pricing._.Case." hidden="1">{#N/A,#N/A,TRUE,"RESULTS";#N/A,#N/A,TRUE,"REV REQUIRE";#N/A,#N/A,TRUE,"RATEBASE";#N/A,#N/A,TRUE,"LEVELIZED"}</definedName>
    <definedName name="wrn.pricing2._.case." localSheetId="29" hidden="1">{#N/A,#N/A,TRUE,"RESULTS";#N/A,#N/A,TRUE,"REV REQUIRE";#N/A,#N/A,TRUE,"RATEBASE";#N/A,#N/A,TRUE,"LEVELIZED"}</definedName>
    <definedName name="wrn.pricing2._.case." localSheetId="65" hidden="1">{#N/A,#N/A,TRUE,"RESULTS";#N/A,#N/A,TRUE,"REV REQUIRE";#N/A,#N/A,TRUE,"RATEBASE";#N/A,#N/A,TRUE,"LEVELIZED"}</definedName>
    <definedName name="wrn.pricing2._.case." localSheetId="64" hidden="1">{#N/A,#N/A,TRUE,"RESULTS";#N/A,#N/A,TRUE,"REV REQUIRE";#N/A,#N/A,TRUE,"RATEBASE";#N/A,#N/A,TRUE,"LEVELIZED"}</definedName>
    <definedName name="wrn.pricing2._.case." localSheetId="35" hidden="1">{#N/A,#N/A,TRUE,"RESULTS";#N/A,#N/A,TRUE,"REV REQUIRE";#N/A,#N/A,TRUE,"RATEBASE";#N/A,#N/A,TRUE,"LEVELIZED"}</definedName>
    <definedName name="wrn.pricing2._.case." localSheetId="36" hidden="1">{#N/A,#N/A,TRUE,"RESULTS";#N/A,#N/A,TRUE,"REV REQUIRE";#N/A,#N/A,TRUE,"RATEBASE";#N/A,#N/A,TRUE,"LEVELIZED"}</definedName>
    <definedName name="wrn.pricing2._.case." localSheetId="38" hidden="1">{#N/A,#N/A,TRUE,"RESULTS";#N/A,#N/A,TRUE,"REV REQUIRE";#N/A,#N/A,TRUE,"RATEBASE";#N/A,#N/A,TRUE,"LEVELIZED"}</definedName>
    <definedName name="wrn.pricing2._.case." localSheetId="34" hidden="1">{#N/A,#N/A,TRUE,"RESULTS";#N/A,#N/A,TRUE,"REV REQUIRE";#N/A,#N/A,TRUE,"RATEBASE";#N/A,#N/A,TRUE,"LEVELIZED"}</definedName>
    <definedName name="wrn.pricing2._.case." localSheetId="37" hidden="1">{#N/A,#N/A,TRUE,"RESULTS";#N/A,#N/A,TRUE,"REV REQUIRE";#N/A,#N/A,TRUE,"RATEBASE";#N/A,#N/A,TRUE,"LEVELIZED"}</definedName>
    <definedName name="wrn.pricing2._.case." localSheetId="19" hidden="1">{#N/A,#N/A,TRUE,"RESULTS";#N/A,#N/A,TRUE,"REV REQUIRE";#N/A,#N/A,TRUE,"RATEBASE";#N/A,#N/A,TRUE,"LEVELIZED"}</definedName>
    <definedName name="wrn.pricing2._.case." localSheetId="18" hidden="1">{#N/A,#N/A,TRUE,"RESULTS";#N/A,#N/A,TRUE,"REV REQUIRE";#N/A,#N/A,TRUE,"RATEBASE";#N/A,#N/A,TRUE,"LEVELIZED"}</definedName>
    <definedName name="wrn.pricing2._.case." localSheetId="27" hidden="1">{#N/A,#N/A,TRUE,"RESULTS";#N/A,#N/A,TRUE,"REV REQUIRE";#N/A,#N/A,TRUE,"RATEBASE";#N/A,#N/A,TRUE,"LEVELIZED"}</definedName>
    <definedName name="wrn.pricing2._.case." localSheetId="43" hidden="1">{#N/A,#N/A,TRUE,"RESULTS";#N/A,#N/A,TRUE,"REV REQUIRE";#N/A,#N/A,TRUE,"RATEBASE";#N/A,#N/A,TRUE,"LEVELIZED"}</definedName>
    <definedName name="wrn.pricing2._.case." localSheetId="42" hidden="1">{#N/A,#N/A,TRUE,"RESULTS";#N/A,#N/A,TRUE,"REV REQUIRE";#N/A,#N/A,TRUE,"RATEBASE";#N/A,#N/A,TRUE,"LEVELIZED"}</definedName>
    <definedName name="wrn.pricing2._.case." localSheetId="75" hidden="1">{#N/A,#N/A,TRUE,"RESULTS";#N/A,#N/A,TRUE,"REV REQUIRE";#N/A,#N/A,TRUE,"RATEBASE";#N/A,#N/A,TRUE,"LEVELIZED"}</definedName>
    <definedName name="wrn.pricing2._.case." localSheetId="74" hidden="1">{#N/A,#N/A,TRUE,"RESULTS";#N/A,#N/A,TRUE,"REV REQUIRE";#N/A,#N/A,TRUE,"RATEBASE";#N/A,#N/A,TRUE,"LEVELIZED"}</definedName>
    <definedName name="wrn.pricing2._.case." localSheetId="73" hidden="1">{#N/A,#N/A,TRUE,"RESULTS";#N/A,#N/A,TRUE,"REV REQUIRE";#N/A,#N/A,TRUE,"RATEBASE";#N/A,#N/A,TRUE,"LEVELIZED"}</definedName>
    <definedName name="wrn.pricing2._.case." localSheetId="17" hidden="1">{#N/A,#N/A,TRUE,"RESULTS";#N/A,#N/A,TRUE,"REV REQUIRE";#N/A,#N/A,TRUE,"RATEBASE";#N/A,#N/A,TRUE,"LEVELIZED"}</definedName>
    <definedName name="wrn.pricing2._.case." localSheetId="66" hidden="1">{#N/A,#N/A,TRUE,"RESULTS";#N/A,#N/A,TRUE,"REV REQUIRE";#N/A,#N/A,TRUE,"RATEBASE";#N/A,#N/A,TRUE,"LEVELIZED"}</definedName>
    <definedName name="wrn.pricing2._.case." localSheetId="67" hidden="1">{#N/A,#N/A,TRUE,"RESULTS";#N/A,#N/A,TRUE,"REV REQUIRE";#N/A,#N/A,TRUE,"RATEBASE";#N/A,#N/A,TRUE,"LEVELIZED"}</definedName>
    <definedName name="wrn.pricing2._.case." localSheetId="24" hidden="1">{#N/A,#N/A,TRUE,"RESULTS";#N/A,#N/A,TRUE,"REV REQUIRE";#N/A,#N/A,TRUE,"RATEBASE";#N/A,#N/A,TRUE,"LEVELIZED"}</definedName>
    <definedName name="wrn.pricing2._.case." localSheetId="70" hidden="1">{#N/A,#N/A,TRUE,"RESULTS";#N/A,#N/A,TRUE,"REV REQUIRE";#N/A,#N/A,TRUE,"RATEBASE";#N/A,#N/A,TRUE,"LEVELIZED"}</definedName>
    <definedName name="wrn.pricing2._.case." localSheetId="71" hidden="1">{#N/A,#N/A,TRUE,"RESULTS";#N/A,#N/A,TRUE,"REV REQUIRE";#N/A,#N/A,TRUE,"RATEBASE";#N/A,#N/A,TRUE,"LEVELIZED"}</definedName>
    <definedName name="wrn.pricing2._.case." localSheetId="72" hidden="1">{#N/A,#N/A,TRUE,"RESULTS";#N/A,#N/A,TRUE,"REV REQUIRE";#N/A,#N/A,TRUE,"RATEBASE";#N/A,#N/A,TRUE,"LEVELIZED"}</definedName>
    <definedName name="wrn.pricing2._.case." localSheetId="26" hidden="1">{#N/A,#N/A,TRUE,"RESULTS";#N/A,#N/A,TRUE,"REV REQUIRE";#N/A,#N/A,TRUE,"RATEBASE";#N/A,#N/A,TRUE,"LEVELIZED"}</definedName>
    <definedName name="wrn.pricing2._.case." localSheetId="22" hidden="1">{#N/A,#N/A,TRUE,"RESULTS";#N/A,#N/A,TRUE,"REV REQUIRE";#N/A,#N/A,TRUE,"RATEBASE";#N/A,#N/A,TRUE,"LEVELIZED"}</definedName>
    <definedName name="wrn.pricing2._.case." localSheetId="62" hidden="1">{#N/A,#N/A,TRUE,"RESULTS";#N/A,#N/A,TRUE,"REV REQUIRE";#N/A,#N/A,TRUE,"RATEBASE";#N/A,#N/A,TRUE,"LEVELIZED"}</definedName>
    <definedName name="wrn.pricing2._.case." localSheetId="60" hidden="1">{#N/A,#N/A,TRUE,"RESULTS";#N/A,#N/A,TRUE,"REV REQUIRE";#N/A,#N/A,TRUE,"RATEBASE";#N/A,#N/A,TRUE,"LEVELIZED"}</definedName>
    <definedName name="wrn.pricing2._.case." localSheetId="63" hidden="1">{#N/A,#N/A,TRUE,"RESULTS";#N/A,#N/A,TRUE,"REV REQUIRE";#N/A,#N/A,TRUE,"RATEBASE";#N/A,#N/A,TRUE,"LEVELIZED"}</definedName>
    <definedName name="wrn.pricing2._.case." localSheetId="61" hidden="1">{#N/A,#N/A,TRUE,"RESULTS";#N/A,#N/A,TRUE,"REV REQUIRE";#N/A,#N/A,TRUE,"RATEBASE";#N/A,#N/A,TRUE,"LEVELIZED"}</definedName>
    <definedName name="wrn.pricing2._.case." localSheetId="25" hidden="1">{#N/A,#N/A,TRUE,"RESULTS";#N/A,#N/A,TRUE,"REV REQUIRE";#N/A,#N/A,TRUE,"RATEBASE";#N/A,#N/A,TRUE,"LEVELIZED"}</definedName>
    <definedName name="wrn.pricing2._.case." localSheetId="68" hidden="1">{#N/A,#N/A,TRUE,"RESULTS";#N/A,#N/A,TRUE,"REV REQUIRE";#N/A,#N/A,TRUE,"RATEBASE";#N/A,#N/A,TRUE,"LEVELIZED"}</definedName>
    <definedName name="wrn.pricing2._.case." localSheetId="69" hidden="1">{#N/A,#N/A,TRUE,"RESULTS";#N/A,#N/A,TRUE,"REV REQUIRE";#N/A,#N/A,TRUE,"RATEBASE";#N/A,#N/A,TRUE,"LEVELIZED"}</definedName>
    <definedName name="wrn.pricing2._.case." hidden="1">{#N/A,#N/A,TRUE,"RESULTS";#N/A,#N/A,TRUE,"REV REQUIRE";#N/A,#N/A,TRUE,"RATEBASE";#N/A,#N/A,TRUE,"LEVELIZED"}</definedName>
    <definedName name="wrn.print." localSheetId="29" hidden="1">{#N/A,#N/A,FALSE,"Resid CPRIV";#N/A,#N/A,FALSE,"Comer_CPRIVKsum";#N/A,#N/A,FALSE,"General (2)";#N/A,#N/A,FALSE,"Oficial";#N/A,#N/A,FALSE,"Resumen";#N/A,#N/A,FALSE,"Escenarios"}</definedName>
    <definedName name="wrn.print." localSheetId="65" hidden="1">{#N/A,#N/A,FALSE,"Resid CPRIV";#N/A,#N/A,FALSE,"Comer_CPRIVKsum";#N/A,#N/A,FALSE,"General (2)";#N/A,#N/A,FALSE,"Oficial";#N/A,#N/A,FALSE,"Resumen";#N/A,#N/A,FALSE,"Escenarios"}</definedName>
    <definedName name="wrn.print." localSheetId="64" hidden="1">{#N/A,#N/A,FALSE,"Resid CPRIV";#N/A,#N/A,FALSE,"Comer_CPRIVKsum";#N/A,#N/A,FALSE,"General (2)";#N/A,#N/A,FALSE,"Oficial";#N/A,#N/A,FALSE,"Resumen";#N/A,#N/A,FALSE,"Escenarios"}</definedName>
    <definedName name="wrn.print." localSheetId="35" hidden="1">{#N/A,#N/A,FALSE,"Resid CPRIV";#N/A,#N/A,FALSE,"Comer_CPRIVKsum";#N/A,#N/A,FALSE,"General (2)";#N/A,#N/A,FALSE,"Oficial";#N/A,#N/A,FALSE,"Resumen";#N/A,#N/A,FALSE,"Escenarios"}</definedName>
    <definedName name="wrn.print." localSheetId="36" hidden="1">{#N/A,#N/A,FALSE,"Resid CPRIV";#N/A,#N/A,FALSE,"Comer_CPRIVKsum";#N/A,#N/A,FALSE,"General (2)";#N/A,#N/A,FALSE,"Oficial";#N/A,#N/A,FALSE,"Resumen";#N/A,#N/A,FALSE,"Escenarios"}</definedName>
    <definedName name="wrn.print." localSheetId="38" hidden="1">{#N/A,#N/A,FALSE,"Resid CPRIV";#N/A,#N/A,FALSE,"Comer_CPRIVKsum";#N/A,#N/A,FALSE,"General (2)";#N/A,#N/A,FALSE,"Oficial";#N/A,#N/A,FALSE,"Resumen";#N/A,#N/A,FALSE,"Escenarios"}</definedName>
    <definedName name="wrn.print." localSheetId="34" hidden="1">{#N/A,#N/A,FALSE,"Resid CPRIV";#N/A,#N/A,FALSE,"Comer_CPRIVKsum";#N/A,#N/A,FALSE,"General (2)";#N/A,#N/A,FALSE,"Oficial";#N/A,#N/A,FALSE,"Resumen";#N/A,#N/A,FALSE,"Escenarios"}</definedName>
    <definedName name="wrn.print." localSheetId="37" hidden="1">{#N/A,#N/A,FALSE,"Resid CPRIV";#N/A,#N/A,FALSE,"Comer_CPRIVKsum";#N/A,#N/A,FALSE,"General (2)";#N/A,#N/A,FALSE,"Oficial";#N/A,#N/A,FALSE,"Resumen";#N/A,#N/A,FALSE,"Escenarios"}</definedName>
    <definedName name="wrn.print." localSheetId="19" hidden="1">{#N/A,#N/A,FALSE,"Resid CPRIV";#N/A,#N/A,FALSE,"Comer_CPRIVKsum";#N/A,#N/A,FALSE,"General (2)";#N/A,#N/A,FALSE,"Oficial";#N/A,#N/A,FALSE,"Resumen";#N/A,#N/A,FALSE,"Escenarios"}</definedName>
    <definedName name="wrn.print." localSheetId="18" hidden="1">{#N/A,#N/A,FALSE,"Resid CPRIV";#N/A,#N/A,FALSE,"Comer_CPRIVKsum";#N/A,#N/A,FALSE,"General (2)";#N/A,#N/A,FALSE,"Oficial";#N/A,#N/A,FALSE,"Resumen";#N/A,#N/A,FALSE,"Escenarios"}</definedName>
    <definedName name="wrn.print." localSheetId="27" hidden="1">{#N/A,#N/A,FALSE,"Resid CPRIV";#N/A,#N/A,FALSE,"Comer_CPRIVKsum";#N/A,#N/A,FALSE,"General (2)";#N/A,#N/A,FALSE,"Oficial";#N/A,#N/A,FALSE,"Resumen";#N/A,#N/A,FALSE,"Escenarios"}</definedName>
    <definedName name="wrn.print." localSheetId="43" hidden="1">{#N/A,#N/A,FALSE,"Resid CPRIV";#N/A,#N/A,FALSE,"Comer_CPRIVKsum";#N/A,#N/A,FALSE,"General (2)";#N/A,#N/A,FALSE,"Oficial";#N/A,#N/A,FALSE,"Resumen";#N/A,#N/A,FALSE,"Escenarios"}</definedName>
    <definedName name="wrn.print." localSheetId="42" hidden="1">{#N/A,#N/A,FALSE,"Resid CPRIV";#N/A,#N/A,FALSE,"Comer_CPRIVKsum";#N/A,#N/A,FALSE,"General (2)";#N/A,#N/A,FALSE,"Oficial";#N/A,#N/A,FALSE,"Resumen";#N/A,#N/A,FALSE,"Escenarios"}</definedName>
    <definedName name="wrn.print." localSheetId="75" hidden="1">{#N/A,#N/A,FALSE,"Resid CPRIV";#N/A,#N/A,FALSE,"Comer_CPRIVKsum";#N/A,#N/A,FALSE,"General (2)";#N/A,#N/A,FALSE,"Oficial";#N/A,#N/A,FALSE,"Resumen";#N/A,#N/A,FALSE,"Escenarios"}</definedName>
    <definedName name="wrn.print." localSheetId="74" hidden="1">{#N/A,#N/A,FALSE,"Resid CPRIV";#N/A,#N/A,FALSE,"Comer_CPRIVKsum";#N/A,#N/A,FALSE,"General (2)";#N/A,#N/A,FALSE,"Oficial";#N/A,#N/A,FALSE,"Resumen";#N/A,#N/A,FALSE,"Escenarios"}</definedName>
    <definedName name="wrn.print." localSheetId="73" hidden="1">{#N/A,#N/A,FALSE,"Resid CPRIV";#N/A,#N/A,FALSE,"Comer_CPRIVKsum";#N/A,#N/A,FALSE,"General (2)";#N/A,#N/A,FALSE,"Oficial";#N/A,#N/A,FALSE,"Resumen";#N/A,#N/A,FALSE,"Escenarios"}</definedName>
    <definedName name="wrn.print." localSheetId="17" hidden="1">{#N/A,#N/A,FALSE,"Resid CPRIV";#N/A,#N/A,FALSE,"Comer_CPRIVKsum";#N/A,#N/A,FALSE,"General (2)";#N/A,#N/A,FALSE,"Oficial";#N/A,#N/A,FALSE,"Resumen";#N/A,#N/A,FALSE,"Escenarios"}</definedName>
    <definedName name="wrn.print." localSheetId="66" hidden="1">{#N/A,#N/A,FALSE,"Resid CPRIV";#N/A,#N/A,FALSE,"Comer_CPRIVKsum";#N/A,#N/A,FALSE,"General (2)";#N/A,#N/A,FALSE,"Oficial";#N/A,#N/A,FALSE,"Resumen";#N/A,#N/A,FALSE,"Escenarios"}</definedName>
    <definedName name="wrn.print." localSheetId="67" hidden="1">{#N/A,#N/A,FALSE,"Resid CPRIV";#N/A,#N/A,FALSE,"Comer_CPRIVKsum";#N/A,#N/A,FALSE,"General (2)";#N/A,#N/A,FALSE,"Oficial";#N/A,#N/A,FALSE,"Resumen";#N/A,#N/A,FALSE,"Escenarios"}</definedName>
    <definedName name="wrn.print." localSheetId="24" hidden="1">{#N/A,#N/A,FALSE,"Resid CPRIV";#N/A,#N/A,FALSE,"Comer_CPRIVKsum";#N/A,#N/A,FALSE,"General (2)";#N/A,#N/A,FALSE,"Oficial";#N/A,#N/A,FALSE,"Resumen";#N/A,#N/A,FALSE,"Escenarios"}</definedName>
    <definedName name="wrn.print." localSheetId="70" hidden="1">{#N/A,#N/A,FALSE,"Resid CPRIV";#N/A,#N/A,FALSE,"Comer_CPRIVKsum";#N/A,#N/A,FALSE,"General (2)";#N/A,#N/A,FALSE,"Oficial";#N/A,#N/A,FALSE,"Resumen";#N/A,#N/A,FALSE,"Escenarios"}</definedName>
    <definedName name="wrn.print." localSheetId="71" hidden="1">{#N/A,#N/A,FALSE,"Resid CPRIV";#N/A,#N/A,FALSE,"Comer_CPRIVKsum";#N/A,#N/A,FALSE,"General (2)";#N/A,#N/A,FALSE,"Oficial";#N/A,#N/A,FALSE,"Resumen";#N/A,#N/A,FALSE,"Escenarios"}</definedName>
    <definedName name="wrn.print." localSheetId="72" hidden="1">{#N/A,#N/A,FALSE,"Resid CPRIV";#N/A,#N/A,FALSE,"Comer_CPRIVKsum";#N/A,#N/A,FALSE,"General (2)";#N/A,#N/A,FALSE,"Oficial";#N/A,#N/A,FALSE,"Resumen";#N/A,#N/A,FALSE,"Escenarios"}</definedName>
    <definedName name="wrn.print." localSheetId="26" hidden="1">{#N/A,#N/A,FALSE,"Resid CPRIV";#N/A,#N/A,FALSE,"Comer_CPRIVKsum";#N/A,#N/A,FALSE,"General (2)";#N/A,#N/A,FALSE,"Oficial";#N/A,#N/A,FALSE,"Resumen";#N/A,#N/A,FALSE,"Escenarios"}</definedName>
    <definedName name="wrn.print." localSheetId="22" hidden="1">{#N/A,#N/A,FALSE,"Resid CPRIV";#N/A,#N/A,FALSE,"Comer_CPRIVKsum";#N/A,#N/A,FALSE,"General (2)";#N/A,#N/A,FALSE,"Oficial";#N/A,#N/A,FALSE,"Resumen";#N/A,#N/A,FALSE,"Escenarios"}</definedName>
    <definedName name="wrn.print." localSheetId="62" hidden="1">{#N/A,#N/A,FALSE,"Resid CPRIV";#N/A,#N/A,FALSE,"Comer_CPRIVKsum";#N/A,#N/A,FALSE,"General (2)";#N/A,#N/A,FALSE,"Oficial";#N/A,#N/A,FALSE,"Resumen";#N/A,#N/A,FALSE,"Escenarios"}</definedName>
    <definedName name="wrn.print." localSheetId="60" hidden="1">{#N/A,#N/A,FALSE,"Resid CPRIV";#N/A,#N/A,FALSE,"Comer_CPRIVKsum";#N/A,#N/A,FALSE,"General (2)";#N/A,#N/A,FALSE,"Oficial";#N/A,#N/A,FALSE,"Resumen";#N/A,#N/A,FALSE,"Escenarios"}</definedName>
    <definedName name="wrn.print." localSheetId="63" hidden="1">{#N/A,#N/A,FALSE,"Resid CPRIV";#N/A,#N/A,FALSE,"Comer_CPRIVKsum";#N/A,#N/A,FALSE,"General (2)";#N/A,#N/A,FALSE,"Oficial";#N/A,#N/A,FALSE,"Resumen";#N/A,#N/A,FALSE,"Escenarios"}</definedName>
    <definedName name="wrn.print." localSheetId="61" hidden="1">{#N/A,#N/A,FALSE,"Resid CPRIV";#N/A,#N/A,FALSE,"Comer_CPRIVKsum";#N/A,#N/A,FALSE,"General (2)";#N/A,#N/A,FALSE,"Oficial";#N/A,#N/A,FALSE,"Resumen";#N/A,#N/A,FALSE,"Escenarios"}</definedName>
    <definedName name="wrn.print." localSheetId="25" hidden="1">{#N/A,#N/A,FALSE,"Resid CPRIV";#N/A,#N/A,FALSE,"Comer_CPRIVKsum";#N/A,#N/A,FALSE,"General (2)";#N/A,#N/A,FALSE,"Oficial";#N/A,#N/A,FALSE,"Resumen";#N/A,#N/A,FALSE,"Escenarios"}</definedName>
    <definedName name="wrn.print." localSheetId="68" hidden="1">{#N/A,#N/A,FALSE,"Resid CPRIV";#N/A,#N/A,FALSE,"Comer_CPRIVKsum";#N/A,#N/A,FALSE,"General (2)";#N/A,#N/A,FALSE,"Oficial";#N/A,#N/A,FALSE,"Resumen";#N/A,#N/A,FALSE,"Escenarios"}</definedName>
    <definedName name="wrn.print." localSheetId="69"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2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9"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7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69"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2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7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69"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29" hidden="1">{"Valuation",#N/A,TRUE,"Valuation Summary";"Financial Statements",#N/A,TRUE,"Results";"Results",#N/A,TRUE,"Results";"Ratios",#N/A,TRUE,"Results";"P2 Summary",#N/A,TRUE,"Results"}</definedName>
    <definedName name="wrn.Print._.Results._.A4." localSheetId="65" hidden="1">{"Valuation",#N/A,TRUE,"Valuation Summary";"Financial Statements",#N/A,TRUE,"Results";"Results",#N/A,TRUE,"Results";"Ratios",#N/A,TRUE,"Results";"P2 Summary",#N/A,TRUE,"Results"}</definedName>
    <definedName name="wrn.Print._.Results._.A4." localSheetId="64" hidden="1">{"Valuation",#N/A,TRUE,"Valuation Summary";"Financial Statements",#N/A,TRUE,"Results";"Results",#N/A,TRUE,"Results";"Ratios",#N/A,TRUE,"Results";"P2 Summary",#N/A,TRUE,"Results"}</definedName>
    <definedName name="wrn.Print._.Results._.A4." localSheetId="35" hidden="1">{"Valuation",#N/A,TRUE,"Valuation Summary";"Financial Statements",#N/A,TRUE,"Results";"Results",#N/A,TRUE,"Results";"Ratios",#N/A,TRUE,"Results";"P2 Summary",#N/A,TRUE,"Results"}</definedName>
    <definedName name="wrn.Print._.Results._.A4." localSheetId="36" hidden="1">{"Valuation",#N/A,TRUE,"Valuation Summary";"Financial Statements",#N/A,TRUE,"Results";"Results",#N/A,TRUE,"Results";"Ratios",#N/A,TRUE,"Results";"P2 Summary",#N/A,TRUE,"Results"}</definedName>
    <definedName name="wrn.Print._.Results._.A4." localSheetId="38" hidden="1">{"Valuation",#N/A,TRUE,"Valuation Summary";"Financial Statements",#N/A,TRUE,"Results";"Results",#N/A,TRUE,"Results";"Ratios",#N/A,TRUE,"Results";"P2 Summary",#N/A,TRUE,"Results"}</definedName>
    <definedName name="wrn.Print._.Results._.A4." localSheetId="34" hidden="1">{"Valuation",#N/A,TRUE,"Valuation Summary";"Financial Statements",#N/A,TRUE,"Results";"Results",#N/A,TRUE,"Results";"Ratios",#N/A,TRUE,"Results";"P2 Summary",#N/A,TRUE,"Results"}</definedName>
    <definedName name="wrn.Print._.Results._.A4." localSheetId="37" hidden="1">{"Valuation",#N/A,TRUE,"Valuation Summary";"Financial Statements",#N/A,TRUE,"Results";"Results",#N/A,TRUE,"Results";"Ratios",#N/A,TRUE,"Results";"P2 Summary",#N/A,TRUE,"Results"}</definedName>
    <definedName name="wrn.Print._.Results._.A4." localSheetId="19" hidden="1">{"Valuation",#N/A,TRUE,"Valuation Summary";"Financial Statements",#N/A,TRUE,"Results";"Results",#N/A,TRUE,"Results";"Ratios",#N/A,TRUE,"Results";"P2 Summary",#N/A,TRUE,"Results"}</definedName>
    <definedName name="wrn.Print._.Results._.A4." localSheetId="18" hidden="1">{"Valuation",#N/A,TRUE,"Valuation Summary";"Financial Statements",#N/A,TRUE,"Results";"Results",#N/A,TRUE,"Results";"Ratios",#N/A,TRUE,"Results";"P2 Summary",#N/A,TRUE,"Results"}</definedName>
    <definedName name="wrn.Print._.Results._.A4." localSheetId="27" hidden="1">{"Valuation",#N/A,TRUE,"Valuation Summary";"Financial Statements",#N/A,TRUE,"Results";"Results",#N/A,TRUE,"Results";"Ratios",#N/A,TRUE,"Results";"P2 Summary",#N/A,TRUE,"Results"}</definedName>
    <definedName name="wrn.Print._.Results._.A4." localSheetId="43" hidden="1">{"Valuation",#N/A,TRUE,"Valuation Summary";"Financial Statements",#N/A,TRUE,"Results";"Results",#N/A,TRUE,"Results";"Ratios",#N/A,TRUE,"Results";"P2 Summary",#N/A,TRUE,"Results"}</definedName>
    <definedName name="wrn.Print._.Results._.A4." localSheetId="42" hidden="1">{"Valuation",#N/A,TRUE,"Valuation Summary";"Financial Statements",#N/A,TRUE,"Results";"Results",#N/A,TRUE,"Results";"Ratios",#N/A,TRUE,"Results";"P2 Summary",#N/A,TRUE,"Results"}</definedName>
    <definedName name="wrn.Print._.Results._.A4." localSheetId="75" hidden="1">{"Valuation",#N/A,TRUE,"Valuation Summary";"Financial Statements",#N/A,TRUE,"Results";"Results",#N/A,TRUE,"Results";"Ratios",#N/A,TRUE,"Results";"P2 Summary",#N/A,TRUE,"Results"}</definedName>
    <definedName name="wrn.Print._.Results._.A4." localSheetId="74" hidden="1">{"Valuation",#N/A,TRUE,"Valuation Summary";"Financial Statements",#N/A,TRUE,"Results";"Results",#N/A,TRUE,"Results";"Ratios",#N/A,TRUE,"Results";"P2 Summary",#N/A,TRUE,"Results"}</definedName>
    <definedName name="wrn.Print._.Results._.A4." localSheetId="73" hidden="1">{"Valuation",#N/A,TRUE,"Valuation Summary";"Financial Statements",#N/A,TRUE,"Results";"Results",#N/A,TRUE,"Results";"Ratios",#N/A,TRUE,"Results";"P2 Summary",#N/A,TRUE,"Results"}</definedName>
    <definedName name="wrn.Print._.Results._.A4." localSheetId="17" hidden="1">{"Valuation",#N/A,TRUE,"Valuation Summary";"Financial Statements",#N/A,TRUE,"Results";"Results",#N/A,TRUE,"Results";"Ratios",#N/A,TRUE,"Results";"P2 Summary",#N/A,TRUE,"Results"}</definedName>
    <definedName name="wrn.Print._.Results._.A4." localSheetId="66" hidden="1">{"Valuation",#N/A,TRUE,"Valuation Summary";"Financial Statements",#N/A,TRUE,"Results";"Results",#N/A,TRUE,"Results";"Ratios",#N/A,TRUE,"Results";"P2 Summary",#N/A,TRUE,"Results"}</definedName>
    <definedName name="wrn.Print._.Results._.A4." localSheetId="67" hidden="1">{"Valuation",#N/A,TRUE,"Valuation Summary";"Financial Statements",#N/A,TRUE,"Results";"Results",#N/A,TRUE,"Results";"Ratios",#N/A,TRUE,"Results";"P2 Summary",#N/A,TRUE,"Results"}</definedName>
    <definedName name="wrn.Print._.Results._.A4." localSheetId="24" hidden="1">{"Valuation",#N/A,TRUE,"Valuation Summary";"Financial Statements",#N/A,TRUE,"Results";"Results",#N/A,TRUE,"Results";"Ratios",#N/A,TRUE,"Results";"P2 Summary",#N/A,TRUE,"Results"}</definedName>
    <definedName name="wrn.Print._.Results._.A4." localSheetId="70" hidden="1">{"Valuation",#N/A,TRUE,"Valuation Summary";"Financial Statements",#N/A,TRUE,"Results";"Results",#N/A,TRUE,"Results";"Ratios",#N/A,TRUE,"Results";"P2 Summary",#N/A,TRUE,"Results"}</definedName>
    <definedName name="wrn.Print._.Results._.A4." localSheetId="71" hidden="1">{"Valuation",#N/A,TRUE,"Valuation Summary";"Financial Statements",#N/A,TRUE,"Results";"Results",#N/A,TRUE,"Results";"Ratios",#N/A,TRUE,"Results";"P2 Summary",#N/A,TRUE,"Results"}</definedName>
    <definedName name="wrn.Print._.Results._.A4." localSheetId="72" hidden="1">{"Valuation",#N/A,TRUE,"Valuation Summary";"Financial Statements",#N/A,TRUE,"Results";"Results",#N/A,TRUE,"Results";"Ratios",#N/A,TRUE,"Results";"P2 Summary",#N/A,TRUE,"Results"}</definedName>
    <definedName name="wrn.Print._.Results._.A4." localSheetId="26" hidden="1">{"Valuation",#N/A,TRUE,"Valuation Summary";"Financial Statements",#N/A,TRUE,"Results";"Results",#N/A,TRUE,"Results";"Ratios",#N/A,TRUE,"Results";"P2 Summary",#N/A,TRUE,"Results"}</definedName>
    <definedName name="wrn.Print._.Results._.A4." localSheetId="22" hidden="1">{"Valuation",#N/A,TRUE,"Valuation Summary";"Financial Statements",#N/A,TRUE,"Results";"Results",#N/A,TRUE,"Results";"Ratios",#N/A,TRUE,"Results";"P2 Summary",#N/A,TRUE,"Results"}</definedName>
    <definedName name="wrn.Print._.Results._.A4." localSheetId="62" hidden="1">{"Valuation",#N/A,TRUE,"Valuation Summary";"Financial Statements",#N/A,TRUE,"Results";"Results",#N/A,TRUE,"Results";"Ratios",#N/A,TRUE,"Results";"P2 Summary",#N/A,TRUE,"Results"}</definedName>
    <definedName name="wrn.Print._.Results._.A4." localSheetId="60" hidden="1">{"Valuation",#N/A,TRUE,"Valuation Summary";"Financial Statements",#N/A,TRUE,"Results";"Results",#N/A,TRUE,"Results";"Ratios",#N/A,TRUE,"Results";"P2 Summary",#N/A,TRUE,"Results"}</definedName>
    <definedName name="wrn.Print._.Results._.A4." localSheetId="63" hidden="1">{"Valuation",#N/A,TRUE,"Valuation Summary";"Financial Statements",#N/A,TRUE,"Results";"Results",#N/A,TRUE,"Results";"Ratios",#N/A,TRUE,"Results";"P2 Summary",#N/A,TRUE,"Results"}</definedName>
    <definedName name="wrn.Print._.Results._.A4." localSheetId="61" hidden="1">{"Valuation",#N/A,TRUE,"Valuation Summary";"Financial Statements",#N/A,TRUE,"Results";"Results",#N/A,TRUE,"Results";"Ratios",#N/A,TRUE,"Results";"P2 Summary",#N/A,TRUE,"Results"}</definedName>
    <definedName name="wrn.Print._.Results._.A4." localSheetId="25" hidden="1">{"Valuation",#N/A,TRUE,"Valuation Summary";"Financial Statements",#N/A,TRUE,"Results";"Results",#N/A,TRUE,"Results";"Ratios",#N/A,TRUE,"Results";"P2 Summary",#N/A,TRUE,"Results"}</definedName>
    <definedName name="wrn.Print._.Results._.A4." localSheetId="68" hidden="1">{"Valuation",#N/A,TRUE,"Valuation Summary";"Financial Statements",#N/A,TRUE,"Results";"Results",#N/A,TRUE,"Results";"Ratios",#N/A,TRUE,"Results";"P2 Summary",#N/A,TRUE,"Results"}</definedName>
    <definedName name="wrn.Print._.Results._.A4." localSheetId="69"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29" hidden="1">{"Valuation - Letter",#N/A,TRUE,"Valuation Summary";"Financial Statements - Letter",#N/A,TRUE,"Results";"Results - Letter",#N/A,TRUE,"Results";"Ratios - Letter",#N/A,TRUE,"Results";"P2 Summary - Letter",#N/A,TRUE,"Results"}</definedName>
    <definedName name="wrn.Print._.Results._.Letter." localSheetId="65" hidden="1">{"Valuation - Letter",#N/A,TRUE,"Valuation Summary";"Financial Statements - Letter",#N/A,TRUE,"Results";"Results - Letter",#N/A,TRUE,"Results";"Ratios - Letter",#N/A,TRUE,"Results";"P2 Summary - Letter",#N/A,TRUE,"Results"}</definedName>
    <definedName name="wrn.Print._.Results._.Letter." localSheetId="64" hidden="1">{"Valuation - Letter",#N/A,TRUE,"Valuation Summary";"Financial Statements - Letter",#N/A,TRUE,"Results";"Results - Letter",#N/A,TRUE,"Results";"Ratios - Letter",#N/A,TRUE,"Results";"P2 Summary - Letter",#N/A,TRUE,"Results"}</definedName>
    <definedName name="wrn.Print._.Results._.Letter." localSheetId="35" hidden="1">{"Valuation - Letter",#N/A,TRUE,"Valuation Summary";"Financial Statements - Letter",#N/A,TRUE,"Results";"Results - Letter",#N/A,TRUE,"Results";"Ratios - Letter",#N/A,TRUE,"Results";"P2 Summary - Letter",#N/A,TRUE,"Results"}</definedName>
    <definedName name="wrn.Print._.Results._.Letter." localSheetId="36" hidden="1">{"Valuation - Letter",#N/A,TRUE,"Valuation Summary";"Financial Statements - Letter",#N/A,TRUE,"Results";"Results - Letter",#N/A,TRUE,"Results";"Ratios - Letter",#N/A,TRUE,"Results";"P2 Summary - Letter",#N/A,TRUE,"Results"}</definedName>
    <definedName name="wrn.Print._.Results._.Letter." localSheetId="38" hidden="1">{"Valuation - Letter",#N/A,TRUE,"Valuation Summary";"Financial Statements - Letter",#N/A,TRUE,"Results";"Results - Letter",#N/A,TRUE,"Results";"Ratios - Letter",#N/A,TRUE,"Results";"P2 Summary - Letter",#N/A,TRUE,"Results"}</definedName>
    <definedName name="wrn.Print._.Results._.Letter." localSheetId="34" hidden="1">{"Valuation - Letter",#N/A,TRUE,"Valuation Summary";"Financial Statements - Letter",#N/A,TRUE,"Results";"Results - Letter",#N/A,TRUE,"Results";"Ratios - Letter",#N/A,TRUE,"Results";"P2 Summary - Letter",#N/A,TRUE,"Results"}</definedName>
    <definedName name="wrn.Print._.Results._.Letter." localSheetId="37" hidden="1">{"Valuation - Letter",#N/A,TRUE,"Valuation Summary";"Financial Statements - Letter",#N/A,TRUE,"Results";"Results - Letter",#N/A,TRUE,"Results";"Ratios - Letter",#N/A,TRUE,"Results";"P2 Summary - Letter",#N/A,TRUE,"Results"}</definedName>
    <definedName name="wrn.Print._.Results._.Letter." localSheetId="19" hidden="1">{"Valuation - Letter",#N/A,TRUE,"Valuation Summary";"Financial Statements - Letter",#N/A,TRUE,"Results";"Results - Letter",#N/A,TRUE,"Results";"Ratios - Letter",#N/A,TRUE,"Results";"P2 Summary - Letter",#N/A,TRUE,"Results"}</definedName>
    <definedName name="wrn.Print._.Results._.Letter." localSheetId="18" hidden="1">{"Valuation - Letter",#N/A,TRUE,"Valuation Summary";"Financial Statements - Letter",#N/A,TRUE,"Results";"Results - Letter",#N/A,TRUE,"Results";"Ratios - Letter",#N/A,TRUE,"Results";"P2 Summary - Letter",#N/A,TRUE,"Results"}</definedName>
    <definedName name="wrn.Print._.Results._.Letter." localSheetId="27" hidden="1">{"Valuation - Letter",#N/A,TRUE,"Valuation Summary";"Financial Statements - Letter",#N/A,TRUE,"Results";"Results - Letter",#N/A,TRUE,"Results";"Ratios - Letter",#N/A,TRUE,"Results";"P2 Summary - Letter",#N/A,TRUE,"Results"}</definedName>
    <definedName name="wrn.Print._.Results._.Letter." localSheetId="43" hidden="1">{"Valuation - Letter",#N/A,TRUE,"Valuation Summary";"Financial Statements - Letter",#N/A,TRUE,"Results";"Results - Letter",#N/A,TRUE,"Results";"Ratios - Letter",#N/A,TRUE,"Results";"P2 Summary - Letter",#N/A,TRUE,"Results"}</definedName>
    <definedName name="wrn.Print._.Results._.Letter." localSheetId="42" hidden="1">{"Valuation - Letter",#N/A,TRUE,"Valuation Summary";"Financial Statements - Letter",#N/A,TRUE,"Results";"Results - Letter",#N/A,TRUE,"Results";"Ratios - Letter",#N/A,TRUE,"Results";"P2 Summary - Letter",#N/A,TRUE,"Results"}</definedName>
    <definedName name="wrn.Print._.Results._.Letter." localSheetId="75" hidden="1">{"Valuation - Letter",#N/A,TRUE,"Valuation Summary";"Financial Statements - Letter",#N/A,TRUE,"Results";"Results - Letter",#N/A,TRUE,"Results";"Ratios - Letter",#N/A,TRUE,"Results";"P2 Summary - Letter",#N/A,TRUE,"Results"}</definedName>
    <definedName name="wrn.Print._.Results._.Letter." localSheetId="74" hidden="1">{"Valuation - Letter",#N/A,TRUE,"Valuation Summary";"Financial Statements - Letter",#N/A,TRUE,"Results";"Results - Letter",#N/A,TRUE,"Results";"Ratios - Letter",#N/A,TRUE,"Results";"P2 Summary - Letter",#N/A,TRUE,"Results"}</definedName>
    <definedName name="wrn.Print._.Results._.Letter." localSheetId="73" hidden="1">{"Valuation - Letter",#N/A,TRUE,"Valuation Summary";"Financial Statements - Letter",#N/A,TRUE,"Results";"Results - Letter",#N/A,TRUE,"Results";"Ratios - Letter",#N/A,TRUE,"Results";"P2 Summary - Letter",#N/A,TRUE,"Results"}</definedName>
    <definedName name="wrn.Print._.Results._.Letter." localSheetId="17" hidden="1">{"Valuation - Letter",#N/A,TRUE,"Valuation Summary";"Financial Statements - Letter",#N/A,TRUE,"Results";"Results - Letter",#N/A,TRUE,"Results";"Ratios - Letter",#N/A,TRUE,"Results";"P2 Summary - Letter",#N/A,TRUE,"Results"}</definedName>
    <definedName name="wrn.Print._.Results._.Letter." localSheetId="66" hidden="1">{"Valuation - Letter",#N/A,TRUE,"Valuation Summary";"Financial Statements - Letter",#N/A,TRUE,"Results";"Results - Letter",#N/A,TRUE,"Results";"Ratios - Letter",#N/A,TRUE,"Results";"P2 Summary - Letter",#N/A,TRUE,"Results"}</definedName>
    <definedName name="wrn.Print._.Results._.Letter." localSheetId="67" hidden="1">{"Valuation - Letter",#N/A,TRUE,"Valuation Summary";"Financial Statements - Letter",#N/A,TRUE,"Results";"Results - Letter",#N/A,TRUE,"Results";"Ratios - Letter",#N/A,TRUE,"Results";"P2 Summary - Letter",#N/A,TRUE,"Results"}</definedName>
    <definedName name="wrn.Print._.Results._.Letter." localSheetId="24" hidden="1">{"Valuation - Letter",#N/A,TRUE,"Valuation Summary";"Financial Statements - Letter",#N/A,TRUE,"Results";"Results - Letter",#N/A,TRUE,"Results";"Ratios - Letter",#N/A,TRUE,"Results";"P2 Summary - Letter",#N/A,TRUE,"Results"}</definedName>
    <definedName name="wrn.Print._.Results._.Letter." localSheetId="70" hidden="1">{"Valuation - Letter",#N/A,TRUE,"Valuation Summary";"Financial Statements - Letter",#N/A,TRUE,"Results";"Results - Letter",#N/A,TRUE,"Results";"Ratios - Letter",#N/A,TRUE,"Results";"P2 Summary - Letter",#N/A,TRUE,"Results"}</definedName>
    <definedName name="wrn.Print._.Results._.Letter." localSheetId="71" hidden="1">{"Valuation - Letter",#N/A,TRUE,"Valuation Summary";"Financial Statements - Letter",#N/A,TRUE,"Results";"Results - Letter",#N/A,TRUE,"Results";"Ratios - Letter",#N/A,TRUE,"Results";"P2 Summary - Letter",#N/A,TRUE,"Results"}</definedName>
    <definedName name="wrn.Print._.Results._.Letter." localSheetId="72" hidden="1">{"Valuation - Letter",#N/A,TRUE,"Valuation Summary";"Financial Statements - Letter",#N/A,TRUE,"Results";"Results - Letter",#N/A,TRUE,"Results";"Ratios - Letter",#N/A,TRUE,"Results";"P2 Summary - Letter",#N/A,TRUE,"Results"}</definedName>
    <definedName name="wrn.Print._.Results._.Letter." localSheetId="26" hidden="1">{"Valuation - Letter",#N/A,TRUE,"Valuation Summary";"Financial Statements - Letter",#N/A,TRUE,"Results";"Results - Letter",#N/A,TRUE,"Results";"Ratios - Letter",#N/A,TRUE,"Results";"P2 Summary - Letter",#N/A,TRUE,"Results"}</definedName>
    <definedName name="wrn.Print._.Results._.Letter." localSheetId="22" hidden="1">{"Valuation - Letter",#N/A,TRUE,"Valuation Summary";"Financial Statements - Letter",#N/A,TRUE,"Results";"Results - Letter",#N/A,TRUE,"Results";"Ratios - Letter",#N/A,TRUE,"Results";"P2 Summary - Letter",#N/A,TRUE,"Results"}</definedName>
    <definedName name="wrn.Print._.Results._.Letter." localSheetId="62" hidden="1">{"Valuation - Letter",#N/A,TRUE,"Valuation Summary";"Financial Statements - Letter",#N/A,TRUE,"Results";"Results - Letter",#N/A,TRUE,"Results";"Ratios - Letter",#N/A,TRUE,"Results";"P2 Summary - Letter",#N/A,TRUE,"Results"}</definedName>
    <definedName name="wrn.Print._.Results._.Letter." localSheetId="60" hidden="1">{"Valuation - Letter",#N/A,TRUE,"Valuation Summary";"Financial Statements - Letter",#N/A,TRUE,"Results";"Results - Letter",#N/A,TRUE,"Results";"Ratios - Letter",#N/A,TRUE,"Results";"P2 Summary - Letter",#N/A,TRUE,"Results"}</definedName>
    <definedName name="wrn.Print._.Results._.Letter." localSheetId="63" hidden="1">{"Valuation - Letter",#N/A,TRUE,"Valuation Summary";"Financial Statements - Letter",#N/A,TRUE,"Results";"Results - Letter",#N/A,TRUE,"Results";"Ratios - Letter",#N/A,TRUE,"Results";"P2 Summary - Letter",#N/A,TRUE,"Results"}</definedName>
    <definedName name="wrn.Print._.Results._.Letter." localSheetId="61" hidden="1">{"Valuation - Letter",#N/A,TRUE,"Valuation Summary";"Financial Statements - Letter",#N/A,TRUE,"Results";"Results - Letter",#N/A,TRUE,"Results";"Ratios - Letter",#N/A,TRUE,"Results";"P2 Summary - Letter",#N/A,TRUE,"Results"}</definedName>
    <definedName name="wrn.Print._.Results._.Letter." localSheetId="25" hidden="1">{"Valuation - Letter",#N/A,TRUE,"Valuation Summary";"Financial Statements - Letter",#N/A,TRUE,"Results";"Results - Letter",#N/A,TRUE,"Results";"Ratios - Letter",#N/A,TRUE,"Results";"P2 Summary - Letter",#N/A,TRUE,"Results"}</definedName>
    <definedName name="wrn.Print._.Results._.Letter." localSheetId="68" hidden="1">{"Valuation - Letter",#N/A,TRUE,"Valuation Summary";"Financial Statements - Letter",#N/A,TRUE,"Results";"Results - Letter",#N/A,TRUE,"Results";"Ratios - Letter",#N/A,TRUE,"Results";"P2 Summary - Letter",#N/A,TRUE,"Results"}</definedName>
    <definedName name="wrn.Print._.Results._.Letter." localSheetId="69"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eport." localSheetId="29" hidden="1">{"Rep 1",#N/A,FALSE,"Reports";"Rep 2",#N/A,FALSE,"Reports";"Rep 3",#N/A,FALSE,"Reports";"Rep 4",#N/A,FALSE,"Reports"}</definedName>
    <definedName name="wrn.Report." localSheetId="65" hidden="1">{"Rep 1",#N/A,FALSE,"Reports";"Rep 2",#N/A,FALSE,"Reports";"Rep 3",#N/A,FALSE,"Reports";"Rep 4",#N/A,FALSE,"Reports"}</definedName>
    <definedName name="wrn.Report." localSheetId="64" hidden="1">{"Rep 1",#N/A,FALSE,"Reports";"Rep 2",#N/A,FALSE,"Reports";"Rep 3",#N/A,FALSE,"Reports";"Rep 4",#N/A,FALSE,"Reports"}</definedName>
    <definedName name="wrn.Report." localSheetId="35" hidden="1">{"Rep 1",#N/A,FALSE,"Reports";"Rep 2",#N/A,FALSE,"Reports";"Rep 3",#N/A,FALSE,"Reports";"Rep 4",#N/A,FALSE,"Reports"}</definedName>
    <definedName name="wrn.Report." localSheetId="36" hidden="1">{"Rep 1",#N/A,FALSE,"Reports";"Rep 2",#N/A,FALSE,"Reports";"Rep 3",#N/A,FALSE,"Reports";"Rep 4",#N/A,FALSE,"Reports"}</definedName>
    <definedName name="wrn.Report." localSheetId="38" hidden="1">{"Rep 1",#N/A,FALSE,"Reports";"Rep 2",#N/A,FALSE,"Reports";"Rep 3",#N/A,FALSE,"Reports";"Rep 4",#N/A,FALSE,"Reports"}</definedName>
    <definedName name="wrn.Report." localSheetId="34" hidden="1">{"Rep 1",#N/A,FALSE,"Reports";"Rep 2",#N/A,FALSE,"Reports";"Rep 3",#N/A,FALSE,"Reports";"Rep 4",#N/A,FALSE,"Reports"}</definedName>
    <definedName name="wrn.Report." localSheetId="37" hidden="1">{"Rep 1",#N/A,FALSE,"Reports";"Rep 2",#N/A,FALSE,"Reports";"Rep 3",#N/A,FALSE,"Reports";"Rep 4",#N/A,FALSE,"Reports"}</definedName>
    <definedName name="wrn.Report." localSheetId="19" hidden="1">{"Rep 1",#N/A,FALSE,"Reports";"Rep 2",#N/A,FALSE,"Reports";"Rep 3",#N/A,FALSE,"Reports";"Rep 4",#N/A,FALSE,"Reports"}</definedName>
    <definedName name="wrn.Report." localSheetId="18" hidden="1">{"Rep 1",#N/A,FALSE,"Reports";"Rep 2",#N/A,FALSE,"Reports";"Rep 3",#N/A,FALSE,"Reports";"Rep 4",#N/A,FALSE,"Reports"}</definedName>
    <definedName name="wrn.Report." localSheetId="27" hidden="1">{"Rep 1",#N/A,FALSE,"Reports";"Rep 2",#N/A,FALSE,"Reports";"Rep 3",#N/A,FALSE,"Reports";"Rep 4",#N/A,FALSE,"Reports"}</definedName>
    <definedName name="wrn.Report." localSheetId="43" hidden="1">{"Rep 1",#N/A,FALSE,"Reports";"Rep 2",#N/A,FALSE,"Reports";"Rep 3",#N/A,FALSE,"Reports";"Rep 4",#N/A,FALSE,"Reports"}</definedName>
    <definedName name="wrn.Report." localSheetId="42" hidden="1">{"Rep 1",#N/A,FALSE,"Reports";"Rep 2",#N/A,FALSE,"Reports";"Rep 3",#N/A,FALSE,"Reports";"Rep 4",#N/A,FALSE,"Reports"}</definedName>
    <definedName name="wrn.Report." localSheetId="75" hidden="1">{"Rep 1",#N/A,FALSE,"Reports";"Rep 2",#N/A,FALSE,"Reports";"Rep 3",#N/A,FALSE,"Reports";"Rep 4",#N/A,FALSE,"Reports"}</definedName>
    <definedName name="wrn.Report." localSheetId="74" hidden="1">{"Rep 1",#N/A,FALSE,"Reports";"Rep 2",#N/A,FALSE,"Reports";"Rep 3",#N/A,FALSE,"Reports";"Rep 4",#N/A,FALSE,"Reports"}</definedName>
    <definedName name="wrn.Report." localSheetId="73" hidden="1">{"Rep 1",#N/A,FALSE,"Reports";"Rep 2",#N/A,FALSE,"Reports";"Rep 3",#N/A,FALSE,"Reports";"Rep 4",#N/A,FALSE,"Reports"}</definedName>
    <definedName name="wrn.Report." localSheetId="17" hidden="1">{"Rep 1",#N/A,FALSE,"Reports";"Rep 2",#N/A,FALSE,"Reports";"Rep 3",#N/A,FALSE,"Reports";"Rep 4",#N/A,FALSE,"Reports"}</definedName>
    <definedName name="wrn.Report." localSheetId="66" hidden="1">{"Rep 1",#N/A,FALSE,"Reports";"Rep 2",#N/A,FALSE,"Reports";"Rep 3",#N/A,FALSE,"Reports";"Rep 4",#N/A,FALSE,"Reports"}</definedName>
    <definedName name="wrn.Report." localSheetId="67" hidden="1">{"Rep 1",#N/A,FALSE,"Reports";"Rep 2",#N/A,FALSE,"Reports";"Rep 3",#N/A,FALSE,"Reports";"Rep 4",#N/A,FALSE,"Reports"}</definedName>
    <definedName name="wrn.Report." localSheetId="24" hidden="1">{"Rep 1",#N/A,FALSE,"Reports";"Rep 2",#N/A,FALSE,"Reports";"Rep 3",#N/A,FALSE,"Reports";"Rep 4",#N/A,FALSE,"Reports"}</definedName>
    <definedName name="wrn.Report." localSheetId="70" hidden="1">{"Rep 1",#N/A,FALSE,"Reports";"Rep 2",#N/A,FALSE,"Reports";"Rep 3",#N/A,FALSE,"Reports";"Rep 4",#N/A,FALSE,"Reports"}</definedName>
    <definedName name="wrn.Report." localSheetId="71" hidden="1">{"Rep 1",#N/A,FALSE,"Reports";"Rep 2",#N/A,FALSE,"Reports";"Rep 3",#N/A,FALSE,"Reports";"Rep 4",#N/A,FALSE,"Reports"}</definedName>
    <definedName name="wrn.Report." localSheetId="72" hidden="1">{"Rep 1",#N/A,FALSE,"Reports";"Rep 2",#N/A,FALSE,"Reports";"Rep 3",#N/A,FALSE,"Reports";"Rep 4",#N/A,FALSE,"Reports"}</definedName>
    <definedName name="wrn.Report." localSheetId="26" hidden="1">{"Rep 1",#N/A,FALSE,"Reports";"Rep 2",#N/A,FALSE,"Reports";"Rep 3",#N/A,FALSE,"Reports";"Rep 4",#N/A,FALSE,"Reports"}</definedName>
    <definedName name="wrn.Report." localSheetId="22" hidden="1">{"Rep 1",#N/A,FALSE,"Reports";"Rep 2",#N/A,FALSE,"Reports";"Rep 3",#N/A,FALSE,"Reports";"Rep 4",#N/A,FALSE,"Reports"}</definedName>
    <definedName name="wrn.Report." localSheetId="62" hidden="1">{"Rep 1",#N/A,FALSE,"Reports";"Rep 2",#N/A,FALSE,"Reports";"Rep 3",#N/A,FALSE,"Reports";"Rep 4",#N/A,FALSE,"Reports"}</definedName>
    <definedName name="wrn.Report." localSheetId="60" hidden="1">{"Rep 1",#N/A,FALSE,"Reports";"Rep 2",#N/A,FALSE,"Reports";"Rep 3",#N/A,FALSE,"Reports";"Rep 4",#N/A,FALSE,"Reports"}</definedName>
    <definedName name="wrn.Report." localSheetId="63" hidden="1">{"Rep 1",#N/A,FALSE,"Reports";"Rep 2",#N/A,FALSE,"Reports";"Rep 3",#N/A,FALSE,"Reports";"Rep 4",#N/A,FALSE,"Reports"}</definedName>
    <definedName name="wrn.Report." localSheetId="61" hidden="1">{"Rep 1",#N/A,FALSE,"Reports";"Rep 2",#N/A,FALSE,"Reports";"Rep 3",#N/A,FALSE,"Reports";"Rep 4",#N/A,FALSE,"Reports"}</definedName>
    <definedName name="wrn.Report." localSheetId="25" hidden="1">{"Rep 1",#N/A,FALSE,"Reports";"Rep 2",#N/A,FALSE,"Reports";"Rep 3",#N/A,FALSE,"Reports";"Rep 4",#N/A,FALSE,"Reports"}</definedName>
    <definedName name="wrn.Report." localSheetId="68" hidden="1">{"Rep 1",#N/A,FALSE,"Reports";"Rep 2",#N/A,FALSE,"Reports";"Rep 3",#N/A,FALSE,"Reports";"Rep 4",#N/A,FALSE,"Reports"}</definedName>
    <definedName name="wrn.Report." localSheetId="69" hidden="1">{"Rep 1",#N/A,FALSE,"Reports";"Rep 2",#N/A,FALSE,"Reports";"Rep 3",#N/A,FALSE,"Reports";"Rep 4",#N/A,FALSE,"Reports"}</definedName>
    <definedName name="wrn.Report." hidden="1">{"Rep 1",#N/A,FALSE,"Reports";"Rep 2",#N/A,FALSE,"Reports";"Rep 3",#N/A,FALSE,"Reports";"Rep 4",#N/A,FALSE,"Reports"}</definedName>
    <definedName name="wrn.SALARIOS._.PRESUPUESTO." localSheetId="29" hidden="1">{"SALARIOS",#N/A,FALSE,"Hoja3";"SUELDOS EMPLEADOS",#N/A,FALSE,"Hoja4";"SUELDOS EJECUTIVOS",#N/A,FALSE,"Hoja5"}</definedName>
    <definedName name="wrn.SALARIOS._.PRESUPUESTO." localSheetId="65" hidden="1">{"SALARIOS",#N/A,FALSE,"Hoja3";"SUELDOS EMPLEADOS",#N/A,FALSE,"Hoja4";"SUELDOS EJECUTIVOS",#N/A,FALSE,"Hoja5"}</definedName>
    <definedName name="wrn.SALARIOS._.PRESUPUESTO." localSheetId="64" hidden="1">{"SALARIOS",#N/A,FALSE,"Hoja3";"SUELDOS EMPLEADOS",#N/A,FALSE,"Hoja4";"SUELDOS EJECUTIVOS",#N/A,FALSE,"Hoja5"}</definedName>
    <definedName name="wrn.SALARIOS._.PRESUPUESTO." localSheetId="35" hidden="1">{"SALARIOS",#N/A,FALSE,"Hoja3";"SUELDOS EMPLEADOS",#N/A,FALSE,"Hoja4";"SUELDOS EJECUTIVOS",#N/A,FALSE,"Hoja5"}</definedName>
    <definedName name="wrn.SALARIOS._.PRESUPUESTO." localSheetId="36" hidden="1">{"SALARIOS",#N/A,FALSE,"Hoja3";"SUELDOS EMPLEADOS",#N/A,FALSE,"Hoja4";"SUELDOS EJECUTIVOS",#N/A,FALSE,"Hoja5"}</definedName>
    <definedName name="wrn.SALARIOS._.PRESUPUESTO." localSheetId="38" hidden="1">{"SALARIOS",#N/A,FALSE,"Hoja3";"SUELDOS EMPLEADOS",#N/A,FALSE,"Hoja4";"SUELDOS EJECUTIVOS",#N/A,FALSE,"Hoja5"}</definedName>
    <definedName name="wrn.SALARIOS._.PRESUPUESTO." localSheetId="34" hidden="1">{"SALARIOS",#N/A,FALSE,"Hoja3";"SUELDOS EMPLEADOS",#N/A,FALSE,"Hoja4";"SUELDOS EJECUTIVOS",#N/A,FALSE,"Hoja5"}</definedName>
    <definedName name="wrn.SALARIOS._.PRESUPUESTO." localSheetId="37" hidden="1">{"SALARIOS",#N/A,FALSE,"Hoja3";"SUELDOS EMPLEADOS",#N/A,FALSE,"Hoja4";"SUELDOS EJECUTIVOS",#N/A,FALSE,"Hoja5"}</definedName>
    <definedName name="wrn.SALARIOS._.PRESUPUESTO." localSheetId="19" hidden="1">{"SALARIOS",#N/A,FALSE,"Hoja3";"SUELDOS EMPLEADOS",#N/A,FALSE,"Hoja4";"SUELDOS EJECUTIVOS",#N/A,FALSE,"Hoja5"}</definedName>
    <definedName name="wrn.SALARIOS._.PRESUPUESTO." localSheetId="18" hidden="1">{"SALARIOS",#N/A,FALSE,"Hoja3";"SUELDOS EMPLEADOS",#N/A,FALSE,"Hoja4";"SUELDOS EJECUTIVOS",#N/A,FALSE,"Hoja5"}</definedName>
    <definedName name="wrn.SALARIOS._.PRESUPUESTO." localSheetId="27" hidden="1">{"SALARIOS",#N/A,FALSE,"Hoja3";"SUELDOS EMPLEADOS",#N/A,FALSE,"Hoja4";"SUELDOS EJECUTIVOS",#N/A,FALSE,"Hoja5"}</definedName>
    <definedName name="wrn.SALARIOS._.PRESUPUESTO." localSheetId="43" hidden="1">{"SALARIOS",#N/A,FALSE,"Hoja3";"SUELDOS EMPLEADOS",#N/A,FALSE,"Hoja4";"SUELDOS EJECUTIVOS",#N/A,FALSE,"Hoja5"}</definedName>
    <definedName name="wrn.SALARIOS._.PRESUPUESTO." localSheetId="42" hidden="1">{"SALARIOS",#N/A,FALSE,"Hoja3";"SUELDOS EMPLEADOS",#N/A,FALSE,"Hoja4";"SUELDOS EJECUTIVOS",#N/A,FALSE,"Hoja5"}</definedName>
    <definedName name="wrn.SALARIOS._.PRESUPUESTO." localSheetId="75" hidden="1">{"SALARIOS",#N/A,FALSE,"Hoja3";"SUELDOS EMPLEADOS",#N/A,FALSE,"Hoja4";"SUELDOS EJECUTIVOS",#N/A,FALSE,"Hoja5"}</definedName>
    <definedName name="wrn.SALARIOS._.PRESUPUESTO." localSheetId="74" hidden="1">{"SALARIOS",#N/A,FALSE,"Hoja3";"SUELDOS EMPLEADOS",#N/A,FALSE,"Hoja4";"SUELDOS EJECUTIVOS",#N/A,FALSE,"Hoja5"}</definedName>
    <definedName name="wrn.SALARIOS._.PRESUPUESTO." localSheetId="73" hidden="1">{"SALARIOS",#N/A,FALSE,"Hoja3";"SUELDOS EMPLEADOS",#N/A,FALSE,"Hoja4";"SUELDOS EJECUTIVOS",#N/A,FALSE,"Hoja5"}</definedName>
    <definedName name="wrn.SALARIOS._.PRESUPUESTO." localSheetId="17" hidden="1">{"SALARIOS",#N/A,FALSE,"Hoja3";"SUELDOS EMPLEADOS",#N/A,FALSE,"Hoja4";"SUELDOS EJECUTIVOS",#N/A,FALSE,"Hoja5"}</definedName>
    <definedName name="wrn.SALARIOS._.PRESUPUESTO." localSheetId="66" hidden="1">{"SALARIOS",#N/A,FALSE,"Hoja3";"SUELDOS EMPLEADOS",#N/A,FALSE,"Hoja4";"SUELDOS EJECUTIVOS",#N/A,FALSE,"Hoja5"}</definedName>
    <definedName name="wrn.SALARIOS._.PRESUPUESTO." localSheetId="67" hidden="1">{"SALARIOS",#N/A,FALSE,"Hoja3";"SUELDOS EMPLEADOS",#N/A,FALSE,"Hoja4";"SUELDOS EJECUTIVOS",#N/A,FALSE,"Hoja5"}</definedName>
    <definedName name="wrn.SALARIOS._.PRESUPUESTO." localSheetId="24" hidden="1">{"SALARIOS",#N/A,FALSE,"Hoja3";"SUELDOS EMPLEADOS",#N/A,FALSE,"Hoja4";"SUELDOS EJECUTIVOS",#N/A,FALSE,"Hoja5"}</definedName>
    <definedName name="wrn.SALARIOS._.PRESUPUESTO." localSheetId="70" hidden="1">{"SALARIOS",#N/A,FALSE,"Hoja3";"SUELDOS EMPLEADOS",#N/A,FALSE,"Hoja4";"SUELDOS EJECUTIVOS",#N/A,FALSE,"Hoja5"}</definedName>
    <definedName name="wrn.SALARIOS._.PRESUPUESTO." localSheetId="71" hidden="1">{"SALARIOS",#N/A,FALSE,"Hoja3";"SUELDOS EMPLEADOS",#N/A,FALSE,"Hoja4";"SUELDOS EJECUTIVOS",#N/A,FALSE,"Hoja5"}</definedName>
    <definedName name="wrn.SALARIOS._.PRESUPUESTO." localSheetId="72" hidden="1">{"SALARIOS",#N/A,FALSE,"Hoja3";"SUELDOS EMPLEADOS",#N/A,FALSE,"Hoja4";"SUELDOS EJECUTIVOS",#N/A,FALSE,"Hoja5"}</definedName>
    <definedName name="wrn.SALARIOS._.PRESUPUESTO." localSheetId="26" hidden="1">{"SALARIOS",#N/A,FALSE,"Hoja3";"SUELDOS EMPLEADOS",#N/A,FALSE,"Hoja4";"SUELDOS EJECUTIVOS",#N/A,FALSE,"Hoja5"}</definedName>
    <definedName name="wrn.SALARIOS._.PRESUPUESTO." localSheetId="22" hidden="1">{"SALARIOS",#N/A,FALSE,"Hoja3";"SUELDOS EMPLEADOS",#N/A,FALSE,"Hoja4";"SUELDOS EJECUTIVOS",#N/A,FALSE,"Hoja5"}</definedName>
    <definedName name="wrn.SALARIOS._.PRESUPUESTO." localSheetId="62" hidden="1">{"SALARIOS",#N/A,FALSE,"Hoja3";"SUELDOS EMPLEADOS",#N/A,FALSE,"Hoja4";"SUELDOS EJECUTIVOS",#N/A,FALSE,"Hoja5"}</definedName>
    <definedName name="wrn.SALARIOS._.PRESUPUESTO." localSheetId="60" hidden="1">{"SALARIOS",#N/A,FALSE,"Hoja3";"SUELDOS EMPLEADOS",#N/A,FALSE,"Hoja4";"SUELDOS EJECUTIVOS",#N/A,FALSE,"Hoja5"}</definedName>
    <definedName name="wrn.SALARIOS._.PRESUPUESTO." localSheetId="63" hidden="1">{"SALARIOS",#N/A,FALSE,"Hoja3";"SUELDOS EMPLEADOS",#N/A,FALSE,"Hoja4";"SUELDOS EJECUTIVOS",#N/A,FALSE,"Hoja5"}</definedName>
    <definedName name="wrn.SALARIOS._.PRESUPUESTO." localSheetId="61" hidden="1">{"SALARIOS",#N/A,FALSE,"Hoja3";"SUELDOS EMPLEADOS",#N/A,FALSE,"Hoja4";"SUELDOS EJECUTIVOS",#N/A,FALSE,"Hoja5"}</definedName>
    <definedName name="wrn.SALARIOS._.PRESUPUESTO." localSheetId="25" hidden="1">{"SALARIOS",#N/A,FALSE,"Hoja3";"SUELDOS EMPLEADOS",#N/A,FALSE,"Hoja4";"SUELDOS EJECUTIVOS",#N/A,FALSE,"Hoja5"}</definedName>
    <definedName name="wrn.SALARIOS._.PRESUPUESTO." localSheetId="68" hidden="1">{"SALARIOS",#N/A,FALSE,"Hoja3";"SUELDOS EMPLEADOS",#N/A,FALSE,"Hoja4";"SUELDOS EJECUTIVOS",#N/A,FALSE,"Hoja5"}</definedName>
    <definedName name="wrn.SALARIOS._.PRESUPUESTO." localSheetId="69" hidden="1">{"SALARIOS",#N/A,FALSE,"Hoja3";"SUELDOS EMPLEADOS",#N/A,FALSE,"Hoja4";"SUELDOS EJECUTIVOS",#N/A,FALSE,"Hoja5"}</definedName>
    <definedName name="wrn.SALARIOS._.PRESUPUESTO." hidden="1">{"SALARIOS",#N/A,FALSE,"Hoja3";"SUELDOS EMPLEADOS",#N/A,FALSE,"Hoja4";"SUELDOS EJECUTIVOS",#N/A,FALSE,"Hoja5"}</definedName>
    <definedName name="wrn.Summary." localSheetId="2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3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4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4"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7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2"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0"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1"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69"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hidden="1">#REF!</definedName>
    <definedName name="XREF_COLUMN_2" localSheetId="65" hidden="1">#REF!</definedName>
    <definedName name="XREF_COLUMN_2" localSheetId="64" hidden="1">#REF!</definedName>
    <definedName name="XREF_COLUMN_2" localSheetId="35" hidden="1">#REF!</definedName>
    <definedName name="XREF_COLUMN_2" localSheetId="34" hidden="1">#REF!</definedName>
    <definedName name="XREF_COLUMN_2" localSheetId="37" hidden="1">#REF!</definedName>
    <definedName name="XREF_COLUMN_2" localSheetId="19" hidden="1">#REF!</definedName>
    <definedName name="XREF_COLUMN_2" localSheetId="18" hidden="1">#REF!</definedName>
    <definedName name="XREF_COLUMN_2" localSheetId="43" hidden="1">#REF!</definedName>
    <definedName name="XREF_COLUMN_2" localSheetId="42" hidden="1">#REF!</definedName>
    <definedName name="XREF_COLUMN_2" localSheetId="17" hidden="1">#REF!</definedName>
    <definedName name="XREF_COLUMN_2" localSheetId="66" hidden="1">#REF!</definedName>
    <definedName name="XREF_COLUMN_2" localSheetId="67" hidden="1">#REF!</definedName>
    <definedName name="XREF_COLUMN_2" localSheetId="61" hidden="1">#REF!</definedName>
    <definedName name="XREF_COLUMN_2" hidden="1">#REF!</definedName>
    <definedName name="XREF_COLUMN_3" localSheetId="65" hidden="1">#REF!</definedName>
    <definedName name="XREF_COLUMN_3" localSheetId="64" hidden="1">#REF!</definedName>
    <definedName name="XREF_COLUMN_3" localSheetId="35" hidden="1">#REF!</definedName>
    <definedName name="XREF_COLUMN_3" localSheetId="34" hidden="1">#REF!</definedName>
    <definedName name="XREF_COLUMN_3" localSheetId="37" hidden="1">#REF!</definedName>
    <definedName name="XREF_COLUMN_3" localSheetId="19" hidden="1">#REF!</definedName>
    <definedName name="XREF_COLUMN_3" localSheetId="18" hidden="1">#REF!</definedName>
    <definedName name="XREF_COLUMN_3" localSheetId="43" hidden="1">#REF!</definedName>
    <definedName name="XREF_COLUMN_3" localSheetId="42" hidden="1">#REF!</definedName>
    <definedName name="XREF_COLUMN_3" localSheetId="17" hidden="1">#REF!</definedName>
    <definedName name="XREF_COLUMN_3" localSheetId="66" hidden="1">#REF!</definedName>
    <definedName name="XREF_COLUMN_3" localSheetId="67" hidden="1">#REF!</definedName>
    <definedName name="XREF_COLUMN_3" localSheetId="61" hidden="1">#REF!</definedName>
    <definedName name="XREF_COLUMN_3" hidden="1">#REF!</definedName>
    <definedName name="XREF_COLUMN_4" localSheetId="61" hidden="1">#REF!</definedName>
    <definedName name="XREF_COLUMN_4" hidden="1">#REF!</definedName>
    <definedName name="XRefActiveRow" localSheetId="61" hidden="1">#REF!</definedName>
    <definedName name="XRefActiveRow" hidden="1">#REF!</definedName>
    <definedName name="XRefColumnsCount" hidden="1">4</definedName>
    <definedName name="XRefCopy1" localSheetId="65" hidden="1">#REF!</definedName>
    <definedName name="XRefCopy1" localSheetId="64" hidden="1">#REF!</definedName>
    <definedName name="XRefCopy1" localSheetId="35" hidden="1">#REF!</definedName>
    <definedName name="XRefCopy1" localSheetId="34" hidden="1">#REF!</definedName>
    <definedName name="XRefCopy1" localSheetId="37" hidden="1">#REF!</definedName>
    <definedName name="XRefCopy1" localSheetId="19" hidden="1">#REF!</definedName>
    <definedName name="XRefCopy1" localSheetId="18" hidden="1">#REF!</definedName>
    <definedName name="XRefCopy1" localSheetId="43" hidden="1">#REF!</definedName>
    <definedName name="XRefCopy1" localSheetId="42" hidden="1">#REF!</definedName>
    <definedName name="XRefCopy1" localSheetId="17" hidden="1">#REF!</definedName>
    <definedName name="XRefCopy1" localSheetId="66" hidden="1">#REF!</definedName>
    <definedName name="XRefCopy1" localSheetId="67" hidden="1">#REF!</definedName>
    <definedName name="XRefCopy1" localSheetId="61" hidden="1">#REF!</definedName>
    <definedName name="XRefCopy1" hidden="1">#REF!</definedName>
    <definedName name="XRefCopy1Row" localSheetId="65" hidden="1">#REF!</definedName>
    <definedName name="XRefCopy1Row" localSheetId="64" hidden="1">#REF!</definedName>
    <definedName name="XRefCopy1Row" localSheetId="35" hidden="1">#REF!</definedName>
    <definedName name="XRefCopy1Row" localSheetId="34" hidden="1">#REF!</definedName>
    <definedName name="XRefCopy1Row" localSheetId="37" hidden="1">#REF!</definedName>
    <definedName name="XRefCopy1Row" localSheetId="19" hidden="1">#REF!</definedName>
    <definedName name="XRefCopy1Row" localSheetId="18" hidden="1">#REF!</definedName>
    <definedName name="XRefCopy1Row" localSheetId="43" hidden="1">#REF!</definedName>
    <definedName name="XRefCopy1Row" localSheetId="42" hidden="1">#REF!</definedName>
    <definedName name="XRefCopy1Row" localSheetId="17" hidden="1">#REF!</definedName>
    <definedName name="XRefCopy1Row" localSheetId="66" hidden="1">#REF!</definedName>
    <definedName name="XRefCopy1Row" localSheetId="67" hidden="1">#REF!</definedName>
    <definedName name="XRefCopy1Row" localSheetId="61" hidden="1">#REF!</definedName>
    <definedName name="XRefCopy1Row" hidden="1">#REF!</definedName>
    <definedName name="XRefCopy2" localSheetId="65" hidden="1">#REF!</definedName>
    <definedName name="XRefCopy2" localSheetId="64" hidden="1">#REF!</definedName>
    <definedName name="XRefCopy2" localSheetId="35" hidden="1">#REF!</definedName>
    <definedName name="XRefCopy2" localSheetId="34" hidden="1">#REF!</definedName>
    <definedName name="XRefCopy2" localSheetId="37" hidden="1">#REF!</definedName>
    <definedName name="XRefCopy2" localSheetId="19" hidden="1">#REF!</definedName>
    <definedName name="XRefCopy2" localSheetId="18" hidden="1">#REF!</definedName>
    <definedName name="XRefCopy2" localSheetId="43" hidden="1">#REF!</definedName>
    <definedName name="XRefCopy2" localSheetId="42" hidden="1">#REF!</definedName>
    <definedName name="XRefCopy2" localSheetId="17" hidden="1">#REF!</definedName>
    <definedName name="XRefCopy2" localSheetId="66" hidden="1">#REF!</definedName>
    <definedName name="XRefCopy2" localSheetId="67" hidden="1">#REF!</definedName>
    <definedName name="XRefCopy2" localSheetId="61" hidden="1">#REF!</definedName>
    <definedName name="XRefCopy2" hidden="1">#REF!</definedName>
    <definedName name="XRefCopy2Row" localSheetId="65" hidden="1">#REF!</definedName>
    <definedName name="XRefCopy2Row" localSheetId="64" hidden="1">#REF!</definedName>
    <definedName name="XRefCopy2Row" localSheetId="35" hidden="1">#REF!</definedName>
    <definedName name="XRefCopy2Row" localSheetId="34" hidden="1">#REF!</definedName>
    <definedName name="XRefCopy2Row" localSheetId="37" hidden="1">#REF!</definedName>
    <definedName name="XRefCopy2Row" localSheetId="19" hidden="1">#REF!</definedName>
    <definedName name="XRefCopy2Row" localSheetId="18" hidden="1">#REF!</definedName>
    <definedName name="XRefCopy2Row" localSheetId="43" hidden="1">#REF!</definedName>
    <definedName name="XRefCopy2Row" localSheetId="42" hidden="1">#REF!</definedName>
    <definedName name="XRefCopy2Row" localSheetId="17" hidden="1">#REF!</definedName>
    <definedName name="XRefCopy2Row" localSheetId="66" hidden="1">#REF!</definedName>
    <definedName name="XRefCopy2Row" localSheetId="67" hidden="1">#REF!</definedName>
    <definedName name="XRefCopy2Row" localSheetId="61" hidden="1">#REF!</definedName>
    <definedName name="XRefCopy2Row" hidden="1">#REF!</definedName>
    <definedName name="XRefCopy3" localSheetId="29" hidden="1">#REF!</definedName>
    <definedName name="XRefCopy3" localSheetId="65" hidden="1">#REF!</definedName>
    <definedName name="XRefCopy3" localSheetId="64" hidden="1">#REF!</definedName>
    <definedName name="XRefCopy3" localSheetId="35" hidden="1">#REF!</definedName>
    <definedName name="XRefCopy3" localSheetId="36" hidden="1">#REF!</definedName>
    <definedName name="XRefCopy3" localSheetId="38" hidden="1">#REF!</definedName>
    <definedName name="XRefCopy3" localSheetId="34" hidden="1">#REF!</definedName>
    <definedName name="XRefCopy3" localSheetId="37" hidden="1">#REF!</definedName>
    <definedName name="XRefCopy3" localSheetId="19" hidden="1">#REF!</definedName>
    <definedName name="XRefCopy3" localSheetId="18" hidden="1">#REF!</definedName>
    <definedName name="XRefCopy3" localSheetId="27" hidden="1">#REF!</definedName>
    <definedName name="XRefCopy3" localSheetId="43" hidden="1">#REF!</definedName>
    <definedName name="XRefCopy3" localSheetId="42" hidden="1">#REF!</definedName>
    <definedName name="XRefCopy3" localSheetId="75" hidden="1">#REF!</definedName>
    <definedName name="XRefCopy3" localSheetId="74" hidden="1">#REF!</definedName>
    <definedName name="XRefCopy3" localSheetId="73" hidden="1">#REF!</definedName>
    <definedName name="XRefCopy3" localSheetId="17" hidden="1">#REF!</definedName>
    <definedName name="XRefCopy3" localSheetId="66" hidden="1">#REF!</definedName>
    <definedName name="XRefCopy3" localSheetId="67" hidden="1">#REF!</definedName>
    <definedName name="XRefCopy3" localSheetId="24" hidden="1">#REF!</definedName>
    <definedName name="XRefCopy3" localSheetId="70" hidden="1">#REF!</definedName>
    <definedName name="XRefCopy3" localSheetId="71" hidden="1">#REF!</definedName>
    <definedName name="XRefCopy3" localSheetId="72" hidden="1">#REF!</definedName>
    <definedName name="XRefCopy3" localSheetId="26" hidden="1">#REF!</definedName>
    <definedName name="XRefCopy3" localSheetId="22" hidden="1">#REF!</definedName>
    <definedName name="XRefCopy3" localSheetId="62" hidden="1">#REF!</definedName>
    <definedName name="XRefCopy3" localSheetId="60" hidden="1">#REF!</definedName>
    <definedName name="XRefCopy3" localSheetId="63" hidden="1">#REF!</definedName>
    <definedName name="XRefCopy3" localSheetId="61" hidden="1">#REF!</definedName>
    <definedName name="XRefCopy3" localSheetId="25" hidden="1">#REF!</definedName>
    <definedName name="XRefCopy3" localSheetId="68" hidden="1">#REF!</definedName>
    <definedName name="XRefCopy3" localSheetId="69" hidden="1">#REF!</definedName>
    <definedName name="XRefCopy3" hidden="1">#REF!</definedName>
    <definedName name="XRefCopy3Row" localSheetId="29" hidden="1">#REF!</definedName>
    <definedName name="XRefCopy3Row" localSheetId="65" hidden="1">#REF!</definedName>
    <definedName name="XRefCopy3Row" localSheetId="64" hidden="1">#REF!</definedName>
    <definedName name="XRefCopy3Row" localSheetId="35" hidden="1">#REF!</definedName>
    <definedName name="XRefCopy3Row" localSheetId="36" hidden="1">#REF!</definedName>
    <definedName name="XRefCopy3Row" localSheetId="38" hidden="1">#REF!</definedName>
    <definedName name="XRefCopy3Row" localSheetId="34" hidden="1">#REF!</definedName>
    <definedName name="XRefCopy3Row" localSheetId="37" hidden="1">#REF!</definedName>
    <definedName name="XRefCopy3Row" localSheetId="19" hidden="1">#REF!</definedName>
    <definedName name="XRefCopy3Row" localSheetId="18" hidden="1">#REF!</definedName>
    <definedName name="XRefCopy3Row" localSheetId="27" hidden="1">#REF!</definedName>
    <definedName name="XRefCopy3Row" localSheetId="43" hidden="1">#REF!</definedName>
    <definedName name="XRefCopy3Row" localSheetId="42" hidden="1">#REF!</definedName>
    <definedName name="XRefCopy3Row" localSheetId="75" hidden="1">#REF!</definedName>
    <definedName name="XRefCopy3Row" localSheetId="74" hidden="1">#REF!</definedName>
    <definedName name="XRefCopy3Row" localSheetId="73" hidden="1">#REF!</definedName>
    <definedName name="XRefCopy3Row" localSheetId="17" hidden="1">#REF!</definedName>
    <definedName name="XRefCopy3Row" localSheetId="66" hidden="1">#REF!</definedName>
    <definedName name="XRefCopy3Row" localSheetId="67" hidden="1">#REF!</definedName>
    <definedName name="XRefCopy3Row" localSheetId="24" hidden="1">#REF!</definedName>
    <definedName name="XRefCopy3Row" localSheetId="70" hidden="1">#REF!</definedName>
    <definedName name="XRefCopy3Row" localSheetId="71" hidden="1">#REF!</definedName>
    <definedName name="XRefCopy3Row" localSheetId="72" hidden="1">#REF!</definedName>
    <definedName name="XRefCopy3Row" localSheetId="26" hidden="1">#REF!</definedName>
    <definedName name="XRefCopy3Row" localSheetId="22" hidden="1">#REF!</definedName>
    <definedName name="XRefCopy3Row" localSheetId="62" hidden="1">#REF!</definedName>
    <definedName name="XRefCopy3Row" localSheetId="60" hidden="1">#REF!</definedName>
    <definedName name="XRefCopy3Row" localSheetId="63" hidden="1">#REF!</definedName>
    <definedName name="XRefCopy3Row" localSheetId="61" hidden="1">#REF!</definedName>
    <definedName name="XRefCopy3Row" localSheetId="25" hidden="1">#REF!</definedName>
    <definedName name="XRefCopy3Row" localSheetId="68" hidden="1">#REF!</definedName>
    <definedName name="XRefCopy3Row" localSheetId="69" hidden="1">#REF!</definedName>
    <definedName name="XRefCopy3Row" hidden="1">#REF!</definedName>
    <definedName name="XRefCopy4Row" localSheetId="29" hidden="1">#REF!</definedName>
    <definedName name="XRefCopy4Row" localSheetId="65" hidden="1">#REF!</definedName>
    <definedName name="XRefCopy4Row" localSheetId="64" hidden="1">#REF!</definedName>
    <definedName name="XRefCopy4Row" localSheetId="35" hidden="1">#REF!</definedName>
    <definedName name="XRefCopy4Row" localSheetId="36" hidden="1">#REF!</definedName>
    <definedName name="XRefCopy4Row" localSheetId="38" hidden="1">#REF!</definedName>
    <definedName name="XRefCopy4Row" localSheetId="34" hidden="1">#REF!</definedName>
    <definedName name="XRefCopy4Row" localSheetId="37" hidden="1">#REF!</definedName>
    <definedName name="XRefCopy4Row" localSheetId="19" hidden="1">#REF!</definedName>
    <definedName name="XRefCopy4Row" localSheetId="18" hidden="1">#REF!</definedName>
    <definedName name="XRefCopy4Row" localSheetId="27" hidden="1">#REF!</definedName>
    <definedName name="XRefCopy4Row" localSheetId="43" hidden="1">#REF!</definedName>
    <definedName name="XRefCopy4Row" localSheetId="42" hidden="1">#REF!</definedName>
    <definedName name="XRefCopy4Row" localSheetId="75" hidden="1">#REF!</definedName>
    <definedName name="XRefCopy4Row" localSheetId="74" hidden="1">#REF!</definedName>
    <definedName name="XRefCopy4Row" localSheetId="73" hidden="1">#REF!</definedName>
    <definedName name="XRefCopy4Row" localSheetId="17" hidden="1">#REF!</definedName>
    <definedName name="XRefCopy4Row" localSheetId="66" hidden="1">#REF!</definedName>
    <definedName name="XRefCopy4Row" localSheetId="67" hidden="1">#REF!</definedName>
    <definedName name="XRefCopy4Row" localSheetId="24" hidden="1">#REF!</definedName>
    <definedName name="XRefCopy4Row" localSheetId="70" hidden="1">#REF!</definedName>
    <definedName name="XRefCopy4Row" localSheetId="71" hidden="1">#REF!</definedName>
    <definedName name="XRefCopy4Row" localSheetId="72" hidden="1">#REF!</definedName>
    <definedName name="XRefCopy4Row" localSheetId="26" hidden="1">#REF!</definedName>
    <definedName name="XRefCopy4Row" localSheetId="22" hidden="1">#REF!</definedName>
    <definedName name="XRefCopy4Row" localSheetId="62" hidden="1">#REF!</definedName>
    <definedName name="XRefCopy4Row" localSheetId="60" hidden="1">#REF!</definedName>
    <definedName name="XRefCopy4Row" localSheetId="63" hidden="1">#REF!</definedName>
    <definedName name="XRefCopy4Row" localSheetId="61" hidden="1">#REF!</definedName>
    <definedName name="XRefCopy4Row" localSheetId="25" hidden="1">#REF!</definedName>
    <definedName name="XRefCopy4Row" localSheetId="68" hidden="1">#REF!</definedName>
    <definedName name="XRefCopy4Row" localSheetId="69" hidden="1">#REF!</definedName>
    <definedName name="XRefCopy4Row" hidden="1">#REF!</definedName>
    <definedName name="XRefCopy5" localSheetId="61" hidden="1">#REF!</definedName>
    <definedName name="XRefCopy5" hidden="1">#REF!</definedName>
    <definedName name="XRefCopy5Row" localSheetId="29" hidden="1">#REF!</definedName>
    <definedName name="XRefCopy5Row" localSheetId="65" hidden="1">#REF!</definedName>
    <definedName name="XRefCopy5Row" localSheetId="64" hidden="1">#REF!</definedName>
    <definedName name="XRefCopy5Row" localSheetId="35" hidden="1">#REF!</definedName>
    <definedName name="XRefCopy5Row" localSheetId="36" hidden="1">#REF!</definedName>
    <definedName name="XRefCopy5Row" localSheetId="38" hidden="1">#REF!</definedName>
    <definedName name="XRefCopy5Row" localSheetId="34" hidden="1">#REF!</definedName>
    <definedName name="XRefCopy5Row" localSheetId="37" hidden="1">#REF!</definedName>
    <definedName name="XRefCopy5Row" localSheetId="19" hidden="1">#REF!</definedName>
    <definedName name="XRefCopy5Row" localSheetId="18" hidden="1">#REF!</definedName>
    <definedName name="XRefCopy5Row" localSheetId="27" hidden="1">#REF!</definedName>
    <definedName name="XRefCopy5Row" localSheetId="43" hidden="1">#REF!</definedName>
    <definedName name="XRefCopy5Row" localSheetId="42" hidden="1">#REF!</definedName>
    <definedName name="XRefCopy5Row" localSheetId="75" hidden="1">#REF!</definedName>
    <definedName name="XRefCopy5Row" localSheetId="74" hidden="1">#REF!</definedName>
    <definedName name="XRefCopy5Row" localSheetId="73" hidden="1">#REF!</definedName>
    <definedName name="XRefCopy5Row" localSheetId="17" hidden="1">#REF!</definedName>
    <definedName name="XRefCopy5Row" localSheetId="66" hidden="1">#REF!</definedName>
    <definedName name="XRefCopy5Row" localSheetId="67" hidden="1">#REF!</definedName>
    <definedName name="XRefCopy5Row" localSheetId="24" hidden="1">#REF!</definedName>
    <definedName name="XRefCopy5Row" localSheetId="70" hidden="1">#REF!</definedName>
    <definedName name="XRefCopy5Row" localSheetId="71" hidden="1">#REF!</definedName>
    <definedName name="XRefCopy5Row" localSheetId="72" hidden="1">#REF!</definedName>
    <definedName name="XRefCopy5Row" localSheetId="26" hidden="1">#REF!</definedName>
    <definedName name="XRefCopy5Row" localSheetId="22" hidden="1">#REF!</definedName>
    <definedName name="XRefCopy5Row" localSheetId="62" hidden="1">#REF!</definedName>
    <definedName name="XRefCopy5Row" localSheetId="60" hidden="1">#REF!</definedName>
    <definedName name="XRefCopy5Row" localSheetId="63" hidden="1">#REF!</definedName>
    <definedName name="XRefCopy5Row" localSheetId="61" hidden="1">#REF!</definedName>
    <definedName name="XRefCopy5Row" localSheetId="25" hidden="1">#REF!</definedName>
    <definedName name="XRefCopy5Row" localSheetId="68" hidden="1">#REF!</definedName>
    <definedName name="XRefCopy5Row" localSheetId="69" hidden="1">#REF!</definedName>
    <definedName name="XRefCopy5Row" hidden="1">#REF!</definedName>
    <definedName name="XRefCopyRangeCount" hidden="1">5</definedName>
    <definedName name="XRefPaste1" localSheetId="29" hidden="1">#REF!</definedName>
    <definedName name="XRefPaste1" localSheetId="65" hidden="1">#REF!</definedName>
    <definedName name="XRefPaste1" localSheetId="64" hidden="1">#REF!</definedName>
    <definedName name="XRefPaste1" localSheetId="35" hidden="1">#REF!</definedName>
    <definedName name="XRefPaste1" localSheetId="36" hidden="1">#REF!</definedName>
    <definedName name="XRefPaste1" localSheetId="38" hidden="1">#REF!</definedName>
    <definedName name="XRefPaste1" localSheetId="34" hidden="1">#REF!</definedName>
    <definedName name="XRefPaste1" localSheetId="37" hidden="1">#REF!</definedName>
    <definedName name="XRefPaste1" localSheetId="19" hidden="1">#REF!</definedName>
    <definedName name="XRefPaste1" localSheetId="18" hidden="1">#REF!</definedName>
    <definedName name="XRefPaste1" localSheetId="27" hidden="1">#REF!</definedName>
    <definedName name="XRefPaste1" localSheetId="43" hidden="1">#REF!</definedName>
    <definedName name="XRefPaste1" localSheetId="42" hidden="1">#REF!</definedName>
    <definedName name="XRefPaste1" localSheetId="75" hidden="1">#REF!</definedName>
    <definedName name="XRefPaste1" localSheetId="74" hidden="1">#REF!</definedName>
    <definedName name="XRefPaste1" localSheetId="73" hidden="1">#REF!</definedName>
    <definedName name="XRefPaste1" localSheetId="17" hidden="1">#REF!</definedName>
    <definedName name="XRefPaste1" localSheetId="66" hidden="1">#REF!</definedName>
    <definedName name="XRefPaste1" localSheetId="67" hidden="1">#REF!</definedName>
    <definedName name="XRefPaste1" localSheetId="24" hidden="1">#REF!</definedName>
    <definedName name="XRefPaste1" localSheetId="70" hidden="1">#REF!</definedName>
    <definedName name="XRefPaste1" localSheetId="71" hidden="1">#REF!</definedName>
    <definedName name="XRefPaste1" localSheetId="72" hidden="1">#REF!</definedName>
    <definedName name="XRefPaste1" localSheetId="26" hidden="1">#REF!</definedName>
    <definedName name="XRefPaste1" localSheetId="22" hidden="1">#REF!</definedName>
    <definedName name="XRefPaste1" localSheetId="62" hidden="1">#REF!</definedName>
    <definedName name="XRefPaste1" localSheetId="60" hidden="1">#REF!</definedName>
    <definedName name="XRefPaste1" localSheetId="63" hidden="1">#REF!</definedName>
    <definedName name="XRefPaste1" localSheetId="61" hidden="1">#REF!</definedName>
    <definedName name="XRefPaste1" localSheetId="25" hidden="1">#REF!</definedName>
    <definedName name="XRefPaste1" localSheetId="68" hidden="1">#REF!</definedName>
    <definedName name="XRefPaste1" localSheetId="69" hidden="1">#REF!</definedName>
    <definedName name="XRefPaste1" hidden="1">#REF!</definedName>
    <definedName name="XRefPaste1Row" localSheetId="29" hidden="1">#REF!</definedName>
    <definedName name="XRefPaste1Row" localSheetId="65" hidden="1">#REF!</definedName>
    <definedName name="XRefPaste1Row" localSheetId="64" hidden="1">#REF!</definedName>
    <definedName name="XRefPaste1Row" localSheetId="35" hidden="1">#REF!</definedName>
    <definedName name="XRefPaste1Row" localSheetId="36" hidden="1">#REF!</definedName>
    <definedName name="XRefPaste1Row" localSheetId="38" hidden="1">#REF!</definedName>
    <definedName name="XRefPaste1Row" localSheetId="34" hidden="1">#REF!</definedName>
    <definedName name="XRefPaste1Row" localSheetId="37" hidden="1">#REF!</definedName>
    <definedName name="XRefPaste1Row" localSheetId="19" hidden="1">#REF!</definedName>
    <definedName name="XRefPaste1Row" localSheetId="18" hidden="1">#REF!</definedName>
    <definedName name="XRefPaste1Row" localSheetId="27" hidden="1">#REF!</definedName>
    <definedName name="XRefPaste1Row" localSheetId="43" hidden="1">#REF!</definedName>
    <definedName name="XRefPaste1Row" localSheetId="42" hidden="1">#REF!</definedName>
    <definedName name="XRefPaste1Row" localSheetId="75" hidden="1">#REF!</definedName>
    <definedName name="XRefPaste1Row" localSheetId="74" hidden="1">#REF!</definedName>
    <definedName name="XRefPaste1Row" localSheetId="73" hidden="1">#REF!</definedName>
    <definedName name="XRefPaste1Row" localSheetId="17" hidden="1">#REF!</definedName>
    <definedName name="XRefPaste1Row" localSheetId="66" hidden="1">#REF!</definedName>
    <definedName name="XRefPaste1Row" localSheetId="67" hidden="1">#REF!</definedName>
    <definedName name="XRefPaste1Row" localSheetId="24" hidden="1">#REF!</definedName>
    <definedName name="XRefPaste1Row" localSheetId="70" hidden="1">#REF!</definedName>
    <definedName name="XRefPaste1Row" localSheetId="71" hidden="1">#REF!</definedName>
    <definedName name="XRefPaste1Row" localSheetId="72" hidden="1">#REF!</definedName>
    <definedName name="XRefPaste1Row" localSheetId="26" hidden="1">#REF!</definedName>
    <definedName name="XRefPaste1Row" localSheetId="22" hidden="1">#REF!</definedName>
    <definedName name="XRefPaste1Row" localSheetId="62" hidden="1">#REF!</definedName>
    <definedName name="XRefPaste1Row" localSheetId="60" hidden="1">#REF!</definedName>
    <definedName name="XRefPaste1Row" localSheetId="63" hidden="1">#REF!</definedName>
    <definedName name="XRefPaste1Row" localSheetId="61" hidden="1">#REF!</definedName>
    <definedName name="XRefPaste1Row" localSheetId="25" hidden="1">#REF!</definedName>
    <definedName name="XRefPaste1Row" localSheetId="68" hidden="1">#REF!</definedName>
    <definedName name="XRefPaste1Row" localSheetId="69" hidden="1">#REF!</definedName>
    <definedName name="XRefPaste1Row" hidden="1">#REF!</definedName>
    <definedName name="XRefPasteRangeCount" hidden="1">1</definedName>
    <definedName name="xx" localSheetId="29" hidden="1">{#N/A,#N/A,FALSE,"Aging Summary";#N/A,#N/A,FALSE,"Ratio Analysis";#N/A,#N/A,FALSE,"Test 120 Day Accts";#N/A,#N/A,FALSE,"Tickmarks"}</definedName>
    <definedName name="xx" localSheetId="65" hidden="1">{#N/A,#N/A,FALSE,"Aging Summary";#N/A,#N/A,FALSE,"Ratio Analysis";#N/A,#N/A,FALSE,"Test 120 Day Accts";#N/A,#N/A,FALSE,"Tickmarks"}</definedName>
    <definedName name="xx" localSheetId="64" hidden="1">{#N/A,#N/A,FALSE,"Aging Summary";#N/A,#N/A,FALSE,"Ratio Analysis";#N/A,#N/A,FALSE,"Test 120 Day Accts";#N/A,#N/A,FALSE,"Tickmarks"}</definedName>
    <definedName name="xx" localSheetId="35" hidden="1">{#N/A,#N/A,FALSE,"Aging Summary";#N/A,#N/A,FALSE,"Ratio Analysis";#N/A,#N/A,FALSE,"Test 120 Day Accts";#N/A,#N/A,FALSE,"Tickmarks"}</definedName>
    <definedName name="xx" localSheetId="36" hidden="1">{#N/A,#N/A,FALSE,"Aging Summary";#N/A,#N/A,FALSE,"Ratio Analysis";#N/A,#N/A,FALSE,"Test 120 Day Accts";#N/A,#N/A,FALSE,"Tickmarks"}</definedName>
    <definedName name="xx" localSheetId="38" hidden="1">{#N/A,#N/A,FALSE,"Aging Summary";#N/A,#N/A,FALSE,"Ratio Analysis";#N/A,#N/A,FALSE,"Test 120 Day Accts";#N/A,#N/A,FALSE,"Tickmarks"}</definedName>
    <definedName name="xx" localSheetId="34" hidden="1">{#N/A,#N/A,FALSE,"Aging Summary";#N/A,#N/A,FALSE,"Ratio Analysis";#N/A,#N/A,FALSE,"Test 120 Day Accts";#N/A,#N/A,FALSE,"Tickmarks"}</definedName>
    <definedName name="xx" localSheetId="37" hidden="1">{#N/A,#N/A,FALSE,"Aging Summary";#N/A,#N/A,FALSE,"Ratio Analysis";#N/A,#N/A,FALSE,"Test 120 Day Accts";#N/A,#N/A,FALSE,"Tickmarks"}</definedName>
    <definedName name="xx" localSheetId="19" hidden="1">{#N/A,#N/A,FALSE,"Aging Summary";#N/A,#N/A,FALSE,"Ratio Analysis";#N/A,#N/A,FALSE,"Test 120 Day Accts";#N/A,#N/A,FALSE,"Tickmarks"}</definedName>
    <definedName name="xx" localSheetId="18" hidden="1">{#N/A,#N/A,FALSE,"Aging Summary";#N/A,#N/A,FALSE,"Ratio Analysis";#N/A,#N/A,FALSE,"Test 120 Day Accts";#N/A,#N/A,FALSE,"Tickmarks"}</definedName>
    <definedName name="xx" localSheetId="27" hidden="1">{#N/A,#N/A,FALSE,"Aging Summary";#N/A,#N/A,FALSE,"Ratio Analysis";#N/A,#N/A,FALSE,"Test 120 Day Accts";#N/A,#N/A,FALSE,"Tickmarks"}</definedName>
    <definedName name="xx" localSheetId="43" hidden="1">{#N/A,#N/A,FALSE,"Aging Summary";#N/A,#N/A,FALSE,"Ratio Analysis";#N/A,#N/A,FALSE,"Test 120 Day Accts";#N/A,#N/A,FALSE,"Tickmarks"}</definedName>
    <definedName name="xx" localSheetId="42" hidden="1">{#N/A,#N/A,FALSE,"Aging Summary";#N/A,#N/A,FALSE,"Ratio Analysis";#N/A,#N/A,FALSE,"Test 120 Day Accts";#N/A,#N/A,FALSE,"Tickmarks"}</definedName>
    <definedName name="xx" localSheetId="75" hidden="1">{#N/A,#N/A,FALSE,"Aging Summary";#N/A,#N/A,FALSE,"Ratio Analysis";#N/A,#N/A,FALSE,"Test 120 Day Accts";#N/A,#N/A,FALSE,"Tickmarks"}</definedName>
    <definedName name="xx" localSheetId="74" hidden="1">{#N/A,#N/A,FALSE,"Aging Summary";#N/A,#N/A,FALSE,"Ratio Analysis";#N/A,#N/A,FALSE,"Test 120 Day Accts";#N/A,#N/A,FALSE,"Tickmarks"}</definedName>
    <definedName name="xx" localSheetId="73" hidden="1">{#N/A,#N/A,FALSE,"Aging Summary";#N/A,#N/A,FALSE,"Ratio Analysis";#N/A,#N/A,FALSE,"Test 120 Day Accts";#N/A,#N/A,FALSE,"Tickmarks"}</definedName>
    <definedName name="xx" localSheetId="17" hidden="1">{#N/A,#N/A,FALSE,"Aging Summary";#N/A,#N/A,FALSE,"Ratio Analysis";#N/A,#N/A,FALSE,"Test 120 Day Accts";#N/A,#N/A,FALSE,"Tickmarks"}</definedName>
    <definedName name="xx" localSheetId="66" hidden="1">{#N/A,#N/A,FALSE,"Aging Summary";#N/A,#N/A,FALSE,"Ratio Analysis";#N/A,#N/A,FALSE,"Test 120 Day Accts";#N/A,#N/A,FALSE,"Tickmarks"}</definedName>
    <definedName name="xx" localSheetId="67" hidden="1">{#N/A,#N/A,FALSE,"Aging Summary";#N/A,#N/A,FALSE,"Ratio Analysis";#N/A,#N/A,FALSE,"Test 120 Day Accts";#N/A,#N/A,FALSE,"Tickmarks"}</definedName>
    <definedName name="xx" localSheetId="24" hidden="1">{#N/A,#N/A,FALSE,"Aging Summary";#N/A,#N/A,FALSE,"Ratio Analysis";#N/A,#N/A,FALSE,"Test 120 Day Accts";#N/A,#N/A,FALSE,"Tickmarks"}</definedName>
    <definedName name="xx" localSheetId="70" hidden="1">{#N/A,#N/A,FALSE,"Aging Summary";#N/A,#N/A,FALSE,"Ratio Analysis";#N/A,#N/A,FALSE,"Test 120 Day Accts";#N/A,#N/A,FALSE,"Tickmarks"}</definedName>
    <definedName name="xx" localSheetId="71" hidden="1">{#N/A,#N/A,FALSE,"Aging Summary";#N/A,#N/A,FALSE,"Ratio Analysis";#N/A,#N/A,FALSE,"Test 120 Day Accts";#N/A,#N/A,FALSE,"Tickmarks"}</definedName>
    <definedName name="xx" localSheetId="72" hidden="1">{#N/A,#N/A,FALSE,"Aging Summary";#N/A,#N/A,FALSE,"Ratio Analysis";#N/A,#N/A,FALSE,"Test 120 Day Accts";#N/A,#N/A,FALSE,"Tickmarks"}</definedName>
    <definedName name="xx" localSheetId="26" hidden="1">{#N/A,#N/A,FALSE,"Aging Summary";#N/A,#N/A,FALSE,"Ratio Analysis";#N/A,#N/A,FALSE,"Test 120 Day Accts";#N/A,#N/A,FALSE,"Tickmarks"}</definedName>
    <definedName name="xx" localSheetId="22" hidden="1">{#N/A,#N/A,FALSE,"Aging Summary";#N/A,#N/A,FALSE,"Ratio Analysis";#N/A,#N/A,FALSE,"Test 120 Day Accts";#N/A,#N/A,FALSE,"Tickmarks"}</definedName>
    <definedName name="xx" localSheetId="62" hidden="1">{#N/A,#N/A,FALSE,"Aging Summary";#N/A,#N/A,FALSE,"Ratio Analysis";#N/A,#N/A,FALSE,"Test 120 Day Accts";#N/A,#N/A,FALSE,"Tickmarks"}</definedName>
    <definedName name="xx" localSheetId="60" hidden="1">{#N/A,#N/A,FALSE,"Aging Summary";#N/A,#N/A,FALSE,"Ratio Analysis";#N/A,#N/A,FALSE,"Test 120 Day Accts";#N/A,#N/A,FALSE,"Tickmarks"}</definedName>
    <definedName name="xx" localSheetId="63" hidden="1">{#N/A,#N/A,FALSE,"Aging Summary";#N/A,#N/A,FALSE,"Ratio Analysis";#N/A,#N/A,FALSE,"Test 120 Day Accts";#N/A,#N/A,FALSE,"Tickmarks"}</definedName>
    <definedName name="xx" localSheetId="61" hidden="1">{#N/A,#N/A,FALSE,"Aging Summary";#N/A,#N/A,FALSE,"Ratio Analysis";#N/A,#N/A,FALSE,"Test 120 Day Accts";#N/A,#N/A,FALSE,"Tickmarks"}</definedName>
    <definedName name="xx" localSheetId="25" hidden="1">{#N/A,#N/A,FALSE,"Aging Summary";#N/A,#N/A,FALSE,"Ratio Analysis";#N/A,#N/A,FALSE,"Test 120 Day Accts";#N/A,#N/A,FALSE,"Tickmarks"}</definedName>
    <definedName name="xx" localSheetId="68" hidden="1">{#N/A,#N/A,FALSE,"Aging Summary";#N/A,#N/A,FALSE,"Ratio Analysis";#N/A,#N/A,FALSE,"Test 120 Day Accts";#N/A,#N/A,FALSE,"Tickmarks"}</definedName>
    <definedName name="xx" localSheetId="69" hidden="1">{#N/A,#N/A,FALSE,"Aging Summary";#N/A,#N/A,FALSE,"Ratio Analysis";#N/A,#N/A,FALSE,"Test 120 Day Accts";#N/A,#N/A,FALSE,"Tickmarks"}</definedName>
    <definedName name="xx" hidden="1">{#N/A,#N/A,FALSE,"Aging Summary";#N/A,#N/A,FALSE,"Ratio Analysis";#N/A,#N/A,FALSE,"Test 120 Day Accts";#N/A,#N/A,FALSE,"Tickmarks"}</definedName>
    <definedName name="xxxx" localSheetId="2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3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4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4"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7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69"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localSheetId="29" hidden="1">{"Portrait",#N/A,FALSE,"BOILER";"boiler_1",#N/A,FALSE,"BOILER";"boiler_2",#N/A,FALSE,"BOILER";"boiler_3",#N/A,FALSE,"BOILER";"results",#N/A,FALSE,"BOILER"}</definedName>
    <definedName name="z" localSheetId="65" hidden="1">{"Portrait",#N/A,FALSE,"BOILER";"boiler_1",#N/A,FALSE,"BOILER";"boiler_2",#N/A,FALSE,"BOILER";"boiler_3",#N/A,FALSE,"BOILER";"results",#N/A,FALSE,"BOILER"}</definedName>
    <definedName name="z" localSheetId="64" hidden="1">{"Portrait",#N/A,FALSE,"BOILER";"boiler_1",#N/A,FALSE,"BOILER";"boiler_2",#N/A,FALSE,"BOILER";"boiler_3",#N/A,FALSE,"BOILER";"results",#N/A,FALSE,"BOILER"}</definedName>
    <definedName name="z" localSheetId="35" hidden="1">{"Portrait",#N/A,FALSE,"BOILER";"boiler_1",#N/A,FALSE,"BOILER";"boiler_2",#N/A,FALSE,"BOILER";"boiler_3",#N/A,FALSE,"BOILER";"results",#N/A,FALSE,"BOILER"}</definedName>
    <definedName name="z" localSheetId="36" hidden="1">{"Portrait",#N/A,FALSE,"BOILER";"boiler_1",#N/A,FALSE,"BOILER";"boiler_2",#N/A,FALSE,"BOILER";"boiler_3",#N/A,FALSE,"BOILER";"results",#N/A,FALSE,"BOILER"}</definedName>
    <definedName name="z" localSheetId="38" hidden="1">{"Portrait",#N/A,FALSE,"BOILER";"boiler_1",#N/A,FALSE,"BOILER";"boiler_2",#N/A,FALSE,"BOILER";"boiler_3",#N/A,FALSE,"BOILER";"results",#N/A,FALSE,"BOILER"}</definedName>
    <definedName name="z" localSheetId="34" hidden="1">{"Portrait",#N/A,FALSE,"BOILER";"boiler_1",#N/A,FALSE,"BOILER";"boiler_2",#N/A,FALSE,"BOILER";"boiler_3",#N/A,FALSE,"BOILER";"results",#N/A,FALSE,"BOILER"}</definedName>
    <definedName name="z" localSheetId="37" hidden="1">{"Portrait",#N/A,FALSE,"BOILER";"boiler_1",#N/A,FALSE,"BOILER";"boiler_2",#N/A,FALSE,"BOILER";"boiler_3",#N/A,FALSE,"BOILER";"results",#N/A,FALSE,"BOILER"}</definedName>
    <definedName name="z" localSheetId="19" hidden="1">{"Portrait",#N/A,FALSE,"BOILER";"boiler_1",#N/A,FALSE,"BOILER";"boiler_2",#N/A,FALSE,"BOILER";"boiler_3",#N/A,FALSE,"BOILER";"results",#N/A,FALSE,"BOILER"}</definedName>
    <definedName name="z" localSheetId="18" hidden="1">{"Portrait",#N/A,FALSE,"BOILER";"boiler_1",#N/A,FALSE,"BOILER";"boiler_2",#N/A,FALSE,"BOILER";"boiler_3",#N/A,FALSE,"BOILER";"results",#N/A,FALSE,"BOILER"}</definedName>
    <definedName name="z" localSheetId="27" hidden="1">{"Portrait",#N/A,FALSE,"BOILER";"boiler_1",#N/A,FALSE,"BOILER";"boiler_2",#N/A,FALSE,"BOILER";"boiler_3",#N/A,FALSE,"BOILER";"results",#N/A,FALSE,"BOILER"}</definedName>
    <definedName name="z" localSheetId="43" hidden="1">{"Portrait",#N/A,FALSE,"BOILER";"boiler_1",#N/A,FALSE,"BOILER";"boiler_2",#N/A,FALSE,"BOILER";"boiler_3",#N/A,FALSE,"BOILER";"results",#N/A,FALSE,"BOILER"}</definedName>
    <definedName name="z" localSheetId="42" hidden="1">{"Portrait",#N/A,FALSE,"BOILER";"boiler_1",#N/A,FALSE,"BOILER";"boiler_2",#N/A,FALSE,"BOILER";"boiler_3",#N/A,FALSE,"BOILER";"results",#N/A,FALSE,"BOILER"}</definedName>
    <definedName name="z" localSheetId="75" hidden="1">{"Portrait",#N/A,FALSE,"BOILER";"boiler_1",#N/A,FALSE,"BOILER";"boiler_2",#N/A,FALSE,"BOILER";"boiler_3",#N/A,FALSE,"BOILER";"results",#N/A,FALSE,"BOILER"}</definedName>
    <definedName name="z" localSheetId="74" hidden="1">{"Portrait",#N/A,FALSE,"BOILER";"boiler_1",#N/A,FALSE,"BOILER";"boiler_2",#N/A,FALSE,"BOILER";"boiler_3",#N/A,FALSE,"BOILER";"results",#N/A,FALSE,"BOILER"}</definedName>
    <definedName name="z" localSheetId="73" hidden="1">{"Portrait",#N/A,FALSE,"BOILER";"boiler_1",#N/A,FALSE,"BOILER";"boiler_2",#N/A,FALSE,"BOILER";"boiler_3",#N/A,FALSE,"BOILER";"results",#N/A,FALSE,"BOILER"}</definedName>
    <definedName name="z" localSheetId="17" hidden="1">{"Portrait",#N/A,FALSE,"BOILER";"boiler_1",#N/A,FALSE,"BOILER";"boiler_2",#N/A,FALSE,"BOILER";"boiler_3",#N/A,FALSE,"BOILER";"results",#N/A,FALSE,"BOILER"}</definedName>
    <definedName name="z" localSheetId="66" hidden="1">{"Portrait",#N/A,FALSE,"BOILER";"boiler_1",#N/A,FALSE,"BOILER";"boiler_2",#N/A,FALSE,"BOILER";"boiler_3",#N/A,FALSE,"BOILER";"results",#N/A,FALSE,"BOILER"}</definedName>
    <definedName name="z" localSheetId="67" hidden="1">{"Portrait",#N/A,FALSE,"BOILER";"boiler_1",#N/A,FALSE,"BOILER";"boiler_2",#N/A,FALSE,"BOILER";"boiler_3",#N/A,FALSE,"BOILER";"results",#N/A,FALSE,"BOILER"}</definedName>
    <definedName name="z" localSheetId="24" hidden="1">{"Portrait",#N/A,FALSE,"BOILER";"boiler_1",#N/A,FALSE,"BOILER";"boiler_2",#N/A,FALSE,"BOILER";"boiler_3",#N/A,FALSE,"BOILER";"results",#N/A,FALSE,"BOILER"}</definedName>
    <definedName name="z" localSheetId="70" hidden="1">{"Portrait",#N/A,FALSE,"BOILER";"boiler_1",#N/A,FALSE,"BOILER";"boiler_2",#N/A,FALSE,"BOILER";"boiler_3",#N/A,FALSE,"BOILER";"results",#N/A,FALSE,"BOILER"}</definedName>
    <definedName name="z" localSheetId="71" hidden="1">{"Portrait",#N/A,FALSE,"BOILER";"boiler_1",#N/A,FALSE,"BOILER";"boiler_2",#N/A,FALSE,"BOILER";"boiler_3",#N/A,FALSE,"BOILER";"results",#N/A,FALSE,"BOILER"}</definedName>
    <definedName name="z" localSheetId="72" hidden="1">{"Portrait",#N/A,FALSE,"BOILER";"boiler_1",#N/A,FALSE,"BOILER";"boiler_2",#N/A,FALSE,"BOILER";"boiler_3",#N/A,FALSE,"BOILER";"results",#N/A,FALSE,"BOILER"}</definedName>
    <definedName name="z" localSheetId="26" hidden="1">{"Portrait",#N/A,FALSE,"BOILER";"boiler_1",#N/A,FALSE,"BOILER";"boiler_2",#N/A,FALSE,"BOILER";"boiler_3",#N/A,FALSE,"BOILER";"results",#N/A,FALSE,"BOILER"}</definedName>
    <definedName name="z" localSheetId="22" hidden="1">{"Portrait",#N/A,FALSE,"BOILER";"boiler_1",#N/A,FALSE,"BOILER";"boiler_2",#N/A,FALSE,"BOILER";"boiler_3",#N/A,FALSE,"BOILER";"results",#N/A,FALSE,"BOILER"}</definedName>
    <definedName name="z" localSheetId="62" hidden="1">{"Portrait",#N/A,FALSE,"BOILER";"boiler_1",#N/A,FALSE,"BOILER";"boiler_2",#N/A,FALSE,"BOILER";"boiler_3",#N/A,FALSE,"BOILER";"results",#N/A,FALSE,"BOILER"}</definedName>
    <definedName name="z" localSheetId="60" hidden="1">{"Portrait",#N/A,FALSE,"BOILER";"boiler_1",#N/A,FALSE,"BOILER";"boiler_2",#N/A,FALSE,"BOILER";"boiler_3",#N/A,FALSE,"BOILER";"results",#N/A,FALSE,"BOILER"}</definedName>
    <definedName name="z" localSheetId="63" hidden="1">{"Portrait",#N/A,FALSE,"BOILER";"boiler_1",#N/A,FALSE,"BOILER";"boiler_2",#N/A,FALSE,"BOILER";"boiler_3",#N/A,FALSE,"BOILER";"results",#N/A,FALSE,"BOILER"}</definedName>
    <definedName name="z" localSheetId="61" hidden="1">{"Portrait",#N/A,FALSE,"BOILER";"boiler_1",#N/A,FALSE,"BOILER";"boiler_2",#N/A,FALSE,"BOILER";"boiler_3",#N/A,FALSE,"BOILER";"results",#N/A,FALSE,"BOILER"}</definedName>
    <definedName name="z" localSheetId="25" hidden="1">{"Portrait",#N/A,FALSE,"BOILER";"boiler_1",#N/A,FALSE,"BOILER";"boiler_2",#N/A,FALSE,"BOILER";"boiler_3",#N/A,FALSE,"BOILER";"results",#N/A,FALSE,"BOILER"}</definedName>
    <definedName name="z" localSheetId="68" hidden="1">{"Portrait",#N/A,FALSE,"BOILER";"boiler_1",#N/A,FALSE,"BOILER";"boiler_2",#N/A,FALSE,"BOILER";"boiler_3",#N/A,FALSE,"BOILER";"results",#N/A,FALSE,"BOILER"}</definedName>
    <definedName name="z" localSheetId="69" hidden="1">{"Portrait",#N/A,FALSE,"BOILER";"boiler_1",#N/A,FALSE,"BOILER";"boiler_2",#N/A,FALSE,"BOILER";"boiler_3",#N/A,FALSE,"BOILER";"results",#N/A,FALSE,"BOILER"}</definedName>
    <definedName name="z" hidden="1">{"Portrait",#N/A,FALSE,"BOILER";"boiler_1",#N/A,FALSE,"BOILER";"boiler_2",#N/A,FALSE,"BOILER";"boiler_3",#N/A,FALSE,"BOILER";"results",#N/A,FALSE,"BOILER"}</definedName>
    <definedName name="Z_0B113C9C_A1A9_11D3_A311_0008C739212F_.wvu.PrintArea" hidden="1">#REF!</definedName>
    <definedName name="Z_1C03E4A5_0E99_11D5_896C_00008646D7BA_.wvu.Rows" hidden="1">#REF!</definedName>
    <definedName name="Z_74BB7D31_A24A_11D3_95F1_000000000000_.wvu.PrintArea" localSheetId="29" hidden="1">#REF!</definedName>
    <definedName name="Z_74BB7D31_A24A_11D3_95F1_000000000000_.wvu.PrintArea" localSheetId="65" hidden="1">#REF!</definedName>
    <definedName name="Z_74BB7D31_A24A_11D3_95F1_000000000000_.wvu.PrintArea" localSheetId="64" hidden="1">#REF!</definedName>
    <definedName name="Z_74BB7D31_A24A_11D3_95F1_000000000000_.wvu.PrintArea" localSheetId="35" hidden="1">#REF!</definedName>
    <definedName name="Z_74BB7D31_A24A_11D3_95F1_000000000000_.wvu.PrintArea" localSheetId="36" hidden="1">#REF!</definedName>
    <definedName name="Z_74BB7D31_A24A_11D3_95F1_000000000000_.wvu.PrintArea" localSheetId="38" hidden="1">#REF!</definedName>
    <definedName name="Z_74BB7D31_A24A_11D3_95F1_000000000000_.wvu.PrintArea" localSheetId="34" hidden="1">#REF!</definedName>
    <definedName name="Z_74BB7D31_A24A_11D3_95F1_000000000000_.wvu.PrintArea" localSheetId="37" hidden="1">#REF!</definedName>
    <definedName name="Z_74BB7D31_A24A_11D3_95F1_000000000000_.wvu.PrintArea" localSheetId="19" hidden="1">#REF!</definedName>
    <definedName name="Z_74BB7D31_A24A_11D3_95F1_000000000000_.wvu.PrintArea" localSheetId="18" hidden="1">#REF!</definedName>
    <definedName name="Z_74BB7D31_A24A_11D3_95F1_000000000000_.wvu.PrintArea" localSheetId="27" hidden="1">#REF!</definedName>
    <definedName name="Z_74BB7D31_A24A_11D3_95F1_000000000000_.wvu.PrintArea" localSheetId="43" hidden="1">#REF!</definedName>
    <definedName name="Z_74BB7D31_A24A_11D3_95F1_000000000000_.wvu.PrintArea" localSheetId="42" hidden="1">#REF!</definedName>
    <definedName name="Z_74BB7D31_A24A_11D3_95F1_000000000000_.wvu.PrintArea" localSheetId="75" hidden="1">#REF!</definedName>
    <definedName name="Z_74BB7D31_A24A_11D3_95F1_000000000000_.wvu.PrintArea" localSheetId="74" hidden="1">#REF!</definedName>
    <definedName name="Z_74BB7D31_A24A_11D3_95F1_000000000000_.wvu.PrintArea" localSheetId="73" hidden="1">#REF!</definedName>
    <definedName name="Z_74BB7D31_A24A_11D3_95F1_000000000000_.wvu.PrintArea" localSheetId="17" hidden="1">#REF!</definedName>
    <definedName name="Z_74BB7D31_A24A_11D3_95F1_000000000000_.wvu.PrintArea" localSheetId="66" hidden="1">#REF!</definedName>
    <definedName name="Z_74BB7D31_A24A_11D3_95F1_000000000000_.wvu.PrintArea" localSheetId="67" hidden="1">#REF!</definedName>
    <definedName name="Z_74BB7D31_A24A_11D3_95F1_000000000000_.wvu.PrintArea" localSheetId="24" hidden="1">#REF!</definedName>
    <definedName name="Z_74BB7D31_A24A_11D3_95F1_000000000000_.wvu.PrintArea" localSheetId="70" hidden="1">#REF!</definedName>
    <definedName name="Z_74BB7D31_A24A_11D3_95F1_000000000000_.wvu.PrintArea" localSheetId="71" hidden="1">#REF!</definedName>
    <definedName name="Z_74BB7D31_A24A_11D3_95F1_000000000000_.wvu.PrintArea" localSheetId="72" hidden="1">#REF!</definedName>
    <definedName name="Z_74BB7D31_A24A_11D3_95F1_000000000000_.wvu.PrintArea" localSheetId="26" hidden="1">#REF!</definedName>
    <definedName name="Z_74BB7D31_A24A_11D3_95F1_000000000000_.wvu.PrintArea" localSheetId="22" hidden="1">#REF!</definedName>
    <definedName name="Z_74BB7D31_A24A_11D3_95F1_000000000000_.wvu.PrintArea" localSheetId="62" hidden="1">#REF!</definedName>
    <definedName name="Z_74BB7D31_A24A_11D3_95F1_000000000000_.wvu.PrintArea" localSheetId="60" hidden="1">#REF!</definedName>
    <definedName name="Z_74BB7D31_A24A_11D3_95F1_000000000000_.wvu.PrintArea" localSheetId="63" hidden="1">#REF!</definedName>
    <definedName name="Z_74BB7D31_A24A_11D3_95F1_000000000000_.wvu.PrintArea" localSheetId="61" hidden="1">#REF!</definedName>
    <definedName name="Z_74BB7D31_A24A_11D3_95F1_000000000000_.wvu.PrintArea" localSheetId="25" hidden="1">#REF!</definedName>
    <definedName name="Z_74BB7D31_A24A_11D3_95F1_000000000000_.wvu.PrintArea" localSheetId="68" hidden="1">#REF!</definedName>
    <definedName name="Z_74BB7D31_A24A_11D3_95F1_000000000000_.wvu.PrintArea" localSheetId="69" hidden="1">#REF!</definedName>
    <definedName name="Z_74BB7D31_A24A_11D3_95F1_000000000000_.wvu.PrintArea" hidden="1">#REF!</definedName>
    <definedName name="Zi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1" i="186" l="1"/>
  <c r="L31" i="186"/>
  <c r="M31" i="186"/>
  <c r="N31" i="186"/>
  <c r="O31" i="186"/>
  <c r="P31" i="186"/>
  <c r="Q31" i="186"/>
  <c r="R31" i="186"/>
  <c r="S31" i="186"/>
  <c r="T31" i="186"/>
  <c r="U31" i="186"/>
  <c r="V31" i="186"/>
  <c r="W31" i="186"/>
  <c r="X31" i="186"/>
  <c r="Y31" i="186"/>
  <c r="Z31" i="186"/>
  <c r="AA31" i="186"/>
  <c r="AB31" i="186"/>
  <c r="AC31" i="186"/>
  <c r="AD31" i="186"/>
  <c r="AE31" i="186"/>
  <c r="AF31" i="186"/>
  <c r="AG31" i="186"/>
  <c r="AH31" i="186"/>
  <c r="AI31" i="186"/>
  <c r="J31" i="186"/>
  <c r="D6" i="186"/>
  <c r="L9" i="179" l="1"/>
  <c r="M9" i="179"/>
  <c r="N9" i="179"/>
  <c r="O9" i="179"/>
  <c r="P9" i="179"/>
  <c r="Q9" i="179"/>
  <c r="R9" i="179"/>
  <c r="S9" i="179"/>
  <c r="T9" i="179"/>
  <c r="U9" i="179"/>
  <c r="V9" i="179"/>
  <c r="W9" i="179"/>
  <c r="X9" i="179"/>
  <c r="Y9" i="179"/>
  <c r="Z9" i="179"/>
  <c r="AA9" i="179"/>
  <c r="AB9" i="179"/>
  <c r="AC9" i="179"/>
  <c r="AD9" i="179"/>
  <c r="AE9" i="179"/>
  <c r="AF9" i="179"/>
  <c r="AG9" i="179"/>
  <c r="AH9" i="179"/>
  <c r="AI9" i="179"/>
  <c r="L10" i="179"/>
  <c r="M10" i="179"/>
  <c r="N10" i="179"/>
  <c r="O10" i="179"/>
  <c r="P10" i="179"/>
  <c r="Q10" i="179"/>
  <c r="R10" i="179"/>
  <c r="S10" i="179"/>
  <c r="T10" i="179"/>
  <c r="U10" i="179"/>
  <c r="V10" i="179"/>
  <c r="W10" i="179"/>
  <c r="X10" i="179"/>
  <c r="Y10" i="179"/>
  <c r="Z10" i="179"/>
  <c r="AA10" i="179"/>
  <c r="AB10" i="179"/>
  <c r="AC10" i="179"/>
  <c r="AD10" i="179"/>
  <c r="AE10" i="179"/>
  <c r="AF10" i="179"/>
  <c r="AG10" i="179"/>
  <c r="AH10" i="179"/>
  <c r="AI10" i="179"/>
  <c r="X8" i="179"/>
  <c r="Y8" i="179"/>
  <c r="Q5" i="179"/>
  <c r="F4" i="50" l="1"/>
  <c r="G4" i="50" s="1"/>
  <c r="H4" i="50" s="1"/>
  <c r="I4" i="50" s="1"/>
  <c r="J4" i="50" s="1"/>
  <c r="K4" i="50" s="1"/>
  <c r="L4" i="50" s="1"/>
  <c r="M4" i="50" s="1"/>
  <c r="N4" i="50" s="1"/>
  <c r="O4" i="50" s="1"/>
  <c r="P4" i="50" s="1"/>
  <c r="Q4" i="50" s="1"/>
  <c r="R4" i="50" s="1"/>
  <c r="S4" i="50" s="1"/>
  <c r="T4" i="50" s="1"/>
  <c r="U4" i="50" s="1"/>
  <c r="V4" i="50" s="1"/>
  <c r="B5" i="50"/>
  <c r="C5" i="50"/>
  <c r="D5" i="50"/>
  <c r="J5" i="50"/>
  <c r="K5" i="50"/>
  <c r="L5" i="50"/>
  <c r="M5" i="50"/>
  <c r="N5" i="50"/>
  <c r="O5" i="50"/>
  <c r="P5" i="50"/>
  <c r="Q5" i="50"/>
  <c r="R5" i="50"/>
  <c r="S5" i="50"/>
  <c r="T5" i="50"/>
  <c r="U5" i="50"/>
  <c r="V5" i="50"/>
  <c r="B6" i="50"/>
  <c r="C6" i="50"/>
  <c r="D6" i="50"/>
  <c r="J6" i="50"/>
  <c r="K6" i="50"/>
  <c r="L6" i="50"/>
  <c r="M6" i="50"/>
  <c r="N6" i="50"/>
  <c r="O6" i="50"/>
  <c r="P6" i="50"/>
  <c r="Q6" i="50"/>
  <c r="R6" i="50"/>
  <c r="S6" i="50"/>
  <c r="T6" i="50"/>
  <c r="U6" i="50"/>
  <c r="V6" i="50"/>
  <c r="B7" i="50"/>
  <c r="C7" i="50"/>
  <c r="D7" i="50"/>
  <c r="J7" i="50"/>
  <c r="K7" i="50"/>
  <c r="L7" i="50"/>
  <c r="M7" i="50"/>
  <c r="N7" i="50"/>
  <c r="O7" i="50"/>
  <c r="P7" i="50"/>
  <c r="Q7" i="50"/>
  <c r="R7" i="50"/>
  <c r="S7" i="50"/>
  <c r="T7" i="50"/>
  <c r="U7" i="50"/>
  <c r="V7" i="50"/>
  <c r="B8" i="50"/>
  <c r="C8" i="50"/>
  <c r="D8" i="50"/>
  <c r="J8" i="50"/>
  <c r="K8" i="50"/>
  <c r="L8" i="50"/>
  <c r="M8" i="50"/>
  <c r="N8" i="50"/>
  <c r="O8" i="50"/>
  <c r="P8" i="50"/>
  <c r="Q8" i="50"/>
  <c r="R8" i="50"/>
  <c r="S8" i="50"/>
  <c r="T8" i="50"/>
  <c r="U8" i="50"/>
  <c r="V8" i="50"/>
  <c r="B9" i="50"/>
  <c r="C9" i="50"/>
  <c r="D9" i="50"/>
  <c r="J9" i="50"/>
  <c r="K9" i="50"/>
  <c r="L9" i="50"/>
  <c r="M9" i="50"/>
  <c r="N9" i="50"/>
  <c r="O9" i="50"/>
  <c r="P9" i="50"/>
  <c r="Q9" i="50"/>
  <c r="R9" i="50"/>
  <c r="S9" i="50"/>
  <c r="T9" i="50"/>
  <c r="U9" i="50"/>
  <c r="V9" i="50"/>
  <c r="B10" i="50"/>
  <c r="C10" i="50"/>
  <c r="D10" i="50"/>
  <c r="J10" i="50"/>
  <c r="K10" i="50"/>
  <c r="L10" i="50"/>
  <c r="M10" i="50"/>
  <c r="N10" i="50"/>
  <c r="O10" i="50"/>
  <c r="P10" i="50"/>
  <c r="Q10" i="50"/>
  <c r="R10" i="50"/>
  <c r="S10" i="50"/>
  <c r="T10" i="50"/>
  <c r="U10" i="50"/>
  <c r="V10" i="50"/>
  <c r="B11" i="50"/>
  <c r="C11" i="50"/>
  <c r="D11" i="50"/>
  <c r="J11" i="50"/>
  <c r="K11" i="50"/>
  <c r="L11" i="50"/>
  <c r="M11" i="50"/>
  <c r="N11" i="50"/>
  <c r="O11" i="50"/>
  <c r="P11" i="50"/>
  <c r="Q11" i="50"/>
  <c r="R11" i="50"/>
  <c r="S11" i="50"/>
  <c r="T11" i="50"/>
  <c r="U11" i="50"/>
  <c r="V11" i="50"/>
  <c r="B12" i="50"/>
  <c r="C12" i="50"/>
  <c r="D12" i="50"/>
  <c r="J12" i="50"/>
  <c r="K12" i="50"/>
  <c r="L12" i="50"/>
  <c r="M12" i="50"/>
  <c r="N12" i="50"/>
  <c r="O12" i="50"/>
  <c r="P12" i="50"/>
  <c r="Q12" i="50"/>
  <c r="R12" i="50"/>
  <c r="S12" i="50"/>
  <c r="T12" i="50"/>
  <c r="U12" i="50"/>
  <c r="V12" i="50"/>
  <c r="B13" i="50"/>
  <c r="C13" i="50"/>
  <c r="D13" i="50"/>
  <c r="J13" i="50"/>
  <c r="K13" i="50"/>
  <c r="L13" i="50"/>
  <c r="M13" i="50"/>
  <c r="N13" i="50"/>
  <c r="O13" i="50"/>
  <c r="P13" i="50"/>
  <c r="Q13" i="50"/>
  <c r="R13" i="50"/>
  <c r="S13" i="50"/>
  <c r="T13" i="50"/>
  <c r="U13" i="50"/>
  <c r="V13" i="50"/>
  <c r="B14" i="50"/>
  <c r="C14" i="50"/>
  <c r="D14" i="50"/>
  <c r="J14" i="50"/>
  <c r="K14" i="50"/>
  <c r="L14" i="50"/>
  <c r="M14" i="50"/>
  <c r="N14" i="50"/>
  <c r="O14" i="50"/>
  <c r="P14" i="50"/>
  <c r="Q14" i="50"/>
  <c r="R14" i="50"/>
  <c r="S14" i="50"/>
  <c r="T14" i="50"/>
  <c r="U14" i="50"/>
  <c r="V14" i="50"/>
  <c r="B15" i="50"/>
  <c r="C15" i="50"/>
  <c r="D15" i="50"/>
  <c r="J15" i="50"/>
  <c r="K15" i="50"/>
  <c r="L15" i="50"/>
  <c r="M15" i="50"/>
  <c r="N15" i="50"/>
  <c r="O15" i="50"/>
  <c r="P15" i="50"/>
  <c r="Q15" i="50"/>
  <c r="R15" i="50"/>
  <c r="S15" i="50"/>
  <c r="T15" i="50"/>
  <c r="U15" i="50"/>
  <c r="V15" i="50"/>
  <c r="B16" i="50"/>
  <c r="C16" i="50"/>
  <c r="D16" i="50"/>
  <c r="J16" i="50"/>
  <c r="K16" i="50"/>
  <c r="L16" i="50"/>
  <c r="M16" i="50"/>
  <c r="N16" i="50"/>
  <c r="O16" i="50"/>
  <c r="P16" i="50"/>
  <c r="Q16" i="50"/>
  <c r="R16" i="50"/>
  <c r="S16" i="50"/>
  <c r="T16" i="50"/>
  <c r="U16" i="50"/>
  <c r="V16" i="50"/>
  <c r="B17" i="50"/>
  <c r="C17" i="50"/>
  <c r="D17" i="50"/>
  <c r="J17" i="50"/>
  <c r="K17" i="50"/>
  <c r="L17" i="50"/>
  <c r="M17" i="50"/>
  <c r="N17" i="50"/>
  <c r="O17" i="50"/>
  <c r="P17" i="50"/>
  <c r="Q17" i="50"/>
  <c r="R17" i="50"/>
  <c r="S17" i="50"/>
  <c r="T17" i="50"/>
  <c r="U17" i="50"/>
  <c r="V17" i="50"/>
  <c r="B18" i="50"/>
  <c r="C18" i="50"/>
  <c r="D18" i="50"/>
  <c r="J18" i="50"/>
  <c r="K18" i="50"/>
  <c r="L18" i="50"/>
  <c r="M18" i="50"/>
  <c r="N18" i="50"/>
  <c r="O18" i="50"/>
  <c r="P18" i="50"/>
  <c r="Q18" i="50"/>
  <c r="R18" i="50"/>
  <c r="S18" i="50"/>
  <c r="T18" i="50"/>
  <c r="U18" i="50"/>
  <c r="V18" i="50"/>
  <c r="B19" i="50"/>
  <c r="C19" i="50"/>
  <c r="D19" i="50"/>
  <c r="J19" i="50"/>
  <c r="K19" i="50"/>
  <c r="L19" i="50"/>
  <c r="M19" i="50"/>
  <c r="N19" i="50"/>
  <c r="O19" i="50"/>
  <c r="P19" i="50"/>
  <c r="Q19" i="50"/>
  <c r="R19" i="50"/>
  <c r="S19" i="50"/>
  <c r="T19" i="50"/>
  <c r="U19" i="50"/>
  <c r="V19" i="50"/>
  <c r="B20" i="50"/>
  <c r="C20" i="50"/>
  <c r="D20" i="50"/>
  <c r="J20" i="50"/>
  <c r="K20" i="50"/>
  <c r="L20" i="50"/>
  <c r="M20" i="50"/>
  <c r="N20" i="50"/>
  <c r="O20" i="50"/>
  <c r="P20" i="50"/>
  <c r="Q20" i="50"/>
  <c r="R20" i="50"/>
  <c r="S20" i="50"/>
  <c r="T20" i="50"/>
  <c r="U20" i="50"/>
  <c r="V20" i="50"/>
  <c r="B21" i="50"/>
  <c r="C21" i="50"/>
  <c r="D21" i="50"/>
  <c r="J21" i="50"/>
  <c r="K21" i="50"/>
  <c r="L21" i="50"/>
  <c r="M21" i="50"/>
  <c r="N21" i="50"/>
  <c r="O21" i="50"/>
  <c r="P21" i="50"/>
  <c r="Q21" i="50"/>
  <c r="R21" i="50"/>
  <c r="S21" i="50"/>
  <c r="T21" i="50"/>
  <c r="U21" i="50"/>
  <c r="V21" i="50"/>
  <c r="B22" i="50"/>
  <c r="C22" i="50"/>
  <c r="D22" i="50"/>
  <c r="J22" i="50"/>
  <c r="K22" i="50"/>
  <c r="L22" i="50"/>
  <c r="M22" i="50"/>
  <c r="N22" i="50"/>
  <c r="O22" i="50"/>
  <c r="P22" i="50"/>
  <c r="Q22" i="50"/>
  <c r="R22" i="50"/>
  <c r="S22" i="50"/>
  <c r="T22" i="50"/>
  <c r="U22" i="50"/>
  <c r="V22" i="50"/>
  <c r="B23" i="50"/>
  <c r="C23" i="50"/>
  <c r="D23" i="50"/>
  <c r="J23" i="50"/>
  <c r="K23" i="50"/>
  <c r="L23" i="50"/>
  <c r="M23" i="50"/>
  <c r="N23" i="50"/>
  <c r="O23" i="50"/>
  <c r="P23" i="50"/>
  <c r="Q23" i="50"/>
  <c r="R23" i="50"/>
  <c r="S23" i="50"/>
  <c r="T23" i="50"/>
  <c r="U23" i="50"/>
  <c r="V23" i="50"/>
  <c r="B24" i="50"/>
  <c r="C24" i="50"/>
  <c r="D24" i="50"/>
  <c r="J24" i="50"/>
  <c r="K24" i="50"/>
  <c r="L24" i="50"/>
  <c r="M24" i="50"/>
  <c r="N24" i="50"/>
  <c r="O24" i="50"/>
  <c r="P24" i="50"/>
  <c r="Q24" i="50"/>
  <c r="R24" i="50"/>
  <c r="S24" i="50"/>
  <c r="T24" i="50"/>
  <c r="U24" i="50"/>
  <c r="V24" i="50"/>
  <c r="D25" i="50"/>
  <c r="B26" i="50"/>
  <c r="C26" i="50"/>
  <c r="D26" i="50"/>
  <c r="J26" i="50"/>
  <c r="K26" i="50"/>
  <c r="L26" i="50"/>
  <c r="M26" i="50"/>
  <c r="N26" i="50"/>
  <c r="O26" i="50"/>
  <c r="P26" i="50"/>
  <c r="Q26" i="50"/>
  <c r="R26" i="50"/>
  <c r="S26" i="50"/>
  <c r="T26" i="50"/>
  <c r="U26" i="50"/>
  <c r="V26" i="50"/>
  <c r="B27" i="50"/>
  <c r="C27" i="50"/>
  <c r="D27" i="50"/>
  <c r="J27" i="50"/>
  <c r="K27" i="50"/>
  <c r="L27" i="50"/>
  <c r="M27" i="50"/>
  <c r="N27" i="50"/>
  <c r="O27" i="50"/>
  <c r="P27" i="50"/>
  <c r="Q27" i="50"/>
  <c r="R27" i="50"/>
  <c r="S27" i="50"/>
  <c r="T27" i="50"/>
  <c r="U27" i="50"/>
  <c r="V27" i="50"/>
  <c r="U28" i="50"/>
  <c r="V28" i="50"/>
  <c r="B36" i="201" l="1"/>
  <c r="AJ9" i="201"/>
  <c r="AJ8" i="201"/>
  <c r="AJ14" i="53"/>
  <c r="AJ13" i="53"/>
  <c r="AJ12" i="53"/>
  <c r="C14" i="192"/>
  <c r="C13" i="192"/>
  <c r="C12" i="192"/>
  <c r="C11" i="192"/>
  <c r="J11" i="192"/>
  <c r="H25" i="22"/>
  <c r="AH85" i="22"/>
  <c r="AI85" i="22"/>
  <c r="AJ85" i="22"/>
  <c r="AK85" i="22"/>
  <c r="AL85" i="22"/>
  <c r="AI86" i="22"/>
  <c r="AJ86" i="22"/>
  <c r="AK86" i="22"/>
  <c r="AL86" i="22"/>
  <c r="H86" i="22"/>
  <c r="C6" i="116"/>
  <c r="AK5" i="113" l="1"/>
  <c r="AK11" i="113" s="1"/>
  <c r="E37" i="10" l="1"/>
  <c r="F37" i="10"/>
  <c r="G37" i="10"/>
  <c r="H37" i="10"/>
  <c r="I37" i="10"/>
  <c r="C19" i="210"/>
  <c r="D19" i="210"/>
  <c r="E19" i="210"/>
  <c r="F19" i="210"/>
  <c r="G19" i="210"/>
  <c r="H19" i="210"/>
  <c r="I19" i="210"/>
  <c r="J19" i="210"/>
  <c r="K19" i="210"/>
  <c r="L19" i="210"/>
  <c r="M19" i="210"/>
  <c r="N19" i="210"/>
  <c r="O19" i="210"/>
  <c r="P19" i="210"/>
  <c r="Q19" i="210"/>
  <c r="R19" i="210"/>
  <c r="S19" i="210"/>
  <c r="T19" i="210"/>
  <c r="U19" i="210"/>
  <c r="V19" i="210"/>
  <c r="W19" i="210"/>
  <c r="X19" i="210"/>
  <c r="Y19" i="210"/>
  <c r="Z19" i="210"/>
  <c r="AA19" i="210"/>
  <c r="AB19" i="210"/>
  <c r="AC19" i="210"/>
  <c r="AD19" i="210"/>
  <c r="AE19" i="210"/>
  <c r="AF19" i="210"/>
  <c r="AG19" i="210"/>
  <c r="AH19" i="210"/>
  <c r="AI19" i="210"/>
  <c r="E16" i="210"/>
  <c r="F16" i="210"/>
  <c r="G16" i="210"/>
  <c r="H16" i="210"/>
  <c r="I16" i="210"/>
  <c r="E17" i="210"/>
  <c r="F17" i="210"/>
  <c r="G17" i="210"/>
  <c r="H17" i="210"/>
  <c r="I17" i="210"/>
  <c r="E18" i="210"/>
  <c r="F18" i="210"/>
  <c r="G18" i="210"/>
  <c r="H18" i="210"/>
  <c r="I18" i="210"/>
  <c r="E14" i="210"/>
  <c r="F14" i="210"/>
  <c r="G14" i="210"/>
  <c r="H14" i="210"/>
  <c r="I14" i="210"/>
  <c r="E15" i="210"/>
  <c r="F15" i="210"/>
  <c r="G15" i="210"/>
  <c r="H15" i="210"/>
  <c r="I15" i="210"/>
  <c r="E12" i="210"/>
  <c r="F12" i="210"/>
  <c r="G12" i="210"/>
  <c r="H12" i="210"/>
  <c r="I12" i="210"/>
  <c r="J12" i="210"/>
  <c r="K12" i="210"/>
  <c r="M12" i="210"/>
  <c r="N12" i="210"/>
  <c r="O12" i="210"/>
  <c r="P12" i="210"/>
  <c r="Q12" i="210"/>
  <c r="R12" i="210"/>
  <c r="W12" i="210"/>
  <c r="Y12" i="210"/>
  <c r="Z12" i="210"/>
  <c r="AA12" i="210"/>
  <c r="AB12" i="210"/>
  <c r="AC12" i="210"/>
  <c r="AD12" i="210"/>
  <c r="AI12" i="210"/>
  <c r="C13" i="210"/>
  <c r="D13" i="210"/>
  <c r="E13" i="210"/>
  <c r="F13" i="210"/>
  <c r="G13" i="210"/>
  <c r="H13" i="210"/>
  <c r="I13" i="210"/>
  <c r="J13" i="210"/>
  <c r="K13" i="210"/>
  <c r="L13" i="210"/>
  <c r="M13" i="210"/>
  <c r="N13" i="210"/>
  <c r="O13" i="210"/>
  <c r="P13" i="210"/>
  <c r="Q13" i="210"/>
  <c r="R13" i="210"/>
  <c r="S13" i="210"/>
  <c r="T13" i="210"/>
  <c r="U13" i="210"/>
  <c r="V13" i="210"/>
  <c r="W13" i="210"/>
  <c r="X13" i="210"/>
  <c r="Y13" i="210"/>
  <c r="Z13" i="210"/>
  <c r="AA13" i="210"/>
  <c r="AB13" i="210"/>
  <c r="AC13" i="210"/>
  <c r="AD13" i="210"/>
  <c r="AE13" i="210"/>
  <c r="AF13" i="210"/>
  <c r="AG13" i="210"/>
  <c r="AH13" i="210"/>
  <c r="AI13" i="210"/>
  <c r="B13" i="210"/>
  <c r="C10" i="210"/>
  <c r="D10" i="210"/>
  <c r="E10" i="210"/>
  <c r="F10" i="210"/>
  <c r="G10" i="210"/>
  <c r="H10" i="210"/>
  <c r="I10" i="210"/>
  <c r="J10" i="210"/>
  <c r="K10" i="210"/>
  <c r="L10" i="210"/>
  <c r="M10" i="210"/>
  <c r="N10" i="210"/>
  <c r="O10" i="210"/>
  <c r="P10" i="210"/>
  <c r="Q10" i="210"/>
  <c r="R10" i="210"/>
  <c r="S10" i="210"/>
  <c r="T10" i="210"/>
  <c r="U10" i="210"/>
  <c r="V10" i="210"/>
  <c r="W10" i="210"/>
  <c r="X10" i="210"/>
  <c r="Y10" i="210"/>
  <c r="Z10" i="210"/>
  <c r="AA10" i="210"/>
  <c r="AB10" i="210"/>
  <c r="AC10" i="210"/>
  <c r="AD10" i="210"/>
  <c r="AE10" i="210"/>
  <c r="AF10" i="210"/>
  <c r="AG10" i="210"/>
  <c r="AH10" i="210"/>
  <c r="AI10" i="210"/>
  <c r="C11" i="210"/>
  <c r="D11" i="210"/>
  <c r="E11" i="210"/>
  <c r="F11" i="210"/>
  <c r="G11" i="210"/>
  <c r="H11" i="210"/>
  <c r="I11" i="210"/>
  <c r="J11" i="210"/>
  <c r="K11" i="210"/>
  <c r="L11" i="210"/>
  <c r="M11" i="210"/>
  <c r="N11" i="210"/>
  <c r="O11" i="210"/>
  <c r="P11" i="210"/>
  <c r="Q11" i="210"/>
  <c r="R11" i="210"/>
  <c r="S11" i="210"/>
  <c r="T11" i="210"/>
  <c r="U11" i="210"/>
  <c r="V11" i="210"/>
  <c r="W11" i="210"/>
  <c r="X11" i="210"/>
  <c r="Y11" i="210"/>
  <c r="Z11" i="210"/>
  <c r="AA11" i="210"/>
  <c r="AB11" i="210"/>
  <c r="AC11" i="210"/>
  <c r="AD11" i="210"/>
  <c r="AE11" i="210"/>
  <c r="AF11" i="210"/>
  <c r="AG11" i="210"/>
  <c r="AH11" i="210"/>
  <c r="AI11" i="210"/>
  <c r="B11" i="210"/>
  <c r="B10" i="210"/>
  <c r="E8" i="210"/>
  <c r="F8" i="210"/>
  <c r="G8" i="210"/>
  <c r="H8" i="210"/>
  <c r="I8" i="210"/>
  <c r="E9" i="210"/>
  <c r="F9" i="210"/>
  <c r="G9" i="210"/>
  <c r="H9" i="210"/>
  <c r="I9" i="210"/>
  <c r="E5" i="210"/>
  <c r="F5" i="210"/>
  <c r="G5" i="210"/>
  <c r="H5" i="210"/>
  <c r="I5" i="210"/>
  <c r="E6" i="210"/>
  <c r="F6" i="210"/>
  <c r="G6" i="210"/>
  <c r="H6" i="210"/>
  <c r="I6" i="210"/>
  <c r="U6" i="210"/>
  <c r="V6" i="210"/>
  <c r="W6" i="210"/>
  <c r="X6" i="210"/>
  <c r="Y6" i="210"/>
  <c r="Z6" i="210"/>
  <c r="AA6" i="210"/>
  <c r="AB6" i="210"/>
  <c r="AC6" i="210"/>
  <c r="AD6" i="210"/>
  <c r="AE6" i="210"/>
  <c r="AF6" i="210"/>
  <c r="AG6" i="210"/>
  <c r="AH6" i="210"/>
  <c r="AI6" i="210"/>
  <c r="E7" i="210"/>
  <c r="F7" i="210"/>
  <c r="G7" i="210"/>
  <c r="H7" i="210"/>
  <c r="I7" i="210"/>
  <c r="W7" i="210"/>
  <c r="X7" i="210"/>
  <c r="Y7" i="210"/>
  <c r="Z7" i="210"/>
  <c r="AA7" i="210"/>
  <c r="AB7" i="210"/>
  <c r="AC7" i="210"/>
  <c r="AD7" i="210"/>
  <c r="AE7" i="210"/>
  <c r="AF7" i="210"/>
  <c r="AG7" i="210"/>
  <c r="AH7" i="210"/>
  <c r="AI7" i="210"/>
  <c r="D7" i="210"/>
  <c r="C5" i="210"/>
  <c r="B5" i="210"/>
  <c r="F4" i="210"/>
  <c r="G4" i="210" s="1"/>
  <c r="H4" i="210" s="1"/>
  <c r="I4" i="210" s="1"/>
  <c r="J4" i="210" s="1"/>
  <c r="K4" i="210" s="1"/>
  <c r="L4" i="210" s="1"/>
  <c r="M4" i="210" s="1"/>
  <c r="N4" i="210" s="1"/>
  <c r="O4" i="210" s="1"/>
  <c r="P4" i="210" s="1"/>
  <c r="Q4" i="210" s="1"/>
  <c r="R4" i="210" s="1"/>
  <c r="S4" i="210" s="1"/>
  <c r="T4" i="210" s="1"/>
  <c r="U4" i="210" s="1"/>
  <c r="V4" i="210" s="1"/>
  <c r="W4" i="210" s="1"/>
  <c r="X4" i="210" s="1"/>
  <c r="Y4" i="210" s="1"/>
  <c r="Z4" i="210" s="1"/>
  <c r="A18" i="183"/>
  <c r="A17" i="183"/>
  <c r="A16" i="183"/>
  <c r="K5" i="114"/>
  <c r="L5" i="114"/>
  <c r="L12" i="210" s="1"/>
  <c r="M5" i="114"/>
  <c r="N5" i="114"/>
  <c r="O5" i="114"/>
  <c r="P5" i="114"/>
  <c r="Q5" i="114"/>
  <c r="R5" i="114"/>
  <c r="S5" i="114"/>
  <c r="S12" i="210" s="1"/>
  <c r="T5" i="114"/>
  <c r="T12" i="210" s="1"/>
  <c r="U5" i="114"/>
  <c r="U12" i="210" s="1"/>
  <c r="V5" i="114"/>
  <c r="V12" i="210" s="1"/>
  <c r="W5" i="114"/>
  <c r="X5" i="114"/>
  <c r="X12" i="210" s="1"/>
  <c r="Y5" i="114"/>
  <c r="Z5" i="114"/>
  <c r="AA5" i="114"/>
  <c r="AB5" i="114"/>
  <c r="AC5" i="114"/>
  <c r="AD5" i="114"/>
  <c r="AE5" i="114"/>
  <c r="AE12" i="210" s="1"/>
  <c r="AF5" i="114"/>
  <c r="AF12" i="210" s="1"/>
  <c r="AG5" i="114"/>
  <c r="AG12" i="210" s="1"/>
  <c r="AH5" i="114"/>
  <c r="AH12" i="210" s="1"/>
  <c r="AI5" i="114"/>
  <c r="J5" i="114"/>
  <c r="K5" i="185"/>
  <c r="L5" i="185"/>
  <c r="M5" i="185"/>
  <c r="N5" i="185"/>
  <c r="O5" i="185"/>
  <c r="P5" i="185"/>
  <c r="Q5" i="185"/>
  <c r="R5" i="185"/>
  <c r="S5" i="185"/>
  <c r="T5" i="185"/>
  <c r="U5" i="185"/>
  <c r="V5" i="185"/>
  <c r="W5" i="185"/>
  <c r="X5" i="185"/>
  <c r="Y5" i="185"/>
  <c r="Z5" i="185"/>
  <c r="AA5" i="185"/>
  <c r="AB5" i="185"/>
  <c r="AC5" i="185"/>
  <c r="AD5" i="185"/>
  <c r="AE5" i="185"/>
  <c r="AF5" i="185"/>
  <c r="AG5" i="185"/>
  <c r="AH5" i="185"/>
  <c r="AI5" i="185"/>
  <c r="J5" i="185"/>
  <c r="AJ6" i="185"/>
  <c r="T20" i="36"/>
  <c r="U20" i="36"/>
  <c r="V20" i="36"/>
  <c r="W20" i="36"/>
  <c r="X20" i="36"/>
  <c r="R22" i="36"/>
  <c r="S22" i="36"/>
  <c r="T22" i="36"/>
  <c r="U22" i="36"/>
  <c r="V22" i="36"/>
  <c r="W22" i="36"/>
  <c r="X22" i="36"/>
  <c r="R23" i="36"/>
  <c r="S23" i="36"/>
  <c r="T23" i="36"/>
  <c r="U23" i="36"/>
  <c r="V23" i="36"/>
  <c r="W23" i="36"/>
  <c r="X23" i="36"/>
  <c r="R24" i="36"/>
  <c r="S24" i="36"/>
  <c r="T24" i="36"/>
  <c r="U24" i="36"/>
  <c r="V24" i="36"/>
  <c r="W24" i="36"/>
  <c r="X24" i="36"/>
  <c r="R25" i="36"/>
  <c r="S25" i="36"/>
  <c r="T25" i="36"/>
  <c r="U25" i="36"/>
  <c r="V25" i="36"/>
  <c r="W25" i="36"/>
  <c r="X25" i="36"/>
  <c r="J26" i="36"/>
  <c r="K26" i="36"/>
  <c r="L26" i="36"/>
  <c r="M26" i="36"/>
  <c r="N26" i="36"/>
  <c r="O26" i="36"/>
  <c r="P26" i="36"/>
  <c r="Q26" i="36"/>
  <c r="R26" i="36"/>
  <c r="S26" i="36"/>
  <c r="T26" i="36"/>
  <c r="U26" i="36"/>
  <c r="V26" i="36"/>
  <c r="W26" i="36"/>
  <c r="X26" i="36"/>
  <c r="T27" i="36"/>
  <c r="U27" i="36"/>
  <c r="V27" i="36"/>
  <c r="W27" i="36"/>
  <c r="X27" i="36"/>
  <c r="K19" i="36"/>
  <c r="L19" i="36"/>
  <c r="M19" i="36"/>
  <c r="N19" i="36"/>
  <c r="O19" i="36"/>
  <c r="P19" i="36"/>
  <c r="Q19" i="36"/>
  <c r="R19" i="36"/>
  <c r="S19" i="36"/>
  <c r="T19" i="36"/>
  <c r="U19" i="36"/>
  <c r="V19" i="36"/>
  <c r="W19" i="36"/>
  <c r="X19" i="36"/>
  <c r="J19" i="36"/>
  <c r="AO19" i="210" l="1"/>
  <c r="AO10" i="210"/>
  <c r="AO12" i="210"/>
  <c r="AO11" i="210"/>
  <c r="AO13" i="210"/>
  <c r="AA4" i="210"/>
  <c r="AJ5" i="185"/>
  <c r="AB4" i="210" l="1"/>
  <c r="B11" i="127"/>
  <c r="C11" i="127"/>
  <c r="D11" i="127"/>
  <c r="A11" i="127"/>
  <c r="AC4" i="210" l="1"/>
  <c r="F4" i="181"/>
  <c r="G4" i="181" s="1"/>
  <c r="H4" i="181" s="1"/>
  <c r="I4" i="181" s="1"/>
  <c r="J4" i="181" s="1"/>
  <c r="K4" i="181" s="1"/>
  <c r="L4" i="181" s="1"/>
  <c r="M4" i="181" s="1"/>
  <c r="N4" i="181" s="1"/>
  <c r="O4" i="181" s="1"/>
  <c r="P4" i="181" s="1"/>
  <c r="Q4" i="181" s="1"/>
  <c r="R4" i="181" s="1"/>
  <c r="S4" i="181" s="1"/>
  <c r="T4" i="181" s="1"/>
  <c r="U4" i="181" s="1"/>
  <c r="V4" i="181" s="1"/>
  <c r="W4" i="181" s="1"/>
  <c r="X4" i="181" s="1"/>
  <c r="Y4" i="181" s="1"/>
  <c r="Z4" i="181" s="1"/>
  <c r="AA4" i="181" s="1"/>
  <c r="AB4" i="181" s="1"/>
  <c r="AC4" i="181" s="1"/>
  <c r="AD4" i="181" s="1"/>
  <c r="AE4" i="181" s="1"/>
  <c r="AF4" i="181" s="1"/>
  <c r="AG4" i="181" s="1"/>
  <c r="AH4" i="181" s="1"/>
  <c r="AI4" i="181" s="1"/>
  <c r="G4" i="194"/>
  <c r="H4" i="194" s="1"/>
  <c r="I4" i="194" s="1"/>
  <c r="J4" i="194" s="1"/>
  <c r="K4" i="194" s="1"/>
  <c r="L4" i="194" s="1"/>
  <c r="M4" i="194" s="1"/>
  <c r="N4" i="194" s="1"/>
  <c r="O4" i="194" s="1"/>
  <c r="P4" i="194" s="1"/>
  <c r="Q4" i="194" s="1"/>
  <c r="R4" i="194" s="1"/>
  <c r="S4" i="194" s="1"/>
  <c r="T4" i="194" s="1"/>
  <c r="U4" i="194" s="1"/>
  <c r="V4" i="194" s="1"/>
  <c r="W4" i="194" s="1"/>
  <c r="X4" i="194" s="1"/>
  <c r="Y4" i="194" s="1"/>
  <c r="Z4" i="194" s="1"/>
  <c r="AA4" i="194" s="1"/>
  <c r="AB4" i="194" s="1"/>
  <c r="AC4" i="194" s="1"/>
  <c r="AD4" i="194" s="1"/>
  <c r="AE4" i="194" s="1"/>
  <c r="AF4" i="194" s="1"/>
  <c r="AG4" i="194" s="1"/>
  <c r="AH4" i="194" s="1"/>
  <c r="AI4" i="194" s="1"/>
  <c r="F4" i="194"/>
  <c r="F4" i="119"/>
  <c r="G4" i="119" s="1"/>
  <c r="H4" i="119" s="1"/>
  <c r="I4" i="119" s="1"/>
  <c r="J4" i="119" s="1"/>
  <c r="K4" i="119" s="1"/>
  <c r="L4" i="119" s="1"/>
  <c r="M4" i="119" s="1"/>
  <c r="N4" i="119" s="1"/>
  <c r="O4" i="119" s="1"/>
  <c r="P4" i="119" s="1"/>
  <c r="Q4" i="119" s="1"/>
  <c r="R4" i="119" s="1"/>
  <c r="S4" i="119" s="1"/>
  <c r="T4" i="119" s="1"/>
  <c r="U4" i="119" s="1"/>
  <c r="V4" i="119" s="1"/>
  <c r="W4" i="119" s="1"/>
  <c r="X4" i="119" s="1"/>
  <c r="Y4" i="119" s="1"/>
  <c r="Z4" i="119" s="1"/>
  <c r="AA4" i="119" s="1"/>
  <c r="AB4" i="119" s="1"/>
  <c r="AC4" i="119" s="1"/>
  <c r="AD4" i="119" s="1"/>
  <c r="AE4" i="119" s="1"/>
  <c r="AF4" i="119" s="1"/>
  <c r="AG4" i="119" s="1"/>
  <c r="AH4" i="119" s="1"/>
  <c r="AI4" i="119" s="1"/>
  <c r="AO22" i="209"/>
  <c r="K21" i="209"/>
  <c r="L21" i="209"/>
  <c r="M21" i="209"/>
  <c r="N21" i="209"/>
  <c r="O21" i="209"/>
  <c r="P21" i="209"/>
  <c r="Q21" i="209"/>
  <c r="R21" i="209"/>
  <c r="S21" i="209"/>
  <c r="T21" i="209"/>
  <c r="U21" i="209"/>
  <c r="V21" i="209"/>
  <c r="W21" i="209"/>
  <c r="X21" i="209"/>
  <c r="Y21" i="209"/>
  <c r="Z21" i="209"/>
  <c r="AA21" i="209"/>
  <c r="AB21" i="209"/>
  <c r="AC21" i="209"/>
  <c r="AD21" i="209"/>
  <c r="AE21" i="209"/>
  <c r="AF21" i="209"/>
  <c r="AG21" i="209"/>
  <c r="AH21" i="209"/>
  <c r="AI21" i="209"/>
  <c r="J21" i="209"/>
  <c r="C21" i="209"/>
  <c r="U12" i="209"/>
  <c r="V12" i="209"/>
  <c r="W12" i="209"/>
  <c r="X12" i="209"/>
  <c r="Y12" i="209"/>
  <c r="Z12" i="209"/>
  <c r="AA12" i="209"/>
  <c r="AB12" i="209"/>
  <c r="AC12" i="209"/>
  <c r="AD12" i="209"/>
  <c r="AE12" i="209"/>
  <c r="AF12" i="209"/>
  <c r="AG12" i="209"/>
  <c r="AH12" i="209"/>
  <c r="AI12" i="209"/>
  <c r="C7" i="209"/>
  <c r="AD6" i="209"/>
  <c r="AE6" i="209"/>
  <c r="AF6" i="209"/>
  <c r="AG6" i="209"/>
  <c r="AH6" i="209"/>
  <c r="AI6" i="209"/>
  <c r="F4" i="209"/>
  <c r="G4" i="209"/>
  <c r="H4" i="209"/>
  <c r="I4" i="209"/>
  <c r="J4" i="209" s="1"/>
  <c r="K4" i="209" s="1"/>
  <c r="L4" i="209" s="1"/>
  <c r="M4" i="209" s="1"/>
  <c r="N4" i="209" s="1"/>
  <c r="O4" i="209" s="1"/>
  <c r="P4" i="209" s="1"/>
  <c r="Q4" i="209" s="1"/>
  <c r="R4" i="209" s="1"/>
  <c r="S4" i="209" s="1"/>
  <c r="T4" i="209" s="1"/>
  <c r="U4" i="209" s="1"/>
  <c r="V4" i="209" s="1"/>
  <c r="W4" i="209" s="1"/>
  <c r="X4" i="209" s="1"/>
  <c r="Y4" i="209" s="1"/>
  <c r="Z4" i="209" s="1"/>
  <c r="AA4" i="209" s="1"/>
  <c r="AB4" i="209" s="1"/>
  <c r="AC4" i="209" s="1"/>
  <c r="AD4" i="209" s="1"/>
  <c r="AE4" i="209" s="1"/>
  <c r="AF4" i="209" s="1"/>
  <c r="AG4" i="209" s="1"/>
  <c r="AH4" i="209" s="1"/>
  <c r="AI4" i="209" s="1"/>
  <c r="AJ4" i="209" s="1"/>
  <c r="AK4" i="209" s="1"/>
  <c r="AL4" i="209" s="1"/>
  <c r="AM4" i="209" s="1"/>
  <c r="AN4" i="209" s="1"/>
  <c r="AO4" i="209" s="1"/>
  <c r="AD4" i="210" l="1"/>
  <c r="AP21" i="209"/>
  <c r="AE4" i="210" l="1"/>
  <c r="L7" i="10"/>
  <c r="M7" i="10"/>
  <c r="N7" i="10"/>
  <c r="O7" i="10"/>
  <c r="P7" i="10"/>
  <c r="Q7" i="10"/>
  <c r="R7" i="10"/>
  <c r="S7" i="10"/>
  <c r="T7" i="10"/>
  <c r="U7" i="10"/>
  <c r="V7" i="10"/>
  <c r="W7" i="10"/>
  <c r="X7" i="10"/>
  <c r="Y7" i="10"/>
  <c r="Z7" i="10"/>
  <c r="AA7" i="10"/>
  <c r="AB7" i="10"/>
  <c r="AC7" i="10"/>
  <c r="AD7" i="10"/>
  <c r="AE7" i="10"/>
  <c r="AF7" i="10"/>
  <c r="AG7" i="10"/>
  <c r="AH7" i="10"/>
  <c r="AI7" i="10"/>
  <c r="AL35" i="10"/>
  <c r="AK35" i="10"/>
  <c r="AJ35" i="10"/>
  <c r="AL34" i="10"/>
  <c r="AK34" i="10"/>
  <c r="AJ34" i="10"/>
  <c r="AL33" i="10"/>
  <c r="AK33" i="10"/>
  <c r="AJ33" i="10"/>
  <c r="AL31" i="10"/>
  <c r="AK31" i="10"/>
  <c r="AJ31" i="10"/>
  <c r="AL30" i="10"/>
  <c r="AK30" i="10"/>
  <c r="AJ30" i="10"/>
  <c r="AL29" i="10"/>
  <c r="AK29" i="10"/>
  <c r="AJ29" i="10"/>
  <c r="AL27" i="10"/>
  <c r="AK27" i="10"/>
  <c r="AJ27" i="10"/>
  <c r="AL26" i="10"/>
  <c r="AK26" i="10"/>
  <c r="AJ26" i="10"/>
  <c r="AL25" i="10"/>
  <c r="AK25" i="10"/>
  <c r="AJ25" i="10"/>
  <c r="AL23" i="10"/>
  <c r="AK23" i="10"/>
  <c r="AJ23" i="10"/>
  <c r="AL22" i="10"/>
  <c r="AK22" i="10"/>
  <c r="AJ22" i="10"/>
  <c r="AL21" i="10"/>
  <c r="AK21" i="10"/>
  <c r="AJ21" i="10"/>
  <c r="AL19" i="10"/>
  <c r="AK19" i="10"/>
  <c r="AJ19" i="10"/>
  <c r="AL18" i="10"/>
  <c r="AK18" i="10"/>
  <c r="AJ18" i="10"/>
  <c r="AL17" i="10"/>
  <c r="AK17" i="10"/>
  <c r="AJ17" i="10"/>
  <c r="F4" i="10"/>
  <c r="G4" i="10" s="1"/>
  <c r="H4" i="10" s="1"/>
  <c r="I4" i="10" s="1"/>
  <c r="J4" i="10" s="1"/>
  <c r="K4" i="10" s="1"/>
  <c r="L4" i="10" s="1"/>
  <c r="M4" i="10" s="1"/>
  <c r="N4" i="10" s="1"/>
  <c r="O4" i="10" s="1"/>
  <c r="P4" i="10" s="1"/>
  <c r="Q4" i="10" s="1"/>
  <c r="R4" i="10" s="1"/>
  <c r="S4" i="10" s="1"/>
  <c r="T4" i="10" s="1"/>
  <c r="U4" i="10" s="1"/>
  <c r="V4" i="10" s="1"/>
  <c r="W4" i="10" s="1"/>
  <c r="X4" i="10" s="1"/>
  <c r="Y4" i="10" s="1"/>
  <c r="Z4" i="10" s="1"/>
  <c r="AA4" i="10" s="1"/>
  <c r="AB4" i="10" s="1"/>
  <c r="AC4" i="10" s="1"/>
  <c r="AD4" i="10" s="1"/>
  <c r="AE4" i="10" s="1"/>
  <c r="AF4" i="10" s="1"/>
  <c r="AM35" i="10"/>
  <c r="AI35" i="10"/>
  <c r="AM34" i="10"/>
  <c r="AI34" i="10"/>
  <c r="AM33" i="10"/>
  <c r="AI33" i="10"/>
  <c r="AM31" i="10"/>
  <c r="AI31" i="10"/>
  <c r="AM30" i="10"/>
  <c r="AI30" i="10"/>
  <c r="AM29" i="10"/>
  <c r="AI29" i="10"/>
  <c r="AM27" i="10"/>
  <c r="AI27" i="10"/>
  <c r="AM26" i="10"/>
  <c r="AI26" i="10"/>
  <c r="AM25" i="10"/>
  <c r="AI25" i="10"/>
  <c r="AM23" i="10"/>
  <c r="AI23" i="10"/>
  <c r="AM22" i="10"/>
  <c r="AI22" i="10"/>
  <c r="AM21" i="10"/>
  <c r="AI21" i="10"/>
  <c r="AM19" i="10"/>
  <c r="AI19" i="10"/>
  <c r="AM18" i="10"/>
  <c r="AI18" i="10"/>
  <c r="AM17" i="10"/>
  <c r="AI17" i="10"/>
  <c r="AN35" i="10"/>
  <c r="AN34" i="10"/>
  <c r="AN33" i="10"/>
  <c r="AN31" i="10"/>
  <c r="AN30" i="10"/>
  <c r="AN29" i="10"/>
  <c r="AN27" i="10"/>
  <c r="AN26" i="10"/>
  <c r="AN25" i="10"/>
  <c r="AN23" i="10"/>
  <c r="AN22" i="10"/>
  <c r="AN21" i="10"/>
  <c r="AN19" i="10"/>
  <c r="AN18" i="10"/>
  <c r="AN17" i="10"/>
  <c r="F4" i="36"/>
  <c r="G4" i="36" s="1"/>
  <c r="H4" i="36" s="1"/>
  <c r="I4" i="36" s="1"/>
  <c r="J4" i="36" s="1"/>
  <c r="F4" i="139"/>
  <c r="G4" i="139" s="1"/>
  <c r="H4" i="139" s="1"/>
  <c r="I4" i="139" s="1"/>
  <c r="J4" i="139" s="1"/>
  <c r="K4" i="139" s="1"/>
  <c r="L4" i="139" s="1"/>
  <c r="M4" i="139" s="1"/>
  <c r="N4" i="139" s="1"/>
  <c r="O4" i="139" s="1"/>
  <c r="P4" i="139" s="1"/>
  <c r="Q4" i="139" s="1"/>
  <c r="R4" i="139" s="1"/>
  <c r="S4" i="139" s="1"/>
  <c r="T4" i="139" s="1"/>
  <c r="U4" i="139" s="1"/>
  <c r="V4" i="139" s="1"/>
  <c r="W4" i="139" s="1"/>
  <c r="X4" i="139" s="1"/>
  <c r="Y4" i="139" s="1"/>
  <c r="Z4" i="139" s="1"/>
  <c r="E14" i="76"/>
  <c r="K7" i="207"/>
  <c r="B7" i="207"/>
  <c r="B17" i="207" s="1"/>
  <c r="K5" i="207"/>
  <c r="L5" i="207"/>
  <c r="M5" i="207"/>
  <c r="N5" i="207"/>
  <c r="O5" i="207"/>
  <c r="P5" i="207"/>
  <c r="Q5" i="207"/>
  <c r="R5" i="207"/>
  <c r="S5" i="207"/>
  <c r="T5" i="207"/>
  <c r="U5" i="207"/>
  <c r="V5" i="207"/>
  <c r="W5" i="207"/>
  <c r="J15" i="207" s="1"/>
  <c r="X5" i="207"/>
  <c r="Y5" i="207"/>
  <c r="L15" i="207" s="1"/>
  <c r="Z5" i="207"/>
  <c r="AA5" i="207"/>
  <c r="N15" i="207" s="1"/>
  <c r="AB5" i="207"/>
  <c r="AC5" i="207"/>
  <c r="P15" i="207" s="1"/>
  <c r="AD5" i="207"/>
  <c r="AE5" i="207"/>
  <c r="AF5" i="207"/>
  <c r="S15" i="207" s="1"/>
  <c r="AG5" i="207"/>
  <c r="T15" i="207" s="1"/>
  <c r="AH5" i="207"/>
  <c r="U15" i="207" s="1"/>
  <c r="AI5" i="207"/>
  <c r="V15" i="207" s="1"/>
  <c r="J5" i="207"/>
  <c r="D5" i="207"/>
  <c r="C5" i="207"/>
  <c r="B5" i="207"/>
  <c r="B15" i="207" s="1"/>
  <c r="A20" i="207"/>
  <c r="A19" i="207"/>
  <c r="A18" i="207"/>
  <c r="A17" i="207"/>
  <c r="A16" i="207"/>
  <c r="Q15" i="207"/>
  <c r="O15" i="207"/>
  <c r="K15" i="207"/>
  <c r="A15" i="207"/>
  <c r="J13" i="207"/>
  <c r="R15" i="207"/>
  <c r="M15" i="207"/>
  <c r="D15" i="207"/>
  <c r="C15" i="207"/>
  <c r="F4" i="207"/>
  <c r="G4" i="207" s="1"/>
  <c r="H4" i="207" s="1"/>
  <c r="I4" i="207" s="1"/>
  <c r="J4" i="207" s="1"/>
  <c r="K4" i="207" s="1"/>
  <c r="L4" i="207" s="1"/>
  <c r="M4" i="207" s="1"/>
  <c r="N4" i="207" s="1"/>
  <c r="O4" i="207" s="1"/>
  <c r="P4" i="207" s="1"/>
  <c r="Q4" i="207" s="1"/>
  <c r="R4" i="207" s="1"/>
  <c r="S4" i="207" s="1"/>
  <c r="T4" i="207" s="1"/>
  <c r="U4" i="207" s="1"/>
  <c r="V4" i="207" s="1"/>
  <c r="W4" i="207" s="1"/>
  <c r="A14" i="186"/>
  <c r="D12" i="186"/>
  <c r="C12" i="186"/>
  <c r="B12" i="186"/>
  <c r="A12" i="186"/>
  <c r="F22" i="186"/>
  <c r="G22" i="186" s="1"/>
  <c r="H22" i="186" s="1"/>
  <c r="I22" i="186" s="1"/>
  <c r="J22" i="186" s="1"/>
  <c r="K22" i="186" s="1"/>
  <c r="L22" i="186" s="1"/>
  <c r="M22" i="186" s="1"/>
  <c r="N22" i="186" s="1"/>
  <c r="O22" i="186" s="1"/>
  <c r="P22" i="186" s="1"/>
  <c r="Q22" i="186" s="1"/>
  <c r="R22" i="186" s="1"/>
  <c r="S22" i="186" s="1"/>
  <c r="T22" i="186" s="1"/>
  <c r="U22" i="186" s="1"/>
  <c r="V22" i="186" s="1"/>
  <c r="W22" i="186" s="1"/>
  <c r="X22" i="186" s="1"/>
  <c r="Y22" i="186" s="1"/>
  <c r="Z22" i="186" s="1"/>
  <c r="AA22" i="186" s="1"/>
  <c r="AB22" i="186" s="1"/>
  <c r="AC22" i="186" s="1"/>
  <c r="AD22" i="186" s="1"/>
  <c r="AE22" i="186" s="1"/>
  <c r="AF22" i="186" s="1"/>
  <c r="AG22" i="186" s="1"/>
  <c r="AH22" i="186" s="1"/>
  <c r="AI22" i="186" s="1"/>
  <c r="AI29" i="186"/>
  <c r="AI6" i="186" s="1"/>
  <c r="AI7" i="207" s="1"/>
  <c r="V17" i="207" s="1"/>
  <c r="AH29" i="186"/>
  <c r="AH6" i="186" s="1"/>
  <c r="AH7" i="207" s="1"/>
  <c r="U17" i="207" s="1"/>
  <c r="AG29" i="186"/>
  <c r="AG6" i="186" s="1"/>
  <c r="AG7" i="207" s="1"/>
  <c r="T17" i="207" s="1"/>
  <c r="AF29" i="186"/>
  <c r="AF6" i="186" s="1"/>
  <c r="AF7" i="207" s="1"/>
  <c r="S17" i="207" s="1"/>
  <c r="AE29" i="186"/>
  <c r="AE6" i="186" s="1"/>
  <c r="AE7" i="207" s="1"/>
  <c r="R17" i="207" s="1"/>
  <c r="AD29" i="186"/>
  <c r="AD6" i="186" s="1"/>
  <c r="AD7" i="207" s="1"/>
  <c r="Q17" i="207" s="1"/>
  <c r="AC29" i="186"/>
  <c r="AC6" i="186" s="1"/>
  <c r="AC7" i="207" s="1"/>
  <c r="P17" i="207" s="1"/>
  <c r="AB29" i="186"/>
  <c r="AA29" i="186"/>
  <c r="AA6" i="186" s="1"/>
  <c r="AA7" i="207" s="1"/>
  <c r="N17" i="207" s="1"/>
  <c r="Z29" i="186"/>
  <c r="Z6" i="186" s="1"/>
  <c r="Z7" i="207" s="1"/>
  <c r="M17" i="207" s="1"/>
  <c r="Y29" i="186"/>
  <c r="Y6" i="186" s="1"/>
  <c r="Y7" i="207" s="1"/>
  <c r="L17" i="207" s="1"/>
  <c r="X29" i="186"/>
  <c r="X6" i="186" s="1"/>
  <c r="X7" i="207" s="1"/>
  <c r="K17" i="207" s="1"/>
  <c r="W29" i="186"/>
  <c r="W6" i="186" s="1"/>
  <c r="W7" i="207" s="1"/>
  <c r="J17" i="207" s="1"/>
  <c r="V29" i="186"/>
  <c r="V6" i="186" s="1"/>
  <c r="V7" i="207" s="1"/>
  <c r="U29" i="186"/>
  <c r="U6" i="186" s="1"/>
  <c r="U7" i="207" s="1"/>
  <c r="T29" i="186"/>
  <c r="U30" i="186" s="1"/>
  <c r="S29" i="186"/>
  <c r="S6" i="186" s="1"/>
  <c r="S7" i="207" s="1"/>
  <c r="R29" i="186"/>
  <c r="R6" i="186" s="1"/>
  <c r="R7" i="207" s="1"/>
  <c r="Q29" i="186"/>
  <c r="Q6" i="186" s="1"/>
  <c r="Q7" i="207" s="1"/>
  <c r="P29" i="186"/>
  <c r="P6" i="186" s="1"/>
  <c r="P7" i="207" s="1"/>
  <c r="O29" i="186"/>
  <c r="O6" i="186" s="1"/>
  <c r="O7" i="207" s="1"/>
  <c r="N29" i="186"/>
  <c r="N6" i="186" s="1"/>
  <c r="N7" i="207" s="1"/>
  <c r="M29" i="186"/>
  <c r="M6" i="186" s="1"/>
  <c r="M7" i="207" s="1"/>
  <c r="L29" i="186"/>
  <c r="L6" i="186" s="1"/>
  <c r="L7" i="207" s="1"/>
  <c r="K29" i="186"/>
  <c r="K6" i="186" s="1"/>
  <c r="J29" i="186"/>
  <c r="D15" i="48" s="1"/>
  <c r="C29" i="186"/>
  <c r="C6" i="186" s="1"/>
  <c r="C7" i="207" s="1"/>
  <c r="C17" i="207" s="1"/>
  <c r="AJ28" i="186"/>
  <c r="AJ27" i="186"/>
  <c r="AJ26" i="186"/>
  <c r="AJ25" i="186"/>
  <c r="AJ24" i="186"/>
  <c r="AJ23" i="186"/>
  <c r="F18" i="117"/>
  <c r="G18" i="117"/>
  <c r="H18" i="117"/>
  <c r="I18" i="117"/>
  <c r="J18" i="117"/>
  <c r="K18" i="117"/>
  <c r="L18" i="117"/>
  <c r="M18" i="117"/>
  <c r="N18" i="117"/>
  <c r="O18" i="117"/>
  <c r="P18" i="117"/>
  <c r="Q18" i="117"/>
  <c r="R18" i="117"/>
  <c r="J29" i="117" s="1"/>
  <c r="S18" i="117"/>
  <c r="T18" i="117"/>
  <c r="L29" i="117" s="1"/>
  <c r="U18" i="117"/>
  <c r="V18" i="117"/>
  <c r="N29" i="117" s="1"/>
  <c r="W18" i="117"/>
  <c r="O29" i="117" s="1"/>
  <c r="X18" i="117"/>
  <c r="P29" i="117" s="1"/>
  <c r="Y18" i="117"/>
  <c r="Q29" i="117" s="1"/>
  <c r="Z18" i="117"/>
  <c r="AA18" i="117"/>
  <c r="AB18" i="117"/>
  <c r="AC18" i="117"/>
  <c r="AD18" i="117"/>
  <c r="AE18" i="117"/>
  <c r="AF18" i="117"/>
  <c r="AG18" i="117"/>
  <c r="AH18" i="117"/>
  <c r="AI18" i="117"/>
  <c r="E18" i="117"/>
  <c r="K29" i="117"/>
  <c r="M29" i="117"/>
  <c r="K30" i="117"/>
  <c r="L30" i="117"/>
  <c r="M30" i="117"/>
  <c r="N30" i="117"/>
  <c r="O30" i="117"/>
  <c r="P30" i="117"/>
  <c r="Q30" i="117"/>
  <c r="K31" i="117"/>
  <c r="L31" i="117"/>
  <c r="M31" i="117"/>
  <c r="N31" i="117"/>
  <c r="O31" i="117"/>
  <c r="P31" i="117"/>
  <c r="Q31" i="117"/>
  <c r="K32" i="117"/>
  <c r="L32" i="117"/>
  <c r="M32" i="117"/>
  <c r="N32" i="117"/>
  <c r="O32" i="117"/>
  <c r="P32" i="117"/>
  <c r="Q32" i="117"/>
  <c r="K33" i="117"/>
  <c r="L33" i="117"/>
  <c r="M33" i="117"/>
  <c r="N33" i="117"/>
  <c r="O33" i="117"/>
  <c r="P33" i="117"/>
  <c r="Q33" i="117"/>
  <c r="J30" i="117"/>
  <c r="J31" i="117"/>
  <c r="J32" i="117"/>
  <c r="J33" i="117"/>
  <c r="A37" i="117"/>
  <c r="A36" i="117"/>
  <c r="A35" i="117"/>
  <c r="A34" i="117"/>
  <c r="A31" i="117"/>
  <c r="B31" i="117"/>
  <c r="C31" i="117"/>
  <c r="D31" i="117"/>
  <c r="A32" i="117"/>
  <c r="B32" i="117"/>
  <c r="C32" i="117"/>
  <c r="D32" i="117"/>
  <c r="A33" i="117"/>
  <c r="B33" i="117"/>
  <c r="C33" i="117"/>
  <c r="D33" i="117"/>
  <c r="B30" i="117"/>
  <c r="C30" i="117"/>
  <c r="D30" i="117"/>
  <c r="A30" i="117"/>
  <c r="D28" i="117"/>
  <c r="C28" i="117"/>
  <c r="B28" i="117"/>
  <c r="A28" i="117"/>
  <c r="I29" i="117"/>
  <c r="A16" i="130"/>
  <c r="B16" i="130"/>
  <c r="C16" i="130"/>
  <c r="E16" i="130"/>
  <c r="F16" i="130"/>
  <c r="H16" i="130"/>
  <c r="I16" i="130"/>
  <c r="A17" i="130"/>
  <c r="C17" i="130"/>
  <c r="E17" i="130"/>
  <c r="F17" i="130"/>
  <c r="H17" i="130"/>
  <c r="I17" i="130"/>
  <c r="A15" i="130"/>
  <c r="C13" i="130"/>
  <c r="A21" i="130"/>
  <c r="A20" i="130"/>
  <c r="A19" i="130"/>
  <c r="A18" i="130"/>
  <c r="A37" i="50"/>
  <c r="A38" i="50"/>
  <c r="B38" i="50"/>
  <c r="C38" i="50"/>
  <c r="D38" i="50"/>
  <c r="J38" i="50"/>
  <c r="K38" i="50"/>
  <c r="L38" i="50"/>
  <c r="M38" i="50"/>
  <c r="N38" i="50"/>
  <c r="O38" i="50"/>
  <c r="P38" i="50"/>
  <c r="Q38" i="50"/>
  <c r="S38" i="50"/>
  <c r="T38" i="50"/>
  <c r="U38" i="50"/>
  <c r="V38" i="50"/>
  <c r="A39" i="50"/>
  <c r="B39" i="50"/>
  <c r="C39" i="50"/>
  <c r="D39" i="50"/>
  <c r="J39" i="50"/>
  <c r="K39" i="50"/>
  <c r="L39" i="50"/>
  <c r="M39" i="50"/>
  <c r="N39" i="50"/>
  <c r="O39" i="50"/>
  <c r="P39" i="50"/>
  <c r="Q39" i="50"/>
  <c r="R39" i="50"/>
  <c r="S39" i="50"/>
  <c r="T39" i="50"/>
  <c r="U39" i="50"/>
  <c r="V39" i="50"/>
  <c r="A40" i="50"/>
  <c r="B40" i="50"/>
  <c r="C40" i="50"/>
  <c r="D40" i="50"/>
  <c r="J40" i="50"/>
  <c r="K40" i="50"/>
  <c r="L40" i="50"/>
  <c r="M40" i="50"/>
  <c r="N40" i="50"/>
  <c r="O40" i="50"/>
  <c r="P40" i="50"/>
  <c r="Q40" i="50"/>
  <c r="R40" i="50"/>
  <c r="S40" i="50"/>
  <c r="T40" i="50"/>
  <c r="U40" i="50"/>
  <c r="V40" i="50"/>
  <c r="A41" i="50"/>
  <c r="Q41" i="50"/>
  <c r="R41" i="50"/>
  <c r="S41" i="50"/>
  <c r="T41" i="50"/>
  <c r="U41" i="50"/>
  <c r="V41" i="50"/>
  <c r="A42" i="50"/>
  <c r="B42" i="50"/>
  <c r="C42" i="50"/>
  <c r="D42" i="50"/>
  <c r="J42" i="50"/>
  <c r="K42" i="50"/>
  <c r="L42" i="50"/>
  <c r="M42" i="50"/>
  <c r="N42" i="50"/>
  <c r="O42" i="50"/>
  <c r="P42" i="50"/>
  <c r="Q42" i="50"/>
  <c r="R42" i="50"/>
  <c r="S42" i="50"/>
  <c r="T42" i="50"/>
  <c r="U42" i="50"/>
  <c r="V42" i="50"/>
  <c r="A43" i="50"/>
  <c r="B43" i="50"/>
  <c r="C43" i="50"/>
  <c r="D43" i="50"/>
  <c r="J43" i="50"/>
  <c r="K43" i="50"/>
  <c r="L43" i="50"/>
  <c r="M43" i="50"/>
  <c r="N43" i="50"/>
  <c r="O43" i="50"/>
  <c r="P43" i="50"/>
  <c r="Q43" i="50"/>
  <c r="R43" i="50"/>
  <c r="S43" i="50"/>
  <c r="T43" i="50"/>
  <c r="U43" i="50"/>
  <c r="V43" i="50"/>
  <c r="A44" i="50"/>
  <c r="B44" i="50"/>
  <c r="C44" i="50"/>
  <c r="J44" i="50"/>
  <c r="K44" i="50"/>
  <c r="L44" i="50"/>
  <c r="M44" i="50"/>
  <c r="N44" i="50"/>
  <c r="O44" i="50"/>
  <c r="P44" i="50"/>
  <c r="Q44" i="50"/>
  <c r="R44" i="50"/>
  <c r="S44" i="50"/>
  <c r="T44" i="50"/>
  <c r="U44" i="50"/>
  <c r="V44" i="50"/>
  <c r="A45" i="50"/>
  <c r="B45" i="50"/>
  <c r="C45" i="50"/>
  <c r="D45" i="50"/>
  <c r="J45" i="50"/>
  <c r="K45" i="50"/>
  <c r="L45" i="50"/>
  <c r="M45" i="50"/>
  <c r="N45" i="50"/>
  <c r="O45" i="50"/>
  <c r="P45" i="50"/>
  <c r="Q45" i="50"/>
  <c r="R45" i="50"/>
  <c r="S45" i="50"/>
  <c r="T45" i="50"/>
  <c r="U45" i="50"/>
  <c r="V45" i="50"/>
  <c r="A46" i="50"/>
  <c r="B46" i="50"/>
  <c r="C46" i="50"/>
  <c r="D46" i="50"/>
  <c r="J46" i="50"/>
  <c r="K46" i="50"/>
  <c r="L46" i="50"/>
  <c r="M46" i="50"/>
  <c r="N46" i="50"/>
  <c r="O46" i="50"/>
  <c r="P46" i="50"/>
  <c r="Q46" i="50"/>
  <c r="R46" i="50"/>
  <c r="S46" i="50"/>
  <c r="T46" i="50"/>
  <c r="U46" i="50"/>
  <c r="V46" i="50"/>
  <c r="A47" i="50"/>
  <c r="C47" i="50"/>
  <c r="A48" i="50"/>
  <c r="B48" i="50"/>
  <c r="C48" i="50"/>
  <c r="A49" i="50"/>
  <c r="C49" i="50"/>
  <c r="A50" i="50"/>
  <c r="A51" i="50"/>
  <c r="A52" i="50"/>
  <c r="B52" i="50"/>
  <c r="C52" i="50"/>
  <c r="D52" i="50"/>
  <c r="J52" i="50"/>
  <c r="K52" i="50"/>
  <c r="L52" i="50"/>
  <c r="M52" i="50"/>
  <c r="N52" i="50"/>
  <c r="O52" i="50"/>
  <c r="P52" i="50"/>
  <c r="Q52" i="50"/>
  <c r="R52" i="50"/>
  <c r="S52" i="50"/>
  <c r="T52" i="50"/>
  <c r="U52" i="50"/>
  <c r="V52" i="50"/>
  <c r="A53" i="50"/>
  <c r="B53" i="50"/>
  <c r="C53" i="50"/>
  <c r="D53" i="50"/>
  <c r="J53" i="50"/>
  <c r="K53" i="50"/>
  <c r="L53" i="50"/>
  <c r="M53" i="50"/>
  <c r="N53" i="50"/>
  <c r="O53" i="50"/>
  <c r="P53" i="50"/>
  <c r="Q53" i="50"/>
  <c r="R53" i="50"/>
  <c r="S53" i="50"/>
  <c r="T53" i="50"/>
  <c r="U53" i="50"/>
  <c r="V53" i="50"/>
  <c r="A54" i="50"/>
  <c r="A55" i="50"/>
  <c r="B55" i="50"/>
  <c r="C55" i="50"/>
  <c r="D55" i="50"/>
  <c r="J55" i="50"/>
  <c r="K55" i="50"/>
  <c r="L55" i="50"/>
  <c r="M55" i="50"/>
  <c r="N55" i="50"/>
  <c r="O55" i="50"/>
  <c r="P55" i="50"/>
  <c r="Q55" i="50"/>
  <c r="R55" i="50"/>
  <c r="S55" i="50"/>
  <c r="T55" i="50"/>
  <c r="U55" i="50"/>
  <c r="V55" i="50"/>
  <c r="A56" i="50"/>
  <c r="D56" i="50"/>
  <c r="A57" i="50"/>
  <c r="B57" i="50"/>
  <c r="C57" i="50"/>
  <c r="D57" i="50"/>
  <c r="J57" i="50"/>
  <c r="K57" i="50"/>
  <c r="L57" i="50"/>
  <c r="M57" i="50"/>
  <c r="N57" i="50"/>
  <c r="O57" i="50"/>
  <c r="P57" i="50"/>
  <c r="Q57" i="50"/>
  <c r="R57" i="50"/>
  <c r="S57" i="50"/>
  <c r="T57" i="50"/>
  <c r="U57" i="50"/>
  <c r="V57" i="50"/>
  <c r="A58" i="50"/>
  <c r="D58" i="50"/>
  <c r="A59" i="50"/>
  <c r="J59" i="50"/>
  <c r="K59" i="50"/>
  <c r="L59" i="50"/>
  <c r="M59" i="50"/>
  <c r="N59" i="50"/>
  <c r="O59" i="50"/>
  <c r="P59" i="50"/>
  <c r="Q59" i="50"/>
  <c r="R59" i="50"/>
  <c r="S59" i="50"/>
  <c r="T59" i="50"/>
  <c r="U59" i="50"/>
  <c r="V59" i="50"/>
  <c r="E30" i="71"/>
  <c r="A6" i="71"/>
  <c r="A7" i="71"/>
  <c r="A8" i="71"/>
  <c r="A9" i="71"/>
  <c r="A10" i="71"/>
  <c r="A11" i="71"/>
  <c r="A12" i="71"/>
  <c r="A13" i="71"/>
  <c r="A14" i="71"/>
  <c r="A15" i="71"/>
  <c r="A16" i="71"/>
  <c r="A17" i="71"/>
  <c r="A18" i="71"/>
  <c r="A19" i="71"/>
  <c r="A20" i="71"/>
  <c r="A21" i="71"/>
  <c r="A22" i="71"/>
  <c r="A23" i="71"/>
  <c r="A24" i="71"/>
  <c r="A25" i="71"/>
  <c r="A26" i="71"/>
  <c r="A27" i="71"/>
  <c r="A28" i="71"/>
  <c r="A5" i="71"/>
  <c r="B26" i="71"/>
  <c r="F21" i="71"/>
  <c r="G21" i="71"/>
  <c r="H21" i="71"/>
  <c r="J21" i="71"/>
  <c r="W21" i="50"/>
  <c r="X21" i="50"/>
  <c r="Y21" i="50"/>
  <c r="Z21" i="50"/>
  <c r="AA21" i="50"/>
  <c r="AB21" i="50"/>
  <c r="AC21" i="50"/>
  <c r="AD21" i="50"/>
  <c r="AE21" i="50"/>
  <c r="AF21" i="50"/>
  <c r="AG21" i="50"/>
  <c r="AH21" i="50"/>
  <c r="AI21" i="50"/>
  <c r="F22" i="71"/>
  <c r="G22" i="71"/>
  <c r="H22" i="71"/>
  <c r="J22" i="71"/>
  <c r="W22" i="50"/>
  <c r="X22" i="50"/>
  <c r="Y22" i="50"/>
  <c r="Z22" i="50"/>
  <c r="AA22" i="50"/>
  <c r="AB22" i="50"/>
  <c r="AC22" i="50"/>
  <c r="AD22" i="50"/>
  <c r="AE22" i="50"/>
  <c r="AF22" i="50"/>
  <c r="AG22" i="50"/>
  <c r="AH22" i="50"/>
  <c r="AI22" i="50"/>
  <c r="F24" i="71"/>
  <c r="G24" i="71"/>
  <c r="H24" i="71"/>
  <c r="J24" i="71"/>
  <c r="W24" i="50"/>
  <c r="X24" i="50"/>
  <c r="Y24" i="50"/>
  <c r="Z24" i="50"/>
  <c r="AA24" i="50"/>
  <c r="AB24" i="50"/>
  <c r="AC24" i="50"/>
  <c r="AD24" i="50"/>
  <c r="AE24" i="50"/>
  <c r="AF24" i="50"/>
  <c r="AG24" i="50"/>
  <c r="AH24" i="50"/>
  <c r="AI24" i="50"/>
  <c r="B22" i="71"/>
  <c r="C22" i="71"/>
  <c r="D22" i="71"/>
  <c r="E22" i="71"/>
  <c r="B24" i="71"/>
  <c r="C24" i="71"/>
  <c r="D24" i="71"/>
  <c r="E24" i="71"/>
  <c r="D25" i="71"/>
  <c r="C18" i="71"/>
  <c r="C17" i="71"/>
  <c r="B17" i="71"/>
  <c r="J6" i="186" l="1"/>
  <c r="J7" i="207" s="1"/>
  <c r="AC30" i="186"/>
  <c r="AF4" i="210"/>
  <c r="AA4" i="139"/>
  <c r="J13" i="139"/>
  <c r="AG4" i="10"/>
  <c r="AH4" i="10" s="1"/>
  <c r="AI4" i="10" s="1"/>
  <c r="AJ4" i="10" s="1"/>
  <c r="AK4" i="10" s="1"/>
  <c r="AL4" i="10" s="1"/>
  <c r="AM4" i="10" s="1"/>
  <c r="AN4" i="10" s="1"/>
  <c r="E4" i="76"/>
  <c r="K4" i="36"/>
  <c r="AJ5" i="207"/>
  <c r="AJ7" i="207"/>
  <c r="J14" i="207"/>
  <c r="X4" i="207"/>
  <c r="T6" i="186"/>
  <c r="T7" i="207" s="1"/>
  <c r="AB6" i="186"/>
  <c r="AB7" i="207" s="1"/>
  <c r="O17" i="207" s="1"/>
  <c r="D29" i="186"/>
  <c r="AE30" i="186"/>
  <c r="Y30" i="186"/>
  <c r="Q30" i="186"/>
  <c r="R30" i="186"/>
  <c r="AD30" i="186"/>
  <c r="L30" i="186"/>
  <c r="X30" i="186"/>
  <c r="S30" i="186"/>
  <c r="N30" i="186"/>
  <c r="Z30" i="186"/>
  <c r="AJ29" i="186"/>
  <c r="AH30" i="186"/>
  <c r="O30" i="186"/>
  <c r="AA30" i="186"/>
  <c r="V30" i="186"/>
  <c r="M30" i="186"/>
  <c r="P30" i="186"/>
  <c r="AB30" i="186"/>
  <c r="T30" i="186"/>
  <c r="AF30" i="186"/>
  <c r="AG30" i="186"/>
  <c r="K30" i="186"/>
  <c r="W30" i="186"/>
  <c r="AI30" i="186"/>
  <c r="C16" i="71"/>
  <c r="AG4" i="210" l="1"/>
  <c r="AB4" i="139"/>
  <c r="K13" i="139"/>
  <c r="L4" i="36"/>
  <c r="F4" i="76"/>
  <c r="K14" i="207"/>
  <c r="Y4" i="207"/>
  <c r="F14" i="71"/>
  <c r="G14" i="71"/>
  <c r="H14" i="71"/>
  <c r="J14" i="71"/>
  <c r="W14" i="50"/>
  <c r="X14" i="50"/>
  <c r="Y14" i="50"/>
  <c r="Z14" i="50"/>
  <c r="AA14" i="50"/>
  <c r="AB14" i="50"/>
  <c r="AC14" i="50"/>
  <c r="AD14" i="50"/>
  <c r="AE14" i="50"/>
  <c r="AF14" i="50"/>
  <c r="AG14" i="50"/>
  <c r="AH14" i="50"/>
  <c r="AI14" i="50"/>
  <c r="E14" i="71"/>
  <c r="F13" i="71"/>
  <c r="G13" i="71"/>
  <c r="H13" i="71"/>
  <c r="J13" i="71"/>
  <c r="W13" i="50"/>
  <c r="X13" i="50"/>
  <c r="Y13" i="50"/>
  <c r="Z13" i="50"/>
  <c r="AA13" i="50"/>
  <c r="AB13" i="50"/>
  <c r="AC13" i="50"/>
  <c r="AD13" i="50"/>
  <c r="AE13" i="50"/>
  <c r="AF13" i="50"/>
  <c r="AG13" i="50"/>
  <c r="AH13" i="50"/>
  <c r="AI13" i="50"/>
  <c r="F12" i="71"/>
  <c r="G12" i="71"/>
  <c r="H12" i="71"/>
  <c r="J12" i="71"/>
  <c r="W12" i="50"/>
  <c r="X12" i="50"/>
  <c r="Y12" i="50"/>
  <c r="Z12" i="50"/>
  <c r="AA12" i="50"/>
  <c r="AB12" i="50"/>
  <c r="AC12" i="50"/>
  <c r="AD12" i="50"/>
  <c r="AE12" i="50"/>
  <c r="AF12" i="50"/>
  <c r="AG12" i="50"/>
  <c r="AH12" i="50"/>
  <c r="AI12" i="50"/>
  <c r="E12" i="71"/>
  <c r="C12" i="71"/>
  <c r="B12" i="71"/>
  <c r="F11" i="71"/>
  <c r="G11" i="71"/>
  <c r="H11" i="71"/>
  <c r="W11" i="50"/>
  <c r="X11" i="50"/>
  <c r="Y11" i="50"/>
  <c r="Z11" i="50"/>
  <c r="AA11" i="50"/>
  <c r="AB11" i="50"/>
  <c r="AC11" i="50"/>
  <c r="AD11" i="50"/>
  <c r="AE11" i="50"/>
  <c r="AF11" i="50"/>
  <c r="AG11" i="50"/>
  <c r="AH11" i="50"/>
  <c r="AI11" i="50"/>
  <c r="E11" i="71"/>
  <c r="C11" i="71"/>
  <c r="B11" i="71"/>
  <c r="AD10" i="50"/>
  <c r="AE10" i="50"/>
  <c r="AF10" i="50"/>
  <c r="AG10" i="50"/>
  <c r="AH10" i="50"/>
  <c r="AI10" i="50"/>
  <c r="D12" i="71"/>
  <c r="D11" i="71"/>
  <c r="F8" i="71"/>
  <c r="G8" i="71"/>
  <c r="H8" i="71"/>
  <c r="J8" i="71"/>
  <c r="W8" i="50"/>
  <c r="X8" i="50"/>
  <c r="Y8" i="50"/>
  <c r="Z8" i="50"/>
  <c r="AA8" i="50"/>
  <c r="AB8" i="50"/>
  <c r="AC8" i="50"/>
  <c r="AD8" i="50"/>
  <c r="AE8" i="50"/>
  <c r="AF8" i="50"/>
  <c r="AG8" i="50"/>
  <c r="AH8" i="50"/>
  <c r="AI8" i="50"/>
  <c r="E8" i="71"/>
  <c r="F7" i="71"/>
  <c r="G7" i="71"/>
  <c r="H7" i="71"/>
  <c r="J7" i="71"/>
  <c r="W7" i="50"/>
  <c r="X7" i="50"/>
  <c r="Y7" i="50"/>
  <c r="Z7" i="50"/>
  <c r="AA7" i="50"/>
  <c r="AB7" i="50"/>
  <c r="AC7" i="50"/>
  <c r="AD7" i="50"/>
  <c r="AF7" i="50"/>
  <c r="AG7" i="50"/>
  <c r="AH7" i="50"/>
  <c r="AI7" i="50"/>
  <c r="E7" i="71"/>
  <c r="D7" i="71"/>
  <c r="C7" i="71"/>
  <c r="B7" i="71"/>
  <c r="AH4" i="210" l="1"/>
  <c r="AC4" i="139"/>
  <c r="L13" i="139"/>
  <c r="G4" i="76"/>
  <c r="M4" i="36"/>
  <c r="Z4" i="207"/>
  <c r="L14" i="207"/>
  <c r="B8" i="71"/>
  <c r="C8" i="71"/>
  <c r="B14" i="71"/>
  <c r="C14" i="71"/>
  <c r="D14" i="71"/>
  <c r="D8" i="71"/>
  <c r="B13" i="71"/>
  <c r="C13" i="71"/>
  <c r="AJ12" i="50"/>
  <c r="L12" i="71" s="1"/>
  <c r="AJ14" i="50"/>
  <c r="L14" i="71" s="1"/>
  <c r="AJ8" i="50"/>
  <c r="L8" i="71" s="1"/>
  <c r="AI4" i="210" l="1"/>
  <c r="AD4" i="139"/>
  <c r="M13" i="139"/>
  <c r="N4" i="36"/>
  <c r="O4" i="36" s="1"/>
  <c r="P4" i="36" s="1"/>
  <c r="Q4" i="36" s="1"/>
  <c r="H4" i="76"/>
  <c r="AA4" i="207"/>
  <c r="M14" i="207"/>
  <c r="I6" i="48"/>
  <c r="I5" i="48"/>
  <c r="I7" i="48"/>
  <c r="J9" i="48"/>
  <c r="J7" i="48"/>
  <c r="AJ4" i="210" l="1"/>
  <c r="AE4" i="139"/>
  <c r="N13" i="139"/>
  <c r="J4" i="76"/>
  <c r="R4" i="36"/>
  <c r="S4" i="36" s="1"/>
  <c r="T4" i="36" s="1"/>
  <c r="U4" i="36" s="1"/>
  <c r="V4" i="36" s="1"/>
  <c r="W4" i="36" s="1"/>
  <c r="X4" i="36" s="1"/>
  <c r="Y4" i="36" s="1"/>
  <c r="Z4" i="36" s="1"/>
  <c r="AA4" i="36" s="1"/>
  <c r="AB4" i="36" s="1"/>
  <c r="AC4" i="36" s="1"/>
  <c r="AD4" i="36" s="1"/>
  <c r="AE4" i="36" s="1"/>
  <c r="AF4" i="36" s="1"/>
  <c r="AG4" i="36" s="1"/>
  <c r="AH4" i="36" s="1"/>
  <c r="AI4" i="36" s="1"/>
  <c r="AJ4" i="36" s="1"/>
  <c r="AK4" i="36" s="1"/>
  <c r="AL4" i="36" s="1"/>
  <c r="AM4" i="36" s="1"/>
  <c r="AN4" i="36" s="1"/>
  <c r="AB4" i="207"/>
  <c r="N14" i="207"/>
  <c r="AJ15" i="192"/>
  <c r="AJ7" i="192"/>
  <c r="AJ8" i="192"/>
  <c r="AJ9" i="192"/>
  <c r="AJ10" i="192"/>
  <c r="AJ11" i="192"/>
  <c r="AJ12" i="192"/>
  <c r="AJ13" i="192"/>
  <c r="AJ14" i="192"/>
  <c r="K15" i="192"/>
  <c r="L15" i="192"/>
  <c r="M15" i="192"/>
  <c r="N15" i="192"/>
  <c r="O15" i="192"/>
  <c r="P15" i="192"/>
  <c r="Q15" i="192"/>
  <c r="R15" i="192"/>
  <c r="S15" i="192"/>
  <c r="T15" i="192"/>
  <c r="U15" i="192"/>
  <c r="V15" i="192"/>
  <c r="W15" i="192"/>
  <c r="X15" i="192"/>
  <c r="Y15" i="192"/>
  <c r="Z15" i="192"/>
  <c r="AA15" i="192"/>
  <c r="AB15" i="192"/>
  <c r="AC15" i="192"/>
  <c r="AD15" i="192"/>
  <c r="AE15" i="192"/>
  <c r="AF15" i="192"/>
  <c r="AG15" i="192"/>
  <c r="AH15" i="192"/>
  <c r="AI15" i="192"/>
  <c r="J15" i="192"/>
  <c r="J50" i="192"/>
  <c r="K50" i="192" s="1"/>
  <c r="L50" i="192" s="1"/>
  <c r="M50" i="192" s="1"/>
  <c r="N50" i="192" s="1"/>
  <c r="O50" i="192" s="1"/>
  <c r="P50" i="192" s="1"/>
  <c r="Q50" i="192" s="1"/>
  <c r="R50" i="192" s="1"/>
  <c r="S50" i="192" s="1"/>
  <c r="T50" i="192" s="1"/>
  <c r="U50" i="192" s="1"/>
  <c r="V50" i="192" s="1"/>
  <c r="W50" i="192" s="1"/>
  <c r="A14" i="192"/>
  <c r="B14" i="192"/>
  <c r="D14" i="192"/>
  <c r="AD14" i="192"/>
  <c r="AE14" i="192"/>
  <c r="AF14" i="192"/>
  <c r="AG14" i="192"/>
  <c r="AH14" i="192"/>
  <c r="AI14" i="192"/>
  <c r="Y11" i="192"/>
  <c r="Z11" i="192"/>
  <c r="AA11" i="192"/>
  <c r="AB11" i="192"/>
  <c r="AC11" i="192"/>
  <c r="AD11" i="192"/>
  <c r="AE11" i="192"/>
  <c r="AF11" i="192"/>
  <c r="AG11" i="192"/>
  <c r="AH11" i="192"/>
  <c r="AI11" i="192"/>
  <c r="T12" i="192"/>
  <c r="U12" i="192"/>
  <c r="Y12" i="192"/>
  <c r="Z12" i="192"/>
  <c r="AA12" i="192"/>
  <c r="AB12" i="192"/>
  <c r="AC12" i="192"/>
  <c r="AD12" i="192"/>
  <c r="AE12" i="192"/>
  <c r="AF12" i="192"/>
  <c r="AG12" i="192"/>
  <c r="AH12" i="192"/>
  <c r="AI12" i="192"/>
  <c r="T13" i="192"/>
  <c r="Y13" i="192"/>
  <c r="Z13" i="192"/>
  <c r="AA13" i="192"/>
  <c r="AB13" i="192"/>
  <c r="AC13" i="192"/>
  <c r="AD13" i="192"/>
  <c r="AE13" i="192"/>
  <c r="AF13" i="192"/>
  <c r="AG13" i="192"/>
  <c r="AH13" i="192"/>
  <c r="AI13" i="192"/>
  <c r="A12" i="192"/>
  <c r="B12" i="192"/>
  <c r="D12" i="192"/>
  <c r="A13" i="192"/>
  <c r="B13" i="192"/>
  <c r="D13" i="192"/>
  <c r="B11" i="192"/>
  <c r="D11" i="192"/>
  <c r="A11" i="192"/>
  <c r="AD51" i="192"/>
  <c r="AE51" i="192"/>
  <c r="AF51" i="192"/>
  <c r="AG51" i="192"/>
  <c r="AH51" i="192"/>
  <c r="AI51" i="192"/>
  <c r="AR7" i="118"/>
  <c r="AR8" i="118"/>
  <c r="AR9" i="118"/>
  <c r="AR10" i="118"/>
  <c r="AR11" i="118"/>
  <c r="AR12" i="118"/>
  <c r="AR13" i="118"/>
  <c r="AR14" i="118"/>
  <c r="AR15" i="118"/>
  <c r="AR16" i="118"/>
  <c r="AR17" i="118"/>
  <c r="AR18" i="118"/>
  <c r="AR19" i="118"/>
  <c r="AR20" i="118"/>
  <c r="AR21" i="118"/>
  <c r="AR22" i="118"/>
  <c r="AR23" i="118"/>
  <c r="AR24" i="118"/>
  <c r="AR25" i="118"/>
  <c r="AR26" i="118"/>
  <c r="AR27" i="118"/>
  <c r="AR28" i="118"/>
  <c r="AR29" i="118"/>
  <c r="AR30" i="118"/>
  <c r="AR31" i="118"/>
  <c r="AR32" i="118"/>
  <c r="AR33" i="118"/>
  <c r="AR34" i="118"/>
  <c r="AR35" i="118"/>
  <c r="AR36" i="118"/>
  <c r="AR37" i="118"/>
  <c r="AR38" i="118"/>
  <c r="AR39" i="118"/>
  <c r="AR40" i="118"/>
  <c r="AR41" i="118"/>
  <c r="AR42" i="118"/>
  <c r="AR43" i="118"/>
  <c r="AR44" i="118"/>
  <c r="AR45" i="118"/>
  <c r="AR46" i="118"/>
  <c r="AR47" i="118"/>
  <c r="AR48" i="118"/>
  <c r="AR49" i="118"/>
  <c r="AR50" i="118"/>
  <c r="AR51" i="118"/>
  <c r="AR52" i="118"/>
  <c r="AR53" i="118"/>
  <c r="AR54" i="118"/>
  <c r="AR55" i="118"/>
  <c r="AR56" i="118"/>
  <c r="AR57" i="118"/>
  <c r="AR58" i="118"/>
  <c r="AR59" i="118"/>
  <c r="AR60" i="118"/>
  <c r="AR61" i="118"/>
  <c r="AR62" i="118"/>
  <c r="AR63" i="118"/>
  <c r="AR64" i="118"/>
  <c r="AR65" i="118"/>
  <c r="AR66" i="118"/>
  <c r="AR67" i="118"/>
  <c r="AR68" i="118"/>
  <c r="AR69" i="118"/>
  <c r="AR70" i="118"/>
  <c r="AR71" i="118"/>
  <c r="AR72" i="118"/>
  <c r="AR73" i="118"/>
  <c r="AR74" i="118"/>
  <c r="AR75" i="118"/>
  <c r="AR76" i="118"/>
  <c r="AR77" i="118"/>
  <c r="AR78" i="118"/>
  <c r="AR79" i="118"/>
  <c r="AR80" i="118"/>
  <c r="AR81" i="118"/>
  <c r="AR82" i="118"/>
  <c r="AR83" i="118"/>
  <c r="AR84" i="118"/>
  <c r="AR85" i="118"/>
  <c r="AR86" i="118"/>
  <c r="AR87" i="118"/>
  <c r="AR88" i="118"/>
  <c r="AR89" i="118"/>
  <c r="AR90" i="118"/>
  <c r="AR91" i="118"/>
  <c r="AR92" i="118"/>
  <c r="AR93" i="118"/>
  <c r="AR94" i="118"/>
  <c r="AR95" i="118"/>
  <c r="AR96" i="118"/>
  <c r="AR97" i="118"/>
  <c r="AR98" i="118"/>
  <c r="AR99" i="118"/>
  <c r="AR100" i="118"/>
  <c r="AR101" i="118"/>
  <c r="AR102" i="118"/>
  <c r="AR103" i="118"/>
  <c r="AR104" i="118"/>
  <c r="AR105" i="118"/>
  <c r="AR106" i="118"/>
  <c r="AR107" i="118"/>
  <c r="AR108" i="118"/>
  <c r="AR109" i="118"/>
  <c r="AR110" i="118"/>
  <c r="AR111" i="118"/>
  <c r="AR112" i="118"/>
  <c r="AR113" i="118"/>
  <c r="AR114" i="118"/>
  <c r="AR115" i="118"/>
  <c r="AR116" i="118"/>
  <c r="AR117" i="118"/>
  <c r="AR118" i="118"/>
  <c r="AR119" i="118"/>
  <c r="AR120" i="118"/>
  <c r="AR121" i="118"/>
  <c r="AR122" i="118"/>
  <c r="AR123" i="118"/>
  <c r="AR124" i="118"/>
  <c r="AR125" i="118"/>
  <c r="AR126" i="118"/>
  <c r="AR127" i="118"/>
  <c r="AR128" i="118"/>
  <c r="AR129" i="118"/>
  <c r="AR130" i="118"/>
  <c r="AR131" i="118"/>
  <c r="AR132" i="118"/>
  <c r="AR133" i="118"/>
  <c r="AR134" i="118"/>
  <c r="AR135" i="118"/>
  <c r="AR136" i="118"/>
  <c r="AR137" i="118"/>
  <c r="AR138" i="118"/>
  <c r="AR139" i="118"/>
  <c r="AR140" i="118"/>
  <c r="AR141" i="118"/>
  <c r="AR142" i="118"/>
  <c r="AR143" i="118"/>
  <c r="AR144" i="118"/>
  <c r="AR6" i="118"/>
  <c r="AL155" i="118"/>
  <c r="AI5" i="139" s="1"/>
  <c r="AM155" i="118"/>
  <c r="AJ5" i="139" s="1"/>
  <c r="AN155" i="118"/>
  <c r="AK5" i="139" s="1"/>
  <c r="AO155" i="118"/>
  <c r="AL5" i="139" s="1"/>
  <c r="AP155" i="118"/>
  <c r="AM5" i="139" s="1"/>
  <c r="AL156" i="118"/>
  <c r="AI6" i="139" s="1"/>
  <c r="AM156" i="118"/>
  <c r="AJ6" i="139" s="1"/>
  <c r="AN156" i="118"/>
  <c r="AK6" i="139" s="1"/>
  <c r="AO156" i="118"/>
  <c r="AL6" i="139" s="1"/>
  <c r="AP156" i="118"/>
  <c r="AM6" i="139" s="1"/>
  <c r="J6" i="48"/>
  <c r="C51" i="192"/>
  <c r="J49" i="192"/>
  <c r="J13" i="192" s="1"/>
  <c r="J48" i="192"/>
  <c r="K48" i="192" s="1"/>
  <c r="L48" i="192" s="1"/>
  <c r="M48" i="192" s="1"/>
  <c r="N48" i="192" s="1"/>
  <c r="O48" i="192" s="1"/>
  <c r="P48" i="192" s="1"/>
  <c r="Q48" i="192" s="1"/>
  <c r="R48" i="192" s="1"/>
  <c r="S48" i="192" s="1"/>
  <c r="S12" i="192" s="1"/>
  <c r="J47" i="192"/>
  <c r="K47" i="192" s="1"/>
  <c r="K11" i="192" s="1"/>
  <c r="I46" i="192"/>
  <c r="H46" i="192"/>
  <c r="G46" i="192"/>
  <c r="F46" i="192"/>
  <c r="E46" i="192"/>
  <c r="J5" i="48"/>
  <c r="AM8" i="210" l="1"/>
  <c r="W14" i="139"/>
  <c r="AM7" i="139"/>
  <c r="AL8" i="210"/>
  <c r="V14" i="139"/>
  <c r="AL7" i="139"/>
  <c r="U14" i="139"/>
  <c r="AK8" i="210"/>
  <c r="AK21" i="210" s="1"/>
  <c r="AK7" i="139"/>
  <c r="S14" i="139"/>
  <c r="AI8" i="210"/>
  <c r="AI7" i="139"/>
  <c r="AJ8" i="210"/>
  <c r="T14" i="139"/>
  <c r="AJ7" i="139"/>
  <c r="W15" i="139"/>
  <c r="AM9" i="210"/>
  <c r="V15" i="139"/>
  <c r="AL9" i="210"/>
  <c r="U15" i="139"/>
  <c r="AK9" i="210"/>
  <c r="T15" i="139"/>
  <c r="AJ9" i="210"/>
  <c r="AI9" i="210"/>
  <c r="S15" i="139"/>
  <c r="AK4" i="210"/>
  <c r="AF4" i="139"/>
  <c r="O13" i="139"/>
  <c r="AC4" i="207"/>
  <c r="O14" i="207"/>
  <c r="X50" i="192"/>
  <c r="W14" i="192"/>
  <c r="K14" i="192"/>
  <c r="J14" i="192"/>
  <c r="N12" i="192"/>
  <c r="L12" i="192"/>
  <c r="M12" i="192"/>
  <c r="J12" i="192"/>
  <c r="AG52" i="192"/>
  <c r="AF52" i="192"/>
  <c r="R12" i="192"/>
  <c r="Q12" i="192"/>
  <c r="P12" i="192"/>
  <c r="O12" i="192"/>
  <c r="K12" i="192"/>
  <c r="AI52" i="192"/>
  <c r="AE52" i="192"/>
  <c r="AH52" i="192"/>
  <c r="J51" i="192"/>
  <c r="L47" i="192"/>
  <c r="L11" i="192" s="1"/>
  <c r="V48" i="192"/>
  <c r="V12" i="192" s="1"/>
  <c r="K49" i="192"/>
  <c r="K13" i="192" s="1"/>
  <c r="AJ8" i="139" l="1"/>
  <c r="T17" i="139" s="1"/>
  <c r="AI14" i="209"/>
  <c r="S16" i="139"/>
  <c r="AI6" i="36"/>
  <c r="S21" i="36" s="1"/>
  <c r="AL21" i="210"/>
  <c r="AL6" i="36"/>
  <c r="AM8" i="139"/>
  <c r="W17" i="139" s="1"/>
  <c r="V16" i="139"/>
  <c r="AL14" i="209"/>
  <c r="AL22" i="209" s="1"/>
  <c r="AJ14" i="209"/>
  <c r="AJ22" i="209" s="1"/>
  <c r="AK23" i="209" s="1"/>
  <c r="AK8" i="139"/>
  <c r="U17" i="139" s="1"/>
  <c r="T16" i="139"/>
  <c r="AJ6" i="36"/>
  <c r="W16" i="139"/>
  <c r="AM14" i="209"/>
  <c r="AM22" i="209" s="1"/>
  <c r="AM6" i="36"/>
  <c r="U16" i="139"/>
  <c r="AK14" i="209"/>
  <c r="AK22" i="209" s="1"/>
  <c r="AL8" i="139"/>
  <c r="V17" i="139" s="1"/>
  <c r="AK6" i="36"/>
  <c r="AJ21" i="210"/>
  <c r="AK22" i="210" s="1"/>
  <c r="AM21" i="210"/>
  <c r="AL4" i="210"/>
  <c r="AG4" i="139"/>
  <c r="P13" i="139"/>
  <c r="AD4" i="207"/>
  <c r="P14" i="207"/>
  <c r="Y50" i="192"/>
  <c r="X14" i="192"/>
  <c r="L14" i="192"/>
  <c r="L49" i="192"/>
  <c r="K51" i="192"/>
  <c r="AE53" i="192"/>
  <c r="AH53" i="192"/>
  <c r="AI53" i="192"/>
  <c r="AF53" i="192"/>
  <c r="AG53" i="192"/>
  <c r="AD53" i="192"/>
  <c r="J53" i="192"/>
  <c r="D51" i="192"/>
  <c r="W48" i="192"/>
  <c r="W12" i="192" s="1"/>
  <c r="M47" i="192"/>
  <c r="M11" i="192" s="1"/>
  <c r="AM22" i="210" l="1"/>
  <c r="AL23" i="209"/>
  <c r="AK13" i="36"/>
  <c r="U21" i="36"/>
  <c r="V21" i="36"/>
  <c r="AL13" i="36"/>
  <c r="AL22" i="210"/>
  <c r="T21" i="36"/>
  <c r="AJ13" i="36"/>
  <c r="AM13" i="36"/>
  <c r="W21" i="36"/>
  <c r="AM23" i="209"/>
  <c r="AM4" i="210"/>
  <c r="AH4" i="139"/>
  <c r="Q13" i="139"/>
  <c r="AE4" i="207"/>
  <c r="Q14" i="207"/>
  <c r="Y14" i="192"/>
  <c r="Z50" i="192"/>
  <c r="Y51" i="192"/>
  <c r="M14" i="192"/>
  <c r="M49" i="192"/>
  <c r="L13" i="192"/>
  <c r="M51" i="192"/>
  <c r="M53" i="192" s="1"/>
  <c r="L51" i="192"/>
  <c r="L53" i="192" s="1"/>
  <c r="X48" i="192"/>
  <c r="X12" i="192" s="1"/>
  <c r="N47" i="192"/>
  <c r="K53" i="192"/>
  <c r="K52" i="192"/>
  <c r="W28" i="36" l="1"/>
  <c r="AM6" i="10"/>
  <c r="AM8" i="10" s="1"/>
  <c r="T28" i="36"/>
  <c r="AJ6" i="10"/>
  <c r="AJ8" i="10" s="1"/>
  <c r="AK14" i="36"/>
  <c r="U29" i="36" s="1"/>
  <c r="V28" i="36"/>
  <c r="AM14" i="36"/>
  <c r="W29" i="36" s="1"/>
  <c r="AL6" i="10"/>
  <c r="AL8" i="10" s="1"/>
  <c r="AM9" i="10" s="1"/>
  <c r="U28" i="36"/>
  <c r="AL14" i="36"/>
  <c r="V29" i="36" s="1"/>
  <c r="AK6" i="10"/>
  <c r="AK8" i="10" s="1"/>
  <c r="AL9" i="10" s="1"/>
  <c r="AN4" i="210"/>
  <c r="AI4" i="139"/>
  <c r="R13" i="139"/>
  <c r="R14" i="207"/>
  <c r="AF4" i="207"/>
  <c r="Y53" i="192"/>
  <c r="Z51" i="192"/>
  <c r="Z14" i="192"/>
  <c r="AA50" i="192"/>
  <c r="N14" i="192"/>
  <c r="L52" i="192"/>
  <c r="M52" i="192"/>
  <c r="N11" i="192"/>
  <c r="N49" i="192"/>
  <c r="M13" i="192"/>
  <c r="O47" i="192"/>
  <c r="AK9" i="10" l="1"/>
  <c r="AJ4" i="139"/>
  <c r="S13" i="139"/>
  <c r="AG4" i="207"/>
  <c r="S14" i="207"/>
  <c r="Z53" i="192"/>
  <c r="Z52" i="192"/>
  <c r="AA51" i="192"/>
  <c r="AA14" i="192"/>
  <c r="AB50" i="192"/>
  <c r="O14" i="192"/>
  <c r="O11" i="192"/>
  <c r="O49" i="192"/>
  <c r="N13" i="192"/>
  <c r="N51" i="192"/>
  <c r="P47" i="192"/>
  <c r="AK4" i="139" l="1"/>
  <c r="T13" i="139"/>
  <c r="AH4" i="207"/>
  <c r="T14" i="207"/>
  <c r="AB51" i="192"/>
  <c r="AB52" i="192" s="1"/>
  <c r="AB14" i="192"/>
  <c r="AC50" i="192"/>
  <c r="AA53" i="192"/>
  <c r="AA52" i="192"/>
  <c r="P14" i="192"/>
  <c r="P11" i="192"/>
  <c r="N53" i="192"/>
  <c r="N52" i="192"/>
  <c r="P49" i="192"/>
  <c r="O13" i="192"/>
  <c r="O51" i="192"/>
  <c r="Q47" i="192"/>
  <c r="AL4" i="139" l="1"/>
  <c r="U13" i="139"/>
  <c r="AI4" i="207"/>
  <c r="V14" i="207" s="1"/>
  <c r="U14" i="207"/>
  <c r="AC51" i="192"/>
  <c r="AC14" i="192"/>
  <c r="AC52" i="192"/>
  <c r="AB53" i="192"/>
  <c r="Q14" i="192"/>
  <c r="O53" i="192"/>
  <c r="O52" i="192"/>
  <c r="Q49" i="192"/>
  <c r="P13" i="192"/>
  <c r="Q51" i="192"/>
  <c r="Q53" i="192" s="1"/>
  <c r="Q11" i="192"/>
  <c r="P51" i="192"/>
  <c r="R47" i="192"/>
  <c r="C10" i="48"/>
  <c r="K13" i="193"/>
  <c r="L13" i="193"/>
  <c r="M13" i="193"/>
  <c r="N13" i="193"/>
  <c r="O13" i="193"/>
  <c r="P13" i="193"/>
  <c r="Q13" i="193"/>
  <c r="R13" i="193"/>
  <c r="S13" i="193"/>
  <c r="T13" i="193"/>
  <c r="U13" i="193"/>
  <c r="V13" i="193"/>
  <c r="J13" i="193"/>
  <c r="A15" i="193"/>
  <c r="A14" i="193"/>
  <c r="D12" i="193"/>
  <c r="C12" i="193"/>
  <c r="B12" i="193"/>
  <c r="A12" i="193"/>
  <c r="V14" i="193"/>
  <c r="U14" i="193"/>
  <c r="T14" i="193"/>
  <c r="R14" i="193"/>
  <c r="Q14" i="193"/>
  <c r="P14" i="193"/>
  <c r="O14" i="193"/>
  <c r="M14" i="193"/>
  <c r="L14" i="193"/>
  <c r="K14" i="193"/>
  <c r="J14" i="193"/>
  <c r="B14" i="193"/>
  <c r="A17" i="193"/>
  <c r="A18" i="193"/>
  <c r="A19" i="193"/>
  <c r="C12" i="178"/>
  <c r="K14" i="184"/>
  <c r="L14" i="184"/>
  <c r="M14" i="184"/>
  <c r="N14" i="184"/>
  <c r="O14" i="184"/>
  <c r="P14" i="184"/>
  <c r="Q14" i="184"/>
  <c r="R14" i="184"/>
  <c r="J14" i="184"/>
  <c r="A21" i="184"/>
  <c r="A20" i="184"/>
  <c r="A19" i="184"/>
  <c r="A18" i="184"/>
  <c r="D13" i="184"/>
  <c r="C13" i="184"/>
  <c r="B13" i="184"/>
  <c r="A13" i="184"/>
  <c r="K13" i="183"/>
  <c r="L13" i="183"/>
  <c r="M13" i="183"/>
  <c r="N13" i="183"/>
  <c r="O13" i="183"/>
  <c r="P13" i="183"/>
  <c r="Q13" i="183"/>
  <c r="R13" i="183"/>
  <c r="S13" i="183"/>
  <c r="T13" i="183"/>
  <c r="J13" i="183"/>
  <c r="K13" i="114"/>
  <c r="L13" i="114"/>
  <c r="M13" i="114"/>
  <c r="N13" i="114"/>
  <c r="O13" i="114"/>
  <c r="P13" i="114"/>
  <c r="Q13" i="114"/>
  <c r="R13" i="114"/>
  <c r="S13" i="114"/>
  <c r="T13" i="114"/>
  <c r="J13" i="114"/>
  <c r="A17" i="139"/>
  <c r="A18" i="139"/>
  <c r="A19" i="139"/>
  <c r="A16" i="139"/>
  <c r="D12" i="139"/>
  <c r="C12" i="139"/>
  <c r="B12" i="139"/>
  <c r="A12" i="139"/>
  <c r="J13" i="179"/>
  <c r="D13" i="179"/>
  <c r="C13" i="179"/>
  <c r="B13" i="179"/>
  <c r="A13" i="179"/>
  <c r="F4" i="179"/>
  <c r="G4" i="179" s="1"/>
  <c r="H4" i="179" s="1"/>
  <c r="I4" i="179" s="1"/>
  <c r="J4" i="179" s="1"/>
  <c r="K4" i="179" s="1"/>
  <c r="L4" i="179" s="1"/>
  <c r="M4" i="179" s="1"/>
  <c r="N4" i="179" s="1"/>
  <c r="O4" i="179" s="1"/>
  <c r="P4" i="179" s="1"/>
  <c r="Q4" i="179" s="1"/>
  <c r="R4" i="179" s="1"/>
  <c r="S4" i="179" s="1"/>
  <c r="T4" i="179" s="1"/>
  <c r="U4" i="179" s="1"/>
  <c r="V4" i="179" s="1"/>
  <c r="W4" i="179" s="1"/>
  <c r="X4" i="179" s="1"/>
  <c r="Y4" i="179" s="1"/>
  <c r="Z4" i="179" s="1"/>
  <c r="AA4" i="179" s="1"/>
  <c r="AB4" i="179" s="1"/>
  <c r="AC4" i="179" s="1"/>
  <c r="AD4" i="179" s="1"/>
  <c r="AE4" i="179" s="1"/>
  <c r="AF4" i="179" s="1"/>
  <c r="AG4" i="179" s="1"/>
  <c r="AH4" i="179" s="1"/>
  <c r="AI4" i="179" s="1"/>
  <c r="V13" i="139" l="1"/>
  <c r="AM4" i="139"/>
  <c r="N14" i="193"/>
  <c r="S14" i="193"/>
  <c r="C14" i="193"/>
  <c r="AD52" i="192"/>
  <c r="AC53" i="192"/>
  <c r="R14" i="192"/>
  <c r="Q52" i="192"/>
  <c r="R11" i="192"/>
  <c r="P52" i="192"/>
  <c r="P53" i="192"/>
  <c r="R49" i="192"/>
  <c r="Q13" i="192"/>
  <c r="S47" i="192"/>
  <c r="D14" i="193"/>
  <c r="D11" i="48"/>
  <c r="C11" i="48"/>
  <c r="K12" i="203"/>
  <c r="L12" i="203"/>
  <c r="M12" i="203"/>
  <c r="N12" i="203"/>
  <c r="O12" i="203"/>
  <c r="P12" i="203"/>
  <c r="Q12" i="203"/>
  <c r="R12" i="203"/>
  <c r="S12" i="203"/>
  <c r="T12" i="203"/>
  <c r="U12" i="203"/>
  <c r="V12" i="203"/>
  <c r="W12" i="203"/>
  <c r="X12" i="203"/>
  <c r="Y12" i="203"/>
  <c r="Z12" i="203"/>
  <c r="AA12" i="203"/>
  <c r="AB12" i="203"/>
  <c r="AC12" i="203"/>
  <c r="AD12" i="203"/>
  <c r="AE12" i="203"/>
  <c r="AF12" i="203"/>
  <c r="AG12" i="203"/>
  <c r="AH12" i="203"/>
  <c r="AI12" i="203"/>
  <c r="J12" i="203"/>
  <c r="D12" i="203"/>
  <c r="C12" i="203"/>
  <c r="B12" i="203"/>
  <c r="Y23" i="206"/>
  <c r="AN4" i="139" l="1"/>
  <c r="X13" i="139" s="1"/>
  <c r="W13" i="139"/>
  <c r="S14" i="192"/>
  <c r="S49" i="192"/>
  <c r="S51" i="192" s="1"/>
  <c r="S53" i="192" s="1"/>
  <c r="R13" i="192"/>
  <c r="S11" i="192"/>
  <c r="R51" i="192"/>
  <c r="T47" i="192"/>
  <c r="T11" i="192" s="1"/>
  <c r="F11" i="48"/>
  <c r="T14" i="192" l="1"/>
  <c r="R53" i="192"/>
  <c r="R52" i="192"/>
  <c r="S52" i="192"/>
  <c r="U49" i="192"/>
  <c r="S13" i="192"/>
  <c r="T51" i="192"/>
  <c r="U47" i="192"/>
  <c r="U11" i="192" s="1"/>
  <c r="AI24" i="206"/>
  <c r="AH24" i="206"/>
  <c r="AG24" i="206"/>
  <c r="AF24" i="206"/>
  <c r="AE24" i="206"/>
  <c r="AF25" i="206" s="1"/>
  <c r="AD24" i="206"/>
  <c r="AE25" i="206" s="1"/>
  <c r="C24" i="206"/>
  <c r="Z23" i="206"/>
  <c r="AA23" i="206" s="1"/>
  <c r="AA6" i="206" s="1"/>
  <c r="N14" i="206" s="1"/>
  <c r="J23" i="206"/>
  <c r="J6" i="206" s="1"/>
  <c r="E22" i="206"/>
  <c r="A18" i="206"/>
  <c r="A17" i="206"/>
  <c r="A16" i="206"/>
  <c r="A15" i="206"/>
  <c r="D14" i="206"/>
  <c r="J12" i="206"/>
  <c r="D12" i="206"/>
  <c r="C12" i="206"/>
  <c r="B12" i="206"/>
  <c r="A12" i="206"/>
  <c r="AI6" i="206"/>
  <c r="AI7" i="206" s="1"/>
  <c r="AH6" i="206"/>
  <c r="U14" i="206" s="1"/>
  <c r="AG6" i="206"/>
  <c r="AG7" i="206" s="1"/>
  <c r="AF6" i="206"/>
  <c r="S14" i="206" s="1"/>
  <c r="AE6" i="206"/>
  <c r="R14" i="206" s="1"/>
  <c r="AD6" i="206"/>
  <c r="Q14" i="206" s="1"/>
  <c r="Y6" i="206"/>
  <c r="C6" i="206"/>
  <c r="B6" i="206"/>
  <c r="B14" i="206" s="1"/>
  <c r="A14" i="206"/>
  <c r="F5" i="206"/>
  <c r="G5" i="206" s="1"/>
  <c r="H5" i="206" s="1"/>
  <c r="T17" i="120"/>
  <c r="A18" i="120"/>
  <c r="A19" i="120"/>
  <c r="A20" i="120"/>
  <c r="A21" i="120"/>
  <c r="B21" i="120"/>
  <c r="A17" i="120"/>
  <c r="D9" i="120"/>
  <c r="C9" i="120"/>
  <c r="C25" i="50" s="1"/>
  <c r="B9" i="120"/>
  <c r="B25" i="50" s="1"/>
  <c r="S19" i="205"/>
  <c r="S9" i="120" s="1"/>
  <c r="S25" i="50" s="1"/>
  <c r="T19" i="205"/>
  <c r="T9" i="120" s="1"/>
  <c r="T25" i="50" s="1"/>
  <c r="AF19" i="205"/>
  <c r="AF9" i="120" s="1"/>
  <c r="AF25" i="50" s="1"/>
  <c r="S56" i="50" s="1"/>
  <c r="AJ9" i="205"/>
  <c r="AJ16" i="205"/>
  <c r="C19" i="205"/>
  <c r="B22" i="205" s="1"/>
  <c r="F4" i="205"/>
  <c r="G4" i="205" s="1"/>
  <c r="H4" i="205" s="1"/>
  <c r="I4" i="205" s="1"/>
  <c r="J4" i="205" s="1"/>
  <c r="K4" i="205" s="1"/>
  <c r="L4" i="205" s="1"/>
  <c r="M4" i="205" s="1"/>
  <c r="N4" i="205" s="1"/>
  <c r="O4" i="205" s="1"/>
  <c r="P4" i="205" s="1"/>
  <c r="Q4" i="205" s="1"/>
  <c r="R4" i="205" s="1"/>
  <c r="S4" i="205" s="1"/>
  <c r="T4" i="205" s="1"/>
  <c r="U4" i="205" s="1"/>
  <c r="V4" i="205" s="1"/>
  <c r="W4" i="205" s="1"/>
  <c r="X4" i="205" s="1"/>
  <c r="Y4" i="205" s="1"/>
  <c r="Z4" i="205" s="1"/>
  <c r="AA4" i="205" s="1"/>
  <c r="AB4" i="205" s="1"/>
  <c r="AC4" i="205" s="1"/>
  <c r="AD4" i="205" s="1"/>
  <c r="AE4" i="205" s="1"/>
  <c r="AF4" i="205" s="1"/>
  <c r="AG4" i="205" s="1"/>
  <c r="AH4" i="205" s="1"/>
  <c r="AI4" i="205" s="1"/>
  <c r="J15" i="120"/>
  <c r="A25" i="120"/>
  <c r="A24" i="120"/>
  <c r="A23" i="120"/>
  <c r="A22" i="120"/>
  <c r="F4" i="120"/>
  <c r="G4" i="120" s="1"/>
  <c r="H4" i="120" s="1"/>
  <c r="I4" i="120" s="1"/>
  <c r="J4" i="120" s="1"/>
  <c r="K4" i="120" s="1"/>
  <c r="L4" i="120" s="1"/>
  <c r="M4" i="120" s="1"/>
  <c r="N4" i="120" s="1"/>
  <c r="O4" i="120" s="1"/>
  <c r="P4" i="120" s="1"/>
  <c r="Q4" i="120" s="1"/>
  <c r="R4" i="120" s="1"/>
  <c r="S4" i="120" s="1"/>
  <c r="T4" i="120" s="1"/>
  <c r="U4" i="120" s="1"/>
  <c r="V4" i="120" s="1"/>
  <c r="W4" i="120" s="1"/>
  <c r="X4" i="120" s="1"/>
  <c r="Y4" i="120" s="1"/>
  <c r="Z4" i="120" s="1"/>
  <c r="AA4" i="120" s="1"/>
  <c r="AB4" i="120" s="1"/>
  <c r="AC4" i="120" s="1"/>
  <c r="AD4" i="120" s="1"/>
  <c r="AE4" i="120" s="1"/>
  <c r="AF4" i="120" s="1"/>
  <c r="AG4" i="120" s="1"/>
  <c r="AH4" i="120" s="1"/>
  <c r="AI4" i="120" s="1"/>
  <c r="K11" i="190"/>
  <c r="L11" i="190"/>
  <c r="M11" i="190"/>
  <c r="N11" i="190"/>
  <c r="O11" i="190"/>
  <c r="P11" i="190"/>
  <c r="Q11" i="190"/>
  <c r="R11" i="190"/>
  <c r="S11" i="190"/>
  <c r="T11" i="190"/>
  <c r="U11" i="190"/>
  <c r="V11" i="190"/>
  <c r="W11" i="190"/>
  <c r="X11" i="190"/>
  <c r="Y11" i="190"/>
  <c r="Z11" i="190"/>
  <c r="AA11" i="190"/>
  <c r="AB11" i="190"/>
  <c r="AC11" i="190"/>
  <c r="AD11" i="190"/>
  <c r="AE11" i="190"/>
  <c r="AF11" i="190"/>
  <c r="AG11" i="190"/>
  <c r="AH11" i="190"/>
  <c r="AI11" i="190"/>
  <c r="J11" i="190"/>
  <c r="F4" i="190"/>
  <c r="G4" i="190" s="1"/>
  <c r="H4" i="190" s="1"/>
  <c r="I4" i="190" s="1"/>
  <c r="J4" i="190" s="1"/>
  <c r="K4" i="190" s="1"/>
  <c r="L4" i="190" s="1"/>
  <c r="M4" i="190" s="1"/>
  <c r="N4" i="190" s="1"/>
  <c r="O4" i="190" s="1"/>
  <c r="P4" i="190" s="1"/>
  <c r="Q4" i="190" s="1"/>
  <c r="R4" i="190" s="1"/>
  <c r="S4" i="190" s="1"/>
  <c r="T4" i="190" s="1"/>
  <c r="U4" i="190" s="1"/>
  <c r="V4" i="190" s="1"/>
  <c r="W4" i="190" s="1"/>
  <c r="X4" i="190" s="1"/>
  <c r="Y4" i="190" s="1"/>
  <c r="Z4" i="190" s="1"/>
  <c r="AA4" i="190" s="1"/>
  <c r="AB4" i="190" s="1"/>
  <c r="AC4" i="190" s="1"/>
  <c r="AD4" i="190" s="1"/>
  <c r="AE4" i="190" s="1"/>
  <c r="AF4" i="190" s="1"/>
  <c r="AG4" i="190" s="1"/>
  <c r="AH4" i="190" s="1"/>
  <c r="AI4" i="190" s="1"/>
  <c r="G4" i="146"/>
  <c r="H4" i="146" s="1"/>
  <c r="I4" i="146" s="1"/>
  <c r="J4" i="146" s="1"/>
  <c r="K4" i="146" s="1"/>
  <c r="L4" i="146" s="1"/>
  <c r="M4" i="146" s="1"/>
  <c r="N4" i="146" s="1"/>
  <c r="O4" i="146" s="1"/>
  <c r="P4" i="146" s="1"/>
  <c r="Q4" i="146" s="1"/>
  <c r="R4" i="146" s="1"/>
  <c r="S4" i="146" s="1"/>
  <c r="T4" i="146" s="1"/>
  <c r="U4" i="146" s="1"/>
  <c r="V4" i="146" s="1"/>
  <c r="W4" i="146" s="1"/>
  <c r="X4" i="146" s="1"/>
  <c r="Y4" i="146" s="1"/>
  <c r="Z4" i="146" s="1"/>
  <c r="AA4" i="146" s="1"/>
  <c r="AB4" i="146" s="1"/>
  <c r="AC4" i="146" s="1"/>
  <c r="AD4" i="146" s="1"/>
  <c r="AE4" i="146" s="1"/>
  <c r="AF4" i="146" s="1"/>
  <c r="AG4" i="146" s="1"/>
  <c r="AH4" i="146" s="1"/>
  <c r="AI4" i="146" s="1"/>
  <c r="F4" i="146"/>
  <c r="F4" i="145"/>
  <c r="G4" i="145" s="1"/>
  <c r="H4" i="145" s="1"/>
  <c r="I4" i="145" s="1"/>
  <c r="J4" i="145" s="1"/>
  <c r="K4" i="145" s="1"/>
  <c r="L4" i="145" s="1"/>
  <c r="M4" i="145" s="1"/>
  <c r="N4" i="145" s="1"/>
  <c r="O4" i="145" s="1"/>
  <c r="P4" i="145" s="1"/>
  <c r="Q4" i="145" s="1"/>
  <c r="R4" i="145" s="1"/>
  <c r="S4" i="145" s="1"/>
  <c r="T4" i="145" s="1"/>
  <c r="U4" i="145" s="1"/>
  <c r="V4" i="145" s="1"/>
  <c r="W4" i="145" s="1"/>
  <c r="X4" i="145" s="1"/>
  <c r="Y4" i="145" s="1"/>
  <c r="Z4" i="145" s="1"/>
  <c r="AA4" i="145" s="1"/>
  <c r="AB4" i="145" s="1"/>
  <c r="AC4" i="145" s="1"/>
  <c r="AD4" i="145" s="1"/>
  <c r="AE4" i="145" s="1"/>
  <c r="AF4" i="145" s="1"/>
  <c r="AG4" i="145" s="1"/>
  <c r="AH4" i="145" s="1"/>
  <c r="AI4" i="145" s="1"/>
  <c r="AJ8" i="138"/>
  <c r="F4" i="138"/>
  <c r="G4" i="138" s="1"/>
  <c r="H4" i="138" s="1"/>
  <c r="I4" i="138" s="1"/>
  <c r="J4" i="138" s="1"/>
  <c r="K4" i="138" s="1"/>
  <c r="L4" i="138" s="1"/>
  <c r="M4" i="138" s="1"/>
  <c r="N4" i="138" s="1"/>
  <c r="O4" i="138" s="1"/>
  <c r="P4" i="138" s="1"/>
  <c r="Q4" i="138" s="1"/>
  <c r="R4" i="138" s="1"/>
  <c r="S4" i="138" s="1"/>
  <c r="T4" i="138" s="1"/>
  <c r="U4" i="138" s="1"/>
  <c r="V4" i="138" s="1"/>
  <c r="W4" i="138" s="1"/>
  <c r="X4" i="138" s="1"/>
  <c r="Y4" i="138" s="1"/>
  <c r="Z4" i="138" s="1"/>
  <c r="AA4" i="138" s="1"/>
  <c r="AB4" i="138" s="1"/>
  <c r="AC4" i="138" s="1"/>
  <c r="AD4" i="138" s="1"/>
  <c r="AE4" i="138" s="1"/>
  <c r="AF4" i="138" s="1"/>
  <c r="AG4" i="138" s="1"/>
  <c r="AH4" i="138" s="1"/>
  <c r="AI4" i="138" s="1"/>
  <c r="C25" i="71" l="1"/>
  <c r="C56" i="50"/>
  <c r="B56" i="50"/>
  <c r="B25" i="71"/>
  <c r="K16" i="120"/>
  <c r="R16" i="120"/>
  <c r="J16" i="120"/>
  <c r="Q16" i="120"/>
  <c r="T16" i="120"/>
  <c r="P16" i="120"/>
  <c r="O16" i="120"/>
  <c r="S16" i="120"/>
  <c r="N16" i="120"/>
  <c r="D21" i="120"/>
  <c r="M16" i="120"/>
  <c r="C21" i="120"/>
  <c r="L16" i="120"/>
  <c r="U14" i="192"/>
  <c r="V49" i="192"/>
  <c r="U13" i="192"/>
  <c r="V47" i="192"/>
  <c r="V11" i="192" s="1"/>
  <c r="U51" i="192"/>
  <c r="U52" i="192" s="1"/>
  <c r="T53" i="192"/>
  <c r="T52" i="192"/>
  <c r="C7" i="206"/>
  <c r="C15" i="206" s="1"/>
  <c r="Z6" i="206"/>
  <c r="M14" i="206" s="1"/>
  <c r="AG25" i="206"/>
  <c r="C14" i="206"/>
  <c r="J24" i="206"/>
  <c r="AD26" i="206" s="1"/>
  <c r="F22" i="206"/>
  <c r="T14" i="206"/>
  <c r="AF7" i="206"/>
  <c r="AG8" i="206" s="1"/>
  <c r="T16" i="206" s="1"/>
  <c r="AH7" i="206"/>
  <c r="U15" i="206" s="1"/>
  <c r="Q19" i="205"/>
  <c r="Q9" i="120" s="1"/>
  <c r="Q25" i="50" s="1"/>
  <c r="AJ6" i="205"/>
  <c r="X19" i="205"/>
  <c r="X9" i="120" s="1"/>
  <c r="X25" i="50" s="1"/>
  <c r="K56" i="50" s="1"/>
  <c r="L19" i="205"/>
  <c r="L9" i="120" s="1"/>
  <c r="L25" i="50" s="1"/>
  <c r="AJ14" i="205"/>
  <c r="AB19" i="205"/>
  <c r="AB9" i="120" s="1"/>
  <c r="AB25" i="50" s="1"/>
  <c r="O56" i="50" s="1"/>
  <c r="P19" i="205"/>
  <c r="P9" i="120" s="1"/>
  <c r="P25" i="50" s="1"/>
  <c r="AE19" i="205"/>
  <c r="AE9" i="120" s="1"/>
  <c r="AE25" i="50" s="1"/>
  <c r="R56" i="50" s="1"/>
  <c r="AC19" i="205"/>
  <c r="AC9" i="120" s="1"/>
  <c r="AC25" i="50" s="1"/>
  <c r="P56" i="50" s="1"/>
  <c r="R19" i="205"/>
  <c r="R9" i="120" s="1"/>
  <c r="R25" i="50" s="1"/>
  <c r="AJ18" i="205"/>
  <c r="AG19" i="205"/>
  <c r="AG9" i="120" s="1"/>
  <c r="AG25" i="50" s="1"/>
  <c r="T56" i="50" s="1"/>
  <c r="U19" i="205"/>
  <c r="U9" i="120" s="1"/>
  <c r="U25" i="50" s="1"/>
  <c r="U29" i="50" s="1"/>
  <c r="V30" i="50" s="1"/>
  <c r="AA19" i="205"/>
  <c r="AA9" i="120" s="1"/>
  <c r="AA25" i="50" s="1"/>
  <c r="N56" i="50" s="1"/>
  <c r="O19" i="205"/>
  <c r="O9" i="120" s="1"/>
  <c r="O25" i="50" s="1"/>
  <c r="AJ8" i="205"/>
  <c r="AH19" i="205"/>
  <c r="AH9" i="120" s="1"/>
  <c r="AH25" i="50" s="1"/>
  <c r="U56" i="50" s="1"/>
  <c r="V19" i="205"/>
  <c r="V9" i="120" s="1"/>
  <c r="V25" i="50" s="1"/>
  <c r="V29" i="50" s="1"/>
  <c r="AJ7" i="205"/>
  <c r="Y19" i="205"/>
  <c r="Y9" i="120" s="1"/>
  <c r="Y25" i="50" s="1"/>
  <c r="L56" i="50" s="1"/>
  <c r="M19" i="205"/>
  <c r="M9" i="120" s="1"/>
  <c r="M25" i="50" s="1"/>
  <c r="Z19" i="205"/>
  <c r="Z9" i="120" s="1"/>
  <c r="Z25" i="50" s="1"/>
  <c r="M56" i="50" s="1"/>
  <c r="N19" i="205"/>
  <c r="N9" i="120" s="1"/>
  <c r="N25" i="50" s="1"/>
  <c r="AD19" i="205"/>
  <c r="AD9" i="120" s="1"/>
  <c r="AD25" i="50" s="1"/>
  <c r="Q56" i="50" s="1"/>
  <c r="AI19" i="205"/>
  <c r="AI9" i="120" s="1"/>
  <c r="AI25" i="50" s="1"/>
  <c r="V56" i="50" s="1"/>
  <c r="W19" i="205"/>
  <c r="W9" i="120" s="1"/>
  <c r="W25" i="50" s="1"/>
  <c r="J56" i="50" s="1"/>
  <c r="K19" i="205"/>
  <c r="K9" i="120" s="1"/>
  <c r="K25" i="50" s="1"/>
  <c r="G22" i="206"/>
  <c r="L14" i="206"/>
  <c r="AI25" i="206"/>
  <c r="AH25" i="206"/>
  <c r="V15" i="206"/>
  <c r="I5" i="206"/>
  <c r="H22" i="206"/>
  <c r="AI26" i="206"/>
  <c r="AH26" i="206"/>
  <c r="AG26" i="206"/>
  <c r="AF26" i="206"/>
  <c r="AE7" i="206"/>
  <c r="K23" i="206"/>
  <c r="V14" i="206"/>
  <c r="B10" i="206"/>
  <c r="B18" i="206" s="1"/>
  <c r="AD7" i="206"/>
  <c r="AB23" i="206"/>
  <c r="T15" i="206"/>
  <c r="AJ15" i="205"/>
  <c r="AJ11" i="205"/>
  <c r="AJ13" i="205"/>
  <c r="AJ12" i="205"/>
  <c r="AJ10" i="205"/>
  <c r="AJ17" i="205"/>
  <c r="J19" i="205"/>
  <c r="J9" i="120" s="1"/>
  <c r="J25" i="50" s="1"/>
  <c r="AJ5" i="205"/>
  <c r="T20" i="205"/>
  <c r="AF21" i="205"/>
  <c r="Y21" i="205"/>
  <c r="AI20" i="205"/>
  <c r="AB20" i="205"/>
  <c r="AB21" i="205"/>
  <c r="S21" i="205"/>
  <c r="L21" i="205"/>
  <c r="H25" i="71" l="1"/>
  <c r="T21" i="205"/>
  <c r="W21" i="205"/>
  <c r="AH21" i="205"/>
  <c r="E25" i="71"/>
  <c r="G25" i="71"/>
  <c r="F25" i="71"/>
  <c r="J25" i="71"/>
  <c r="Q21" i="120"/>
  <c r="K21" i="120"/>
  <c r="M21" i="120"/>
  <c r="L21" i="120"/>
  <c r="P21" i="120"/>
  <c r="J21" i="120"/>
  <c r="O21" i="120"/>
  <c r="S21" i="120"/>
  <c r="R21" i="120"/>
  <c r="N21" i="120"/>
  <c r="T21" i="120"/>
  <c r="AJ24" i="50"/>
  <c r="L24" i="71" s="1"/>
  <c r="V14" i="192"/>
  <c r="AJ50" i="192"/>
  <c r="W49" i="192"/>
  <c r="V13" i="192"/>
  <c r="U53" i="192"/>
  <c r="W47" i="192"/>
  <c r="W11" i="192" s="1"/>
  <c r="V51" i="192"/>
  <c r="AI21" i="205"/>
  <c r="W20" i="205"/>
  <c r="O21" i="205"/>
  <c r="X20" i="205"/>
  <c r="P20" i="205"/>
  <c r="N21" i="205"/>
  <c r="AJ9" i="120"/>
  <c r="O20" i="205"/>
  <c r="L20" i="205"/>
  <c r="U20" i="205"/>
  <c r="K20" i="205"/>
  <c r="X21" i="205"/>
  <c r="AA21" i="205"/>
  <c r="AE21" i="205"/>
  <c r="U21" i="205"/>
  <c r="V20" i="205"/>
  <c r="M21" i="205"/>
  <c r="Q21" i="205"/>
  <c r="K21" i="205"/>
  <c r="J26" i="206"/>
  <c r="AE26" i="206"/>
  <c r="D24" i="206"/>
  <c r="S15" i="206"/>
  <c r="AI8" i="206"/>
  <c r="V16" i="206" s="1"/>
  <c r="AH8" i="206"/>
  <c r="U16" i="206" s="1"/>
  <c r="N20" i="205"/>
  <c r="Z20" i="205"/>
  <c r="AG20" i="205"/>
  <c r="AD20" i="205"/>
  <c r="AF20" i="205"/>
  <c r="Y20" i="205"/>
  <c r="AC21" i="205"/>
  <c r="AC20" i="205"/>
  <c r="M20" i="205"/>
  <c r="AG21" i="205"/>
  <c r="AE20" i="205"/>
  <c r="AA20" i="205"/>
  <c r="R21" i="205"/>
  <c r="S20" i="205"/>
  <c r="Z21" i="205"/>
  <c r="R20" i="205"/>
  <c r="AH20" i="205"/>
  <c r="AD21" i="205"/>
  <c r="P21" i="205"/>
  <c r="AJ19" i="205"/>
  <c r="Q20" i="205"/>
  <c r="V21" i="205"/>
  <c r="AF8" i="206"/>
  <c r="S16" i="206" s="1"/>
  <c r="R15" i="206"/>
  <c r="AE8" i="206"/>
  <c r="R16" i="206" s="1"/>
  <c r="Q15" i="206"/>
  <c r="AB6" i="206"/>
  <c r="AC23" i="206"/>
  <c r="J5" i="206"/>
  <c r="I22" i="206"/>
  <c r="K6" i="206"/>
  <c r="L23" i="206"/>
  <c r="K24" i="206"/>
  <c r="J7" i="206"/>
  <c r="F4" i="130"/>
  <c r="G4" i="130" s="1"/>
  <c r="H4" i="130" s="1"/>
  <c r="I4" i="130" s="1"/>
  <c r="J4" i="130" s="1"/>
  <c r="K4" i="130" s="1"/>
  <c r="L4" i="130" s="1"/>
  <c r="M4" i="130" s="1"/>
  <c r="N4" i="130" s="1"/>
  <c r="O4" i="130" s="1"/>
  <c r="P4" i="130" s="1"/>
  <c r="Q4" i="130" s="1"/>
  <c r="R4" i="130" s="1"/>
  <c r="S4" i="130" s="1"/>
  <c r="T4" i="130" s="1"/>
  <c r="U4" i="130" s="1"/>
  <c r="V4" i="130" s="1"/>
  <c r="W4" i="130" s="1"/>
  <c r="X4" i="130" s="1"/>
  <c r="Y4" i="130" s="1"/>
  <c r="Z4" i="130" s="1"/>
  <c r="AA4" i="130" s="1"/>
  <c r="AB4" i="130" s="1"/>
  <c r="AC4" i="130" s="1"/>
  <c r="AD4" i="130" s="1"/>
  <c r="AE4" i="130" s="1"/>
  <c r="AF4" i="130" s="1"/>
  <c r="AG4" i="130" s="1"/>
  <c r="AH4" i="130" s="1"/>
  <c r="AI4" i="130" s="1"/>
  <c r="F4" i="144"/>
  <c r="G4" i="144" s="1"/>
  <c r="H4" i="144" s="1"/>
  <c r="I4" i="144" s="1"/>
  <c r="J4" i="144" s="1"/>
  <c r="K4" i="144" s="1"/>
  <c r="L4" i="144" s="1"/>
  <c r="M4" i="144" s="1"/>
  <c r="N4" i="144" s="1"/>
  <c r="O4" i="144" s="1"/>
  <c r="P4" i="144" s="1"/>
  <c r="Q4" i="144" s="1"/>
  <c r="R4" i="144" s="1"/>
  <c r="S4" i="144" s="1"/>
  <c r="T4" i="144" s="1"/>
  <c r="U4" i="144" s="1"/>
  <c r="V4" i="144" s="1"/>
  <c r="W4" i="144" s="1"/>
  <c r="X4" i="144" s="1"/>
  <c r="Y4" i="144" s="1"/>
  <c r="Z4" i="144" s="1"/>
  <c r="AA4" i="144" s="1"/>
  <c r="AB4" i="144" s="1"/>
  <c r="AC4" i="144" s="1"/>
  <c r="AD4" i="144" s="1"/>
  <c r="AE4" i="144" s="1"/>
  <c r="AF4" i="144" s="1"/>
  <c r="AG4" i="144" s="1"/>
  <c r="AH4" i="144" s="1"/>
  <c r="AI4" i="144" s="1"/>
  <c r="C17" i="173"/>
  <c r="B20" i="173"/>
  <c r="K17" i="173"/>
  <c r="L17" i="173"/>
  <c r="M17" i="173"/>
  <c r="N17" i="173"/>
  <c r="O17" i="173"/>
  <c r="P17" i="173"/>
  <c r="Q17" i="173"/>
  <c r="R17" i="173"/>
  <c r="S17" i="173"/>
  <c r="T17" i="173"/>
  <c r="U17" i="173"/>
  <c r="V17" i="173"/>
  <c r="W17" i="173"/>
  <c r="X17" i="173"/>
  <c r="Y17" i="173"/>
  <c r="Z17" i="173"/>
  <c r="AA17" i="173"/>
  <c r="AB17" i="173"/>
  <c r="AC17" i="173"/>
  <c r="AD17" i="173"/>
  <c r="AE17" i="173"/>
  <c r="AF17" i="173"/>
  <c r="AG17" i="173"/>
  <c r="AH17" i="173"/>
  <c r="AI17" i="173"/>
  <c r="J17" i="173"/>
  <c r="AJ5" i="173"/>
  <c r="X49" i="192" l="1"/>
  <c r="X13" i="192" s="1"/>
  <c r="W13" i="192"/>
  <c r="AJ49" i="192"/>
  <c r="V53" i="192"/>
  <c r="X47" i="192"/>
  <c r="X11" i="192" s="1"/>
  <c r="W51" i="192"/>
  <c r="V52" i="192"/>
  <c r="K26" i="206"/>
  <c r="K25" i="206"/>
  <c r="L24" i="206"/>
  <c r="L25" i="206" s="1"/>
  <c r="M23" i="206"/>
  <c r="L6" i="206"/>
  <c r="AF9" i="206"/>
  <c r="S17" i="206" s="1"/>
  <c r="AE9" i="206"/>
  <c r="R17" i="206" s="1"/>
  <c r="AD9" i="206"/>
  <c r="Q17" i="206" s="1"/>
  <c r="D7" i="206"/>
  <c r="D15" i="206" s="1"/>
  <c r="AI9" i="206"/>
  <c r="V17" i="206" s="1"/>
  <c r="K9" i="206"/>
  <c r="AH9" i="206"/>
  <c r="U17" i="206" s="1"/>
  <c r="J9" i="206"/>
  <c r="AG9" i="206"/>
  <c r="T17" i="206" s="1"/>
  <c r="O14" i="206"/>
  <c r="J22" i="206"/>
  <c r="K5" i="206"/>
  <c r="K7" i="206"/>
  <c r="AC6" i="206"/>
  <c r="G4" i="143"/>
  <c r="H4" i="143" s="1"/>
  <c r="I4" i="143" s="1"/>
  <c r="J4" i="143" s="1"/>
  <c r="K4" i="143" s="1"/>
  <c r="L4" i="143" s="1"/>
  <c r="M4" i="143" s="1"/>
  <c r="N4" i="143" s="1"/>
  <c r="O4" i="143" s="1"/>
  <c r="P4" i="143" s="1"/>
  <c r="Q4" i="143" s="1"/>
  <c r="R4" i="143" s="1"/>
  <c r="S4" i="143" s="1"/>
  <c r="T4" i="143" s="1"/>
  <c r="U4" i="143" s="1"/>
  <c r="V4" i="143" s="1"/>
  <c r="W4" i="143" s="1"/>
  <c r="X4" i="143" s="1"/>
  <c r="Y4" i="143" s="1"/>
  <c r="Z4" i="143" s="1"/>
  <c r="AA4" i="143" s="1"/>
  <c r="AB4" i="143" s="1"/>
  <c r="AC4" i="143" s="1"/>
  <c r="AD4" i="143" s="1"/>
  <c r="AE4" i="143" s="1"/>
  <c r="AF4" i="143" s="1"/>
  <c r="AG4" i="143" s="1"/>
  <c r="AH4" i="143" s="1"/>
  <c r="AI4" i="143" s="1"/>
  <c r="F4" i="143"/>
  <c r="F4" i="142"/>
  <c r="G4" i="142" s="1"/>
  <c r="H4" i="142" s="1"/>
  <c r="I4" i="142" s="1"/>
  <c r="J4" i="142" s="1"/>
  <c r="K4" i="142" s="1"/>
  <c r="L4" i="142" s="1"/>
  <c r="M4" i="142" s="1"/>
  <c r="N4" i="142" s="1"/>
  <c r="O4" i="142" s="1"/>
  <c r="P4" i="142" s="1"/>
  <c r="Q4" i="142" s="1"/>
  <c r="R4" i="142" s="1"/>
  <c r="S4" i="142" s="1"/>
  <c r="T4" i="142" s="1"/>
  <c r="U4" i="142" s="1"/>
  <c r="V4" i="142" s="1"/>
  <c r="W4" i="142" s="1"/>
  <c r="X4" i="142" s="1"/>
  <c r="Y4" i="142" s="1"/>
  <c r="Z4" i="142" s="1"/>
  <c r="AA4" i="142" s="1"/>
  <c r="AB4" i="142" s="1"/>
  <c r="AC4" i="142" s="1"/>
  <c r="AD4" i="142" s="1"/>
  <c r="AE4" i="142" s="1"/>
  <c r="AF4" i="142" s="1"/>
  <c r="AG4" i="142" s="1"/>
  <c r="AH4" i="142" s="1"/>
  <c r="AI4" i="142" s="1"/>
  <c r="W53" i="192" l="1"/>
  <c r="X51" i="192"/>
  <c r="AJ47" i="192"/>
  <c r="W52" i="192"/>
  <c r="AJ48" i="192"/>
  <c r="K22" i="206"/>
  <c r="L5" i="206"/>
  <c r="M24" i="206"/>
  <c r="M25" i="206" s="1"/>
  <c r="N23" i="206"/>
  <c r="M6" i="206"/>
  <c r="L7" i="206"/>
  <c r="L8" i="206" s="1"/>
  <c r="L26" i="206"/>
  <c r="P14" i="206"/>
  <c r="K8" i="206"/>
  <c r="F9" i="71"/>
  <c r="G9" i="71"/>
  <c r="H9" i="71"/>
  <c r="J9" i="71"/>
  <c r="W9" i="50"/>
  <c r="X9" i="50"/>
  <c r="Y9" i="50"/>
  <c r="Z9" i="50"/>
  <c r="AA9" i="50"/>
  <c r="AB9" i="50"/>
  <c r="AC9" i="50"/>
  <c r="AD9" i="50"/>
  <c r="AE9" i="50"/>
  <c r="AF9" i="50"/>
  <c r="AG9" i="50"/>
  <c r="AH9" i="50"/>
  <c r="AI9" i="50"/>
  <c r="E9" i="71"/>
  <c r="D9" i="71"/>
  <c r="C9" i="71"/>
  <c r="B9" i="71"/>
  <c r="K18" i="121"/>
  <c r="L18" i="121"/>
  <c r="M18" i="121"/>
  <c r="N18" i="121"/>
  <c r="O18" i="121"/>
  <c r="P18" i="121"/>
  <c r="Q18" i="121"/>
  <c r="R18" i="121"/>
  <c r="S18" i="121"/>
  <c r="T18" i="121"/>
  <c r="K19" i="121"/>
  <c r="L19" i="121"/>
  <c r="M19" i="121"/>
  <c r="N19" i="121"/>
  <c r="O19" i="121"/>
  <c r="P19" i="121"/>
  <c r="Q19" i="121"/>
  <c r="R19" i="121"/>
  <c r="S19" i="121"/>
  <c r="T19" i="121"/>
  <c r="K20" i="121"/>
  <c r="L20" i="121"/>
  <c r="M20" i="121"/>
  <c r="N20" i="121"/>
  <c r="O20" i="121"/>
  <c r="P20" i="121"/>
  <c r="Q20" i="121"/>
  <c r="R20" i="121"/>
  <c r="S20" i="121"/>
  <c r="T20" i="121"/>
  <c r="K21" i="121"/>
  <c r="L21" i="121"/>
  <c r="M21" i="121"/>
  <c r="N21" i="121"/>
  <c r="O21" i="121"/>
  <c r="P21" i="121"/>
  <c r="Q21" i="121"/>
  <c r="R21" i="121"/>
  <c r="S21" i="121"/>
  <c r="T21" i="121"/>
  <c r="K22" i="121"/>
  <c r="L22" i="121"/>
  <c r="M22" i="121"/>
  <c r="N22" i="121"/>
  <c r="O22" i="121"/>
  <c r="P22" i="121"/>
  <c r="Q22" i="121"/>
  <c r="R22" i="121"/>
  <c r="S22" i="121"/>
  <c r="T22" i="121"/>
  <c r="K23" i="121"/>
  <c r="L23" i="121"/>
  <c r="M23" i="121"/>
  <c r="N23" i="121"/>
  <c r="O23" i="121"/>
  <c r="P23" i="121"/>
  <c r="Q23" i="121"/>
  <c r="R23" i="121"/>
  <c r="S23" i="121"/>
  <c r="T23" i="121"/>
  <c r="J18" i="121"/>
  <c r="J19" i="121"/>
  <c r="J20" i="121"/>
  <c r="J21" i="121"/>
  <c r="J22" i="121"/>
  <c r="J23" i="121"/>
  <c r="A25" i="121"/>
  <c r="A26" i="121"/>
  <c r="A27" i="121"/>
  <c r="A24" i="121"/>
  <c r="A19" i="121"/>
  <c r="B19" i="121"/>
  <c r="C19" i="121"/>
  <c r="D19" i="121"/>
  <c r="A20" i="121"/>
  <c r="B20" i="121"/>
  <c r="C20" i="121"/>
  <c r="D20" i="121"/>
  <c r="A21" i="121"/>
  <c r="B21" i="121"/>
  <c r="C21" i="121"/>
  <c r="D21" i="121"/>
  <c r="A22" i="121"/>
  <c r="B22" i="121"/>
  <c r="C22" i="121"/>
  <c r="D22" i="121"/>
  <c r="A23" i="121"/>
  <c r="B23" i="121"/>
  <c r="C23" i="121"/>
  <c r="D23" i="121"/>
  <c r="B18" i="121"/>
  <c r="C18" i="121"/>
  <c r="D18" i="121"/>
  <c r="A18" i="121"/>
  <c r="D16" i="121"/>
  <c r="C16" i="121"/>
  <c r="B16" i="121"/>
  <c r="A16" i="121"/>
  <c r="AJ7" i="121"/>
  <c r="F4" i="121"/>
  <c r="G4" i="121" s="1"/>
  <c r="H4" i="121" s="1"/>
  <c r="I4" i="121" s="1"/>
  <c r="J4" i="121" s="1"/>
  <c r="K4" i="121" s="1"/>
  <c r="L4" i="121" s="1"/>
  <c r="M4" i="121" s="1"/>
  <c r="N4" i="121" s="1"/>
  <c r="O4" i="121" s="1"/>
  <c r="P4" i="121" s="1"/>
  <c r="Q4" i="121" s="1"/>
  <c r="R4" i="121" s="1"/>
  <c r="S4" i="121" s="1"/>
  <c r="T4" i="121" s="1"/>
  <c r="U4" i="121" s="1"/>
  <c r="V4" i="121" s="1"/>
  <c r="W4" i="121" s="1"/>
  <c r="X4" i="121" s="1"/>
  <c r="Y4" i="121" s="1"/>
  <c r="Z4" i="121" s="1"/>
  <c r="AA4" i="121" s="1"/>
  <c r="AB4" i="121" s="1"/>
  <c r="AC4" i="121" s="1"/>
  <c r="AD4" i="121" s="1"/>
  <c r="AE4" i="121" s="1"/>
  <c r="AF4" i="121" s="1"/>
  <c r="AG4" i="121" s="1"/>
  <c r="AH4" i="121" s="1"/>
  <c r="AI4" i="121" s="1"/>
  <c r="AJ51" i="192" l="1"/>
  <c r="Y52" i="192"/>
  <c r="X53" i="192"/>
  <c r="X52" i="192"/>
  <c r="L9" i="206"/>
  <c r="M26" i="206"/>
  <c r="L22" i="206"/>
  <c r="M5" i="206"/>
  <c r="M7" i="206"/>
  <c r="M8" i="206" s="1"/>
  <c r="N24" i="206"/>
  <c r="N6" i="206"/>
  <c r="O23" i="206"/>
  <c r="AJ9" i="50"/>
  <c r="L9" i="71" s="1"/>
  <c r="T17" i="121"/>
  <c r="O17" i="121"/>
  <c r="N17" i="121"/>
  <c r="S17" i="121"/>
  <c r="R17" i="121"/>
  <c r="Q17" i="121"/>
  <c r="J17" i="121"/>
  <c r="P17" i="121"/>
  <c r="M17" i="121"/>
  <c r="L17" i="121"/>
  <c r="K17" i="121"/>
  <c r="O24" i="206" l="1"/>
  <c r="O6" i="206"/>
  <c r="P23" i="206"/>
  <c r="M9" i="206"/>
  <c r="N7" i="206"/>
  <c r="N8" i="206" s="1"/>
  <c r="O25" i="206"/>
  <c r="N26" i="206"/>
  <c r="N25" i="206"/>
  <c r="N5" i="206"/>
  <c r="M22" i="206"/>
  <c r="K13" i="178"/>
  <c r="L13" i="178"/>
  <c r="M13" i="178"/>
  <c r="N13" i="178"/>
  <c r="O13" i="178"/>
  <c r="P13" i="178"/>
  <c r="Q13" i="178"/>
  <c r="R13" i="178"/>
  <c r="S13" i="178"/>
  <c r="T13" i="178"/>
  <c r="A17" i="178"/>
  <c r="A18" i="178"/>
  <c r="A19" i="178"/>
  <c r="A16" i="178"/>
  <c r="A23" i="129"/>
  <c r="A24" i="129"/>
  <c r="A25" i="129"/>
  <c r="A22" i="129"/>
  <c r="D15" i="129"/>
  <c r="C15" i="129"/>
  <c r="B15" i="129"/>
  <c r="A15" i="129"/>
  <c r="J15" i="75"/>
  <c r="A18" i="75"/>
  <c r="A19" i="75"/>
  <c r="A20" i="75"/>
  <c r="A21" i="75"/>
  <c r="F4" i="75"/>
  <c r="G4" i="75" s="1"/>
  <c r="H4" i="75" s="1"/>
  <c r="I4" i="75" s="1"/>
  <c r="J4" i="75" s="1"/>
  <c r="K4" i="75" s="1"/>
  <c r="L4" i="75" s="1"/>
  <c r="M4" i="75" s="1"/>
  <c r="N4" i="75" s="1"/>
  <c r="O4" i="75" s="1"/>
  <c r="P4" i="75" s="1"/>
  <c r="Q4" i="75" s="1"/>
  <c r="R4" i="75" s="1"/>
  <c r="S4" i="75" s="1"/>
  <c r="T4" i="75" s="1"/>
  <c r="U4" i="75" s="1"/>
  <c r="V4" i="75" s="1"/>
  <c r="W4" i="75" s="1"/>
  <c r="X4" i="75" s="1"/>
  <c r="Y4" i="75" s="1"/>
  <c r="Z4" i="75" s="1"/>
  <c r="AA4" i="75" s="1"/>
  <c r="AB4" i="75" s="1"/>
  <c r="AC4" i="75" s="1"/>
  <c r="AD4" i="75" s="1"/>
  <c r="AE4" i="75" s="1"/>
  <c r="AF4" i="75" s="1"/>
  <c r="AG4" i="75" s="1"/>
  <c r="AH4" i="75" s="1"/>
  <c r="AI4" i="75" s="1"/>
  <c r="V16" i="75" s="1"/>
  <c r="K6" i="102"/>
  <c r="L6" i="102"/>
  <c r="M6" i="102"/>
  <c r="N6" i="102"/>
  <c r="O6" i="102"/>
  <c r="P6" i="102"/>
  <c r="Q6" i="102"/>
  <c r="R6" i="102"/>
  <c r="S6" i="102"/>
  <c r="T6" i="102"/>
  <c r="U6" i="102"/>
  <c r="V6" i="102"/>
  <c r="W6" i="102"/>
  <c r="X6" i="102"/>
  <c r="Y6" i="102"/>
  <c r="Z6" i="102"/>
  <c r="AA6" i="102"/>
  <c r="AB6" i="102"/>
  <c r="AC6" i="102"/>
  <c r="AD6" i="102"/>
  <c r="AE6" i="102"/>
  <c r="AF6" i="102"/>
  <c r="AG6" i="102"/>
  <c r="AH6" i="102"/>
  <c r="AI6" i="102"/>
  <c r="J6" i="102"/>
  <c r="D6" i="102"/>
  <c r="F4" i="102"/>
  <c r="G4" i="102" s="1"/>
  <c r="H4" i="102" s="1"/>
  <c r="I4" i="102" s="1"/>
  <c r="J4" i="102" s="1"/>
  <c r="K4" i="102" s="1"/>
  <c r="L4" i="102" s="1"/>
  <c r="M4" i="102" s="1"/>
  <c r="N4" i="102" s="1"/>
  <c r="O4" i="102" s="1"/>
  <c r="P4" i="102" s="1"/>
  <c r="Q4" i="102" s="1"/>
  <c r="R4" i="102" s="1"/>
  <c r="S4" i="102" s="1"/>
  <c r="T4" i="102" s="1"/>
  <c r="U4" i="102" s="1"/>
  <c r="V4" i="102" s="1"/>
  <c r="W4" i="102" s="1"/>
  <c r="X4" i="102" s="1"/>
  <c r="Y4" i="102" s="1"/>
  <c r="Z4" i="102" s="1"/>
  <c r="AA4" i="102" s="1"/>
  <c r="AB4" i="102" s="1"/>
  <c r="AC4" i="102" s="1"/>
  <c r="AD4" i="102" s="1"/>
  <c r="AE4" i="102" s="1"/>
  <c r="AF4" i="102" s="1"/>
  <c r="AG4" i="102" s="1"/>
  <c r="AH4" i="102" s="1"/>
  <c r="AI4" i="102" s="1"/>
  <c r="C6" i="102"/>
  <c r="B6" i="102"/>
  <c r="C23" i="117"/>
  <c r="B19" i="117"/>
  <c r="C19" i="117"/>
  <c r="D19" i="117"/>
  <c r="B20" i="117"/>
  <c r="C20" i="117"/>
  <c r="D20" i="117"/>
  <c r="B21" i="117"/>
  <c r="C21" i="117"/>
  <c r="D21" i="117"/>
  <c r="B22" i="117"/>
  <c r="C22" i="117"/>
  <c r="D22" i="117"/>
  <c r="A20" i="117"/>
  <c r="A21" i="117"/>
  <c r="A22" i="117"/>
  <c r="A19" i="117"/>
  <c r="AI20" i="117"/>
  <c r="AH20" i="117"/>
  <c r="AG20" i="117"/>
  <c r="AF20" i="117"/>
  <c r="AE20" i="117"/>
  <c r="AD20" i="117"/>
  <c r="Z20" i="117"/>
  <c r="Y20" i="117"/>
  <c r="W20" i="117"/>
  <c r="V20" i="117"/>
  <c r="U20" i="117"/>
  <c r="S20" i="117"/>
  <c r="M20" i="117"/>
  <c r="K20" i="117"/>
  <c r="J20" i="117"/>
  <c r="AJ20" i="117" s="1"/>
  <c r="D17" i="117"/>
  <c r="C17" i="117"/>
  <c r="B17" i="117"/>
  <c r="A17" i="117"/>
  <c r="AJ16" i="204"/>
  <c r="AJ17" i="204"/>
  <c r="AJ18" i="204"/>
  <c r="AJ19" i="204"/>
  <c r="AJ20" i="204"/>
  <c r="AJ21" i="204"/>
  <c r="AJ22" i="204"/>
  <c r="AJ23" i="204"/>
  <c r="K5" i="117"/>
  <c r="L5" i="117"/>
  <c r="M5" i="117"/>
  <c r="N5" i="117"/>
  <c r="O5" i="117"/>
  <c r="P5" i="117"/>
  <c r="Q5" i="117"/>
  <c r="R5" i="117"/>
  <c r="S5" i="117"/>
  <c r="T5" i="117"/>
  <c r="U5" i="117"/>
  <c r="V5" i="117"/>
  <c r="W5" i="117"/>
  <c r="X5" i="117"/>
  <c r="Y5" i="117"/>
  <c r="Z5" i="117"/>
  <c r="AA5" i="117"/>
  <c r="AB5" i="117"/>
  <c r="AC5" i="117"/>
  <c r="AD5" i="117"/>
  <c r="AE5" i="117"/>
  <c r="AF5" i="117"/>
  <c r="AG5" i="117"/>
  <c r="AH5" i="117"/>
  <c r="AI5" i="117"/>
  <c r="K6" i="117"/>
  <c r="L6" i="117"/>
  <c r="L20" i="117" s="1"/>
  <c r="M6" i="117"/>
  <c r="N6" i="117"/>
  <c r="N20" i="117" s="1"/>
  <c r="O6" i="117"/>
  <c r="O20" i="117" s="1"/>
  <c r="P6" i="117"/>
  <c r="P20" i="117" s="1"/>
  <c r="Q6" i="117"/>
  <c r="Q20" i="117" s="1"/>
  <c r="R6" i="117"/>
  <c r="R20" i="117" s="1"/>
  <c r="S6" i="117"/>
  <c r="T6" i="117"/>
  <c r="T20" i="117" s="1"/>
  <c r="U6" i="117"/>
  <c r="V6" i="117"/>
  <c r="W6" i="117"/>
  <c r="X6" i="117"/>
  <c r="X20" i="117" s="1"/>
  <c r="AE6" i="117"/>
  <c r="AF6" i="117"/>
  <c r="AG6" i="117"/>
  <c r="AH6" i="117"/>
  <c r="J6" i="117"/>
  <c r="J5" i="117"/>
  <c r="D6" i="117"/>
  <c r="C6" i="117"/>
  <c r="B6" i="117"/>
  <c r="D5" i="117"/>
  <c r="C5" i="117"/>
  <c r="B5" i="117"/>
  <c r="F4" i="117"/>
  <c r="G4" i="117" s="1"/>
  <c r="H4" i="117" s="1"/>
  <c r="I4" i="117" s="1"/>
  <c r="J4" i="117" s="1"/>
  <c r="K4" i="117" s="1"/>
  <c r="L4" i="117" s="1"/>
  <c r="M4" i="117" s="1"/>
  <c r="N4" i="117" s="1"/>
  <c r="O4" i="117" s="1"/>
  <c r="P4" i="117" s="1"/>
  <c r="Q4" i="117" s="1"/>
  <c r="R4" i="117" s="1"/>
  <c r="S4" i="117" s="1"/>
  <c r="T4" i="117" s="1"/>
  <c r="U4" i="117" s="1"/>
  <c r="V4" i="117" s="1"/>
  <c r="W4" i="117" s="1"/>
  <c r="X4" i="117" s="1"/>
  <c r="Y4" i="117" s="1"/>
  <c r="Z4" i="117" s="1"/>
  <c r="AA4" i="117" s="1"/>
  <c r="AB4" i="117" s="1"/>
  <c r="AC4" i="117" s="1"/>
  <c r="AD4" i="117" s="1"/>
  <c r="AE4" i="117" s="1"/>
  <c r="AF4" i="117" s="1"/>
  <c r="AG4" i="117" s="1"/>
  <c r="AH4" i="117" s="1"/>
  <c r="AI4" i="117" s="1"/>
  <c r="A26" i="117"/>
  <c r="A25" i="117"/>
  <c r="A24" i="117"/>
  <c r="A23" i="117"/>
  <c r="J18" i="126"/>
  <c r="K18" i="126"/>
  <c r="L18" i="126"/>
  <c r="M18" i="126"/>
  <c r="N18" i="126"/>
  <c r="O18" i="126"/>
  <c r="P18" i="126"/>
  <c r="Q18" i="126"/>
  <c r="J19" i="126"/>
  <c r="K19" i="126"/>
  <c r="L19" i="126"/>
  <c r="M19" i="126"/>
  <c r="N19" i="126"/>
  <c r="O19" i="126"/>
  <c r="P19" i="126"/>
  <c r="Q19" i="126"/>
  <c r="J20" i="126"/>
  <c r="K20" i="126"/>
  <c r="L20" i="126"/>
  <c r="M20" i="126"/>
  <c r="N20" i="126"/>
  <c r="O20" i="126"/>
  <c r="P20" i="126"/>
  <c r="Q20" i="126"/>
  <c r="J21" i="126"/>
  <c r="K21" i="126"/>
  <c r="L21" i="126"/>
  <c r="M21" i="126"/>
  <c r="N21" i="126"/>
  <c r="O21" i="126"/>
  <c r="P21" i="126"/>
  <c r="Q21" i="126"/>
  <c r="J22" i="126"/>
  <c r="K22" i="126"/>
  <c r="L22" i="126"/>
  <c r="M22" i="126"/>
  <c r="N22" i="126"/>
  <c r="O22" i="126"/>
  <c r="P22" i="126"/>
  <c r="Q22" i="126"/>
  <c r="J23" i="126"/>
  <c r="K23" i="126"/>
  <c r="L23" i="126"/>
  <c r="M23" i="126"/>
  <c r="N23" i="126"/>
  <c r="O23" i="126"/>
  <c r="P23" i="126"/>
  <c r="Q23" i="126"/>
  <c r="J16" i="126"/>
  <c r="D16" i="126"/>
  <c r="C16" i="126"/>
  <c r="B16" i="126"/>
  <c r="A16" i="126"/>
  <c r="F4" i="126"/>
  <c r="G4" i="126" s="1"/>
  <c r="H4" i="126" s="1"/>
  <c r="G4" i="124"/>
  <c r="H4" i="124" s="1"/>
  <c r="I4" i="124" s="1"/>
  <c r="J4" i="124" s="1"/>
  <c r="K4" i="124" s="1"/>
  <c r="L4" i="124" s="1"/>
  <c r="M4" i="124" s="1"/>
  <c r="N4" i="124" s="1"/>
  <c r="O4" i="124" s="1"/>
  <c r="P4" i="124" s="1"/>
  <c r="Q4" i="124" s="1"/>
  <c r="R4" i="124" s="1"/>
  <c r="S4" i="124" s="1"/>
  <c r="T4" i="124" s="1"/>
  <c r="U4" i="124" s="1"/>
  <c r="V4" i="124" s="1"/>
  <c r="W4" i="124" s="1"/>
  <c r="X4" i="124" s="1"/>
  <c r="Y4" i="124" s="1"/>
  <c r="Z4" i="124" s="1"/>
  <c r="AA4" i="124" s="1"/>
  <c r="AB4" i="124" s="1"/>
  <c r="AC4" i="124" s="1"/>
  <c r="AD4" i="124" s="1"/>
  <c r="AE4" i="124" s="1"/>
  <c r="AF4" i="124" s="1"/>
  <c r="AG4" i="124" s="1"/>
  <c r="AH4" i="124" s="1"/>
  <c r="AI4" i="124" s="1"/>
  <c r="F4" i="124"/>
  <c r="AJ11" i="125"/>
  <c r="C13" i="123"/>
  <c r="D13" i="123"/>
  <c r="B16" i="123"/>
  <c r="L14" i="123"/>
  <c r="M14" i="123"/>
  <c r="N14" i="123"/>
  <c r="O14" i="123"/>
  <c r="P14" i="123"/>
  <c r="Q14" i="123"/>
  <c r="R14" i="123"/>
  <c r="S14" i="123"/>
  <c r="T14" i="123"/>
  <c r="U14" i="123"/>
  <c r="V14" i="123"/>
  <c r="W14" i="123"/>
  <c r="X14" i="123"/>
  <c r="Y14" i="123"/>
  <c r="K14" i="123"/>
  <c r="AA24" i="204"/>
  <c r="AA6" i="117" s="1"/>
  <c r="AA20" i="117" s="1"/>
  <c r="AB24" i="204"/>
  <c r="AB6" i="117" s="1"/>
  <c r="AB20" i="117" s="1"/>
  <c r="AC24" i="204"/>
  <c r="AC6" i="117" s="1"/>
  <c r="AC20" i="117" s="1"/>
  <c r="AD24" i="204"/>
  <c r="AD6" i="117" s="1"/>
  <c r="AF24" i="204"/>
  <c r="AG24" i="204"/>
  <c r="AH24" i="204"/>
  <c r="K15" i="123"/>
  <c r="L15" i="123"/>
  <c r="M15" i="123"/>
  <c r="N15" i="123"/>
  <c r="O15" i="123"/>
  <c r="P15" i="123"/>
  <c r="Q15" i="123"/>
  <c r="R15" i="123"/>
  <c r="S15" i="123"/>
  <c r="T15" i="123"/>
  <c r="U15" i="123"/>
  <c r="V15" i="123"/>
  <c r="W15" i="123"/>
  <c r="X15" i="123"/>
  <c r="Y15" i="123"/>
  <c r="Z15" i="123"/>
  <c r="AA15" i="123"/>
  <c r="AB15" i="123"/>
  <c r="AC15" i="123"/>
  <c r="AD15" i="123"/>
  <c r="AE15" i="123"/>
  <c r="AF15" i="123"/>
  <c r="AG15" i="123"/>
  <c r="AH15" i="123"/>
  <c r="AI15" i="123"/>
  <c r="J15" i="123"/>
  <c r="K13" i="123"/>
  <c r="L13" i="123"/>
  <c r="M13" i="123"/>
  <c r="N13" i="123"/>
  <c r="O13" i="123"/>
  <c r="P13" i="123"/>
  <c r="Q13" i="123"/>
  <c r="R13" i="123"/>
  <c r="S13" i="123"/>
  <c r="T13" i="123"/>
  <c r="U13" i="123"/>
  <c r="V13" i="123"/>
  <c r="W13" i="123"/>
  <c r="X13" i="123"/>
  <c r="Y13" i="123"/>
  <c r="J13" i="123"/>
  <c r="AE24" i="204"/>
  <c r="Z24" i="204"/>
  <c r="Z6" i="117" s="1"/>
  <c r="Y24" i="204"/>
  <c r="Y6" i="117" s="1"/>
  <c r="C24" i="204"/>
  <c r="B27" i="204" s="1"/>
  <c r="F4" i="204"/>
  <c r="G4" i="204" s="1"/>
  <c r="H4" i="204" s="1"/>
  <c r="I4" i="204" s="1"/>
  <c r="J4" i="204" s="1"/>
  <c r="K4" i="204" s="1"/>
  <c r="L4" i="204" s="1"/>
  <c r="M4" i="204" s="1"/>
  <c r="N4" i="204" s="1"/>
  <c r="O4" i="204" s="1"/>
  <c r="P4" i="204" s="1"/>
  <c r="Q4" i="204" s="1"/>
  <c r="R4" i="204" s="1"/>
  <c r="S4" i="204" s="1"/>
  <c r="T4" i="204" s="1"/>
  <c r="U4" i="204" s="1"/>
  <c r="V4" i="204" s="1"/>
  <c r="W4" i="204" s="1"/>
  <c r="X4" i="204" s="1"/>
  <c r="Y4" i="204" s="1"/>
  <c r="Z4" i="204" s="1"/>
  <c r="AA4" i="204" s="1"/>
  <c r="AB4" i="204" s="1"/>
  <c r="AC4" i="204" s="1"/>
  <c r="AD4" i="204" s="1"/>
  <c r="AE4" i="204" s="1"/>
  <c r="AF4" i="204" s="1"/>
  <c r="AG4" i="204" s="1"/>
  <c r="AH4" i="204" s="1"/>
  <c r="AI4" i="204" s="1"/>
  <c r="F4" i="125"/>
  <c r="G4" i="125" s="1"/>
  <c r="H4" i="125" s="1"/>
  <c r="I4" i="125" s="1"/>
  <c r="J4" i="125" s="1"/>
  <c r="K4" i="125" s="1"/>
  <c r="L4" i="125" s="1"/>
  <c r="M4" i="125" s="1"/>
  <c r="N4" i="125" s="1"/>
  <c r="O4" i="125" s="1"/>
  <c r="P4" i="125" s="1"/>
  <c r="Q4" i="125" s="1"/>
  <c r="R4" i="125" s="1"/>
  <c r="S4" i="125" s="1"/>
  <c r="T4" i="125" s="1"/>
  <c r="U4" i="125" s="1"/>
  <c r="V4" i="125" s="1"/>
  <c r="W4" i="125" s="1"/>
  <c r="X4" i="125" s="1"/>
  <c r="Y4" i="125" s="1"/>
  <c r="Z4" i="125" s="1"/>
  <c r="AA4" i="125" s="1"/>
  <c r="AB4" i="125" s="1"/>
  <c r="AC4" i="125" s="1"/>
  <c r="AD4" i="125" s="1"/>
  <c r="AE4" i="125" s="1"/>
  <c r="AF4" i="125" s="1"/>
  <c r="AG4" i="125" s="1"/>
  <c r="AH4" i="125" s="1"/>
  <c r="AI4" i="125" s="1"/>
  <c r="F4" i="123"/>
  <c r="G4" i="123" s="1"/>
  <c r="H4" i="123" s="1"/>
  <c r="I4" i="123" s="1"/>
  <c r="J4" i="123" s="1"/>
  <c r="K4" i="123" s="1"/>
  <c r="L4" i="123" s="1"/>
  <c r="M4" i="123" s="1"/>
  <c r="N4" i="123" s="1"/>
  <c r="O4" i="123" s="1"/>
  <c r="P4" i="123" s="1"/>
  <c r="Q4" i="123" s="1"/>
  <c r="R4" i="123" s="1"/>
  <c r="S4" i="123" s="1"/>
  <c r="T4" i="123" s="1"/>
  <c r="U4" i="123" s="1"/>
  <c r="V4" i="123" s="1"/>
  <c r="W4" i="123" s="1"/>
  <c r="X4" i="123" s="1"/>
  <c r="Y4" i="123" s="1"/>
  <c r="Z4" i="123" s="1"/>
  <c r="AA4" i="123" s="1"/>
  <c r="AB4" i="123" s="1"/>
  <c r="AC4" i="123" s="1"/>
  <c r="AD4" i="123" s="1"/>
  <c r="AE4" i="123" s="1"/>
  <c r="AF4" i="123" s="1"/>
  <c r="AG4" i="123" s="1"/>
  <c r="AH4" i="123" s="1"/>
  <c r="AI4" i="123" s="1"/>
  <c r="B26" i="117" l="1"/>
  <c r="B37" i="117" s="1"/>
  <c r="B10" i="209" s="1"/>
  <c r="C34" i="117"/>
  <c r="C10" i="209" s="1"/>
  <c r="N9" i="206"/>
  <c r="P6" i="206"/>
  <c r="P24" i="206"/>
  <c r="Q23" i="206"/>
  <c r="O7" i="206"/>
  <c r="O8" i="206" s="1"/>
  <c r="O26" i="206"/>
  <c r="O5" i="206"/>
  <c r="N22" i="206"/>
  <c r="O16" i="75"/>
  <c r="N16" i="75"/>
  <c r="M16" i="75"/>
  <c r="L16" i="75"/>
  <c r="J16" i="75"/>
  <c r="K16" i="75"/>
  <c r="U16" i="75"/>
  <c r="P16" i="75"/>
  <c r="T16" i="75"/>
  <c r="S16" i="75"/>
  <c r="R16" i="75"/>
  <c r="Q16" i="75"/>
  <c r="I4" i="126"/>
  <c r="J4" i="126" s="1"/>
  <c r="K4" i="126" s="1"/>
  <c r="L4" i="126" s="1"/>
  <c r="M4" i="126" s="1"/>
  <c r="N4" i="126" s="1"/>
  <c r="O4" i="126" s="1"/>
  <c r="P4" i="126" s="1"/>
  <c r="Q4" i="126" s="1"/>
  <c r="R4" i="126" s="1"/>
  <c r="S4" i="126" s="1"/>
  <c r="AE25" i="204"/>
  <c r="Z25" i="204"/>
  <c r="AD25" i="204"/>
  <c r="AH25" i="204"/>
  <c r="AA25" i="204"/>
  <c r="AF25" i="204"/>
  <c r="AC25" i="204"/>
  <c r="AB25" i="204"/>
  <c r="AJ13" i="204"/>
  <c r="AI24" i="204" s="1"/>
  <c r="AJ14" i="204"/>
  <c r="AG25" i="204"/>
  <c r="T4" i="126" l="1"/>
  <c r="K17" i="126"/>
  <c r="P7" i="206"/>
  <c r="P26" i="206"/>
  <c r="P5" i="206"/>
  <c r="O22" i="206"/>
  <c r="P9" i="206"/>
  <c r="P25" i="206"/>
  <c r="Q6" i="206"/>
  <c r="R23" i="206"/>
  <c r="Q24" i="206"/>
  <c r="P8" i="206"/>
  <c r="O9" i="206"/>
  <c r="AI25" i="204"/>
  <c r="AI6" i="117"/>
  <c r="AJ6" i="117" s="1"/>
  <c r="AJ15" i="204"/>
  <c r="U4" i="126" l="1"/>
  <c r="L17" i="126"/>
  <c r="Q26" i="206"/>
  <c r="Q7" i="206"/>
  <c r="P22" i="206"/>
  <c r="Q5" i="206"/>
  <c r="S23" i="206"/>
  <c r="R6" i="206"/>
  <c r="R24" i="206"/>
  <c r="R25" i="206" s="1"/>
  <c r="Q25" i="206"/>
  <c r="J20" i="203"/>
  <c r="K20" i="203"/>
  <c r="L20" i="203"/>
  <c r="M20" i="203"/>
  <c r="N20" i="203"/>
  <c r="O20" i="203"/>
  <c r="P20" i="203"/>
  <c r="Q20" i="203"/>
  <c r="R20" i="203"/>
  <c r="S20" i="203"/>
  <c r="T20" i="203"/>
  <c r="U20" i="203"/>
  <c r="V20" i="203"/>
  <c r="J21" i="203"/>
  <c r="K21" i="203"/>
  <c r="L21" i="203"/>
  <c r="M21" i="203"/>
  <c r="N21" i="203"/>
  <c r="O21" i="203"/>
  <c r="P21" i="203"/>
  <c r="Q21" i="203"/>
  <c r="R21" i="203"/>
  <c r="S21" i="203"/>
  <c r="T21" i="203"/>
  <c r="U21" i="203"/>
  <c r="V21" i="203"/>
  <c r="J23" i="203"/>
  <c r="K23" i="203"/>
  <c r="L23" i="203"/>
  <c r="M23" i="203"/>
  <c r="N23" i="203"/>
  <c r="O23" i="203"/>
  <c r="P23" i="203"/>
  <c r="Q23" i="203"/>
  <c r="R23" i="203"/>
  <c r="S23" i="203"/>
  <c r="T23" i="203"/>
  <c r="U23" i="203"/>
  <c r="V23" i="203"/>
  <c r="J24" i="203"/>
  <c r="K24" i="203"/>
  <c r="L24" i="203"/>
  <c r="M24" i="203"/>
  <c r="N24" i="203"/>
  <c r="O24" i="203"/>
  <c r="P24" i="203"/>
  <c r="Q24" i="203"/>
  <c r="R24" i="203"/>
  <c r="S24" i="203"/>
  <c r="T24" i="203"/>
  <c r="U24" i="203"/>
  <c r="V24" i="203"/>
  <c r="J25" i="203"/>
  <c r="K25" i="203"/>
  <c r="L25" i="203"/>
  <c r="M25" i="203"/>
  <c r="N25" i="203"/>
  <c r="O25" i="203"/>
  <c r="P25" i="203"/>
  <c r="Q25" i="203"/>
  <c r="R25" i="203"/>
  <c r="S25" i="203"/>
  <c r="T25" i="203"/>
  <c r="U25" i="203"/>
  <c r="V25" i="203"/>
  <c r="J26" i="203"/>
  <c r="K26" i="203"/>
  <c r="L26" i="203"/>
  <c r="M26" i="203"/>
  <c r="N26" i="203"/>
  <c r="O26" i="203"/>
  <c r="P26" i="203"/>
  <c r="Q26" i="203"/>
  <c r="R26" i="203"/>
  <c r="S26" i="203"/>
  <c r="T26" i="203"/>
  <c r="U26" i="203"/>
  <c r="V26" i="203"/>
  <c r="J27" i="203"/>
  <c r="K27" i="203"/>
  <c r="L27" i="203"/>
  <c r="M27" i="203"/>
  <c r="N27" i="203"/>
  <c r="O27" i="203"/>
  <c r="P27" i="203"/>
  <c r="Q27" i="203"/>
  <c r="R27" i="203"/>
  <c r="S27" i="203"/>
  <c r="T27" i="203"/>
  <c r="U27" i="203"/>
  <c r="V27" i="203"/>
  <c r="K19" i="203"/>
  <c r="L19" i="203"/>
  <c r="M19" i="203"/>
  <c r="N19" i="203"/>
  <c r="O19" i="203"/>
  <c r="P19" i="203"/>
  <c r="Q19" i="203"/>
  <c r="R19" i="203"/>
  <c r="S19" i="203"/>
  <c r="T19" i="203"/>
  <c r="U19" i="203"/>
  <c r="V19" i="203"/>
  <c r="J19" i="203"/>
  <c r="A21" i="203"/>
  <c r="B21" i="203"/>
  <c r="C21" i="203"/>
  <c r="D21" i="203"/>
  <c r="A22" i="203"/>
  <c r="A23" i="203"/>
  <c r="B23" i="203"/>
  <c r="C23" i="203"/>
  <c r="D23" i="203"/>
  <c r="A24" i="203"/>
  <c r="A25" i="203"/>
  <c r="B25" i="203"/>
  <c r="C25" i="203"/>
  <c r="D25" i="203"/>
  <c r="A26" i="203"/>
  <c r="B26" i="203"/>
  <c r="C26" i="203"/>
  <c r="D26" i="203"/>
  <c r="A27" i="203"/>
  <c r="B27" i="203"/>
  <c r="C27" i="203"/>
  <c r="D27" i="203"/>
  <c r="AJ12" i="203"/>
  <c r="K11" i="203"/>
  <c r="L11" i="203"/>
  <c r="M11" i="203"/>
  <c r="N11" i="203"/>
  <c r="O11" i="203"/>
  <c r="P11" i="203"/>
  <c r="Q11" i="203"/>
  <c r="R11" i="203"/>
  <c r="S11" i="203"/>
  <c r="T11" i="203"/>
  <c r="U11" i="203"/>
  <c r="V11" i="203"/>
  <c r="W11" i="203"/>
  <c r="X11" i="203"/>
  <c r="Y11" i="203"/>
  <c r="Z11" i="203"/>
  <c r="AA11" i="203"/>
  <c r="AB11" i="203"/>
  <c r="AC11" i="203"/>
  <c r="AD11" i="203"/>
  <c r="AE11" i="203"/>
  <c r="AF11" i="203"/>
  <c r="AG11" i="203"/>
  <c r="AH11" i="203"/>
  <c r="AI11" i="203"/>
  <c r="J11" i="203"/>
  <c r="D11" i="203"/>
  <c r="C11" i="203"/>
  <c r="B11" i="203"/>
  <c r="K10" i="203"/>
  <c r="L10" i="203"/>
  <c r="M10" i="203"/>
  <c r="N10" i="203"/>
  <c r="O10" i="203"/>
  <c r="P10" i="203"/>
  <c r="Q10" i="203"/>
  <c r="R10" i="203"/>
  <c r="S10" i="203"/>
  <c r="T10" i="203"/>
  <c r="U10" i="203"/>
  <c r="V10" i="203"/>
  <c r="W10" i="203"/>
  <c r="X10" i="203"/>
  <c r="Y10" i="203"/>
  <c r="Z10" i="203"/>
  <c r="AA10" i="203"/>
  <c r="AB10" i="203"/>
  <c r="AC10" i="203"/>
  <c r="AD10" i="203"/>
  <c r="AE10" i="203"/>
  <c r="AF10" i="203"/>
  <c r="AG10" i="203"/>
  <c r="AH10" i="203"/>
  <c r="AI10" i="203"/>
  <c r="J10" i="203"/>
  <c r="D10" i="203"/>
  <c r="C10" i="203"/>
  <c r="B10" i="203"/>
  <c r="U9" i="203"/>
  <c r="V9" i="203"/>
  <c r="W9" i="203"/>
  <c r="X9" i="203"/>
  <c r="Y9" i="203"/>
  <c r="Z9" i="203"/>
  <c r="AA9" i="203"/>
  <c r="AB9" i="203"/>
  <c r="AC9" i="203"/>
  <c r="AD9" i="203"/>
  <c r="AE9" i="203"/>
  <c r="AF9" i="203"/>
  <c r="AG9" i="203"/>
  <c r="AH9" i="203"/>
  <c r="AI9" i="203"/>
  <c r="U9" i="191"/>
  <c r="V9" i="191"/>
  <c r="W9" i="191"/>
  <c r="X9" i="191"/>
  <c r="Y9" i="191"/>
  <c r="Z9" i="191"/>
  <c r="AA9" i="191"/>
  <c r="AB9" i="191"/>
  <c r="AC9" i="191"/>
  <c r="AD9" i="191"/>
  <c r="AE9" i="191"/>
  <c r="AF9" i="191"/>
  <c r="AG9" i="191"/>
  <c r="AH9" i="191"/>
  <c r="AI9" i="191"/>
  <c r="K8" i="203"/>
  <c r="L8" i="203"/>
  <c r="M8" i="203"/>
  <c r="N8" i="203"/>
  <c r="O8" i="203"/>
  <c r="P8" i="203"/>
  <c r="Q8" i="203"/>
  <c r="R8" i="203"/>
  <c r="S8" i="203"/>
  <c r="T8" i="203"/>
  <c r="U8" i="203"/>
  <c r="V8" i="203"/>
  <c r="W8" i="203"/>
  <c r="X8" i="203"/>
  <c r="Y8" i="203"/>
  <c r="Z8" i="203"/>
  <c r="AA8" i="203"/>
  <c r="AB8" i="203"/>
  <c r="AC8" i="203"/>
  <c r="AD8" i="203"/>
  <c r="AE8" i="203"/>
  <c r="AF8" i="203"/>
  <c r="AG8" i="203"/>
  <c r="AH8" i="203"/>
  <c r="AI8" i="203"/>
  <c r="J8" i="203"/>
  <c r="D8" i="203"/>
  <c r="C8" i="203"/>
  <c r="B8" i="203"/>
  <c r="K5" i="203"/>
  <c r="L5" i="203"/>
  <c r="M5" i="203"/>
  <c r="N5" i="203"/>
  <c r="O5" i="203"/>
  <c r="P5" i="203"/>
  <c r="Q5" i="203"/>
  <c r="R5" i="203"/>
  <c r="S5" i="203"/>
  <c r="T5" i="203"/>
  <c r="U5" i="203"/>
  <c r="V5" i="203"/>
  <c r="W5" i="203"/>
  <c r="X5" i="203"/>
  <c r="Y5" i="203"/>
  <c r="Z5" i="203"/>
  <c r="AA5" i="203"/>
  <c r="AB5" i="203"/>
  <c r="AC5" i="203"/>
  <c r="AD5" i="203"/>
  <c r="AE5" i="203"/>
  <c r="AF5" i="203"/>
  <c r="AG5" i="203"/>
  <c r="AH5" i="203"/>
  <c r="AI5" i="203"/>
  <c r="K6" i="203"/>
  <c r="L6" i="203"/>
  <c r="M6" i="203"/>
  <c r="N6" i="203"/>
  <c r="O6" i="203"/>
  <c r="P6" i="203"/>
  <c r="Q6" i="203"/>
  <c r="R6" i="203"/>
  <c r="S6" i="203"/>
  <c r="T6" i="203"/>
  <c r="U6" i="203"/>
  <c r="V6" i="203"/>
  <c r="W6" i="203"/>
  <c r="X6" i="203"/>
  <c r="Y6" i="203"/>
  <c r="Z6" i="203"/>
  <c r="AA6" i="203"/>
  <c r="AB6" i="203"/>
  <c r="AC6" i="203"/>
  <c r="AD6" i="203"/>
  <c r="AE6" i="203"/>
  <c r="AF6" i="203"/>
  <c r="AG6" i="203"/>
  <c r="AH6" i="203"/>
  <c r="AI6" i="203"/>
  <c r="J5" i="203"/>
  <c r="J6" i="203"/>
  <c r="D7" i="202"/>
  <c r="D16" i="202"/>
  <c r="D29" i="202"/>
  <c r="D6" i="203"/>
  <c r="D5" i="203"/>
  <c r="C6" i="203"/>
  <c r="C5" i="203"/>
  <c r="B6" i="203"/>
  <c r="B5" i="203"/>
  <c r="A30" i="203"/>
  <c r="A29" i="203"/>
  <c r="A28" i="203"/>
  <c r="A20" i="203"/>
  <c r="J18" i="203"/>
  <c r="F4" i="203"/>
  <c r="G4" i="203" s="1"/>
  <c r="H4" i="203" s="1"/>
  <c r="I4" i="203" s="1"/>
  <c r="J4" i="203" s="1"/>
  <c r="K4" i="203" s="1"/>
  <c r="L4" i="203" s="1"/>
  <c r="M4" i="203" s="1"/>
  <c r="N4" i="203" s="1"/>
  <c r="O4" i="203" s="1"/>
  <c r="P4" i="203" s="1"/>
  <c r="Q4" i="203" s="1"/>
  <c r="R4" i="203" s="1"/>
  <c r="S4" i="203" s="1"/>
  <c r="T4" i="203" s="1"/>
  <c r="U4" i="203" s="1"/>
  <c r="V4" i="203" s="1"/>
  <c r="J13" i="177"/>
  <c r="A16" i="177"/>
  <c r="G4" i="177"/>
  <c r="H4" i="177" s="1"/>
  <c r="I4" i="177" s="1"/>
  <c r="J4" i="177" s="1"/>
  <c r="K4" i="177" s="1"/>
  <c r="L4" i="177" s="1"/>
  <c r="M4" i="177" s="1"/>
  <c r="N4" i="177" s="1"/>
  <c r="O4" i="177" s="1"/>
  <c r="P4" i="177" s="1"/>
  <c r="Q4" i="177" s="1"/>
  <c r="R4" i="177" s="1"/>
  <c r="S4" i="177" s="1"/>
  <c r="T4" i="177" s="1"/>
  <c r="U4" i="177" s="1"/>
  <c r="V4" i="177" s="1"/>
  <c r="W4" i="177" s="1"/>
  <c r="X4" i="177" s="1"/>
  <c r="Y4" i="177" s="1"/>
  <c r="Z4" i="177" s="1"/>
  <c r="AA4" i="177" s="1"/>
  <c r="AB4" i="177" s="1"/>
  <c r="AC4" i="177" s="1"/>
  <c r="AD4" i="177" s="1"/>
  <c r="AE4" i="177" s="1"/>
  <c r="AF4" i="177" s="1"/>
  <c r="AG4" i="177" s="1"/>
  <c r="AH4" i="177" s="1"/>
  <c r="AI4" i="177" s="1"/>
  <c r="F4" i="177"/>
  <c r="E4" i="48"/>
  <c r="E5" i="48"/>
  <c r="AI30" i="202"/>
  <c r="C30" i="202"/>
  <c r="K28" i="202"/>
  <c r="E27" i="202"/>
  <c r="A23" i="202"/>
  <c r="A22" i="202"/>
  <c r="A21" i="202"/>
  <c r="A20" i="202"/>
  <c r="D19" i="202"/>
  <c r="V18" i="202"/>
  <c r="U18" i="202"/>
  <c r="T18" i="202"/>
  <c r="D18" i="202"/>
  <c r="D17" i="202"/>
  <c r="D15" i="202"/>
  <c r="D13" i="202"/>
  <c r="C13" i="202"/>
  <c r="B13" i="202"/>
  <c r="A13" i="202"/>
  <c r="V19" i="202"/>
  <c r="U19" i="202"/>
  <c r="T19" i="202"/>
  <c r="S19" i="202"/>
  <c r="R19" i="202"/>
  <c r="Q19" i="202"/>
  <c r="C19" i="202"/>
  <c r="B19" i="202"/>
  <c r="A19" i="202"/>
  <c r="S18" i="202"/>
  <c r="R18" i="202"/>
  <c r="Q18" i="202"/>
  <c r="C18" i="202"/>
  <c r="B18" i="202"/>
  <c r="A18" i="202"/>
  <c r="V17" i="202"/>
  <c r="C17" i="202"/>
  <c r="B17" i="202"/>
  <c r="A17" i="202"/>
  <c r="AI7" i="202"/>
  <c r="V16" i="202" s="1"/>
  <c r="C7" i="202"/>
  <c r="C16" i="202" s="1"/>
  <c r="B7" i="202"/>
  <c r="B16" i="202" s="1"/>
  <c r="A7" i="202"/>
  <c r="A16" i="202" s="1"/>
  <c r="AI6" i="202"/>
  <c r="V15" i="202" s="1"/>
  <c r="AH6" i="202"/>
  <c r="U15" i="202" s="1"/>
  <c r="AG6" i="202"/>
  <c r="T15" i="202" s="1"/>
  <c r="AF6" i="202"/>
  <c r="S15" i="202" s="1"/>
  <c r="AE6" i="202"/>
  <c r="AD6" i="202"/>
  <c r="AC6" i="202"/>
  <c r="P15" i="202" s="1"/>
  <c r="AB6" i="202"/>
  <c r="O15" i="202" s="1"/>
  <c r="AA6" i="202"/>
  <c r="N15" i="202" s="1"/>
  <c r="Z6" i="202"/>
  <c r="M15" i="202" s="1"/>
  <c r="Y6" i="202"/>
  <c r="L15" i="202" s="1"/>
  <c r="X6" i="202"/>
  <c r="K15" i="202" s="1"/>
  <c r="W6" i="202"/>
  <c r="J15" i="202" s="1"/>
  <c r="V6" i="202"/>
  <c r="U6" i="202"/>
  <c r="C6" i="202"/>
  <c r="C15" i="202" s="1"/>
  <c r="B6" i="202"/>
  <c r="B15" i="202" s="1"/>
  <c r="A6" i="202"/>
  <c r="A15" i="202" s="1"/>
  <c r="F5" i="202"/>
  <c r="F27" i="202" s="1"/>
  <c r="A41" i="201"/>
  <c r="B41" i="201"/>
  <c r="C41" i="201"/>
  <c r="D41" i="201"/>
  <c r="A42" i="201"/>
  <c r="B42" i="201"/>
  <c r="C42" i="201"/>
  <c r="D42" i="201"/>
  <c r="A43" i="201"/>
  <c r="B43" i="201"/>
  <c r="C43" i="201"/>
  <c r="D43" i="201"/>
  <c r="A44" i="201"/>
  <c r="B44" i="201"/>
  <c r="C44" i="201"/>
  <c r="D44" i="201"/>
  <c r="A45" i="201"/>
  <c r="B45" i="201"/>
  <c r="C45" i="201"/>
  <c r="D45" i="201"/>
  <c r="A46" i="201"/>
  <c r="B46" i="201"/>
  <c r="C46" i="201"/>
  <c r="D46" i="201"/>
  <c r="A47" i="201"/>
  <c r="B47" i="201"/>
  <c r="C47" i="201"/>
  <c r="D47" i="201"/>
  <c r="A48" i="201"/>
  <c r="B48" i="201"/>
  <c r="C48" i="201"/>
  <c r="D48" i="201"/>
  <c r="A49" i="201"/>
  <c r="B49" i="201"/>
  <c r="C49" i="201"/>
  <c r="D49" i="201"/>
  <c r="A50" i="201"/>
  <c r="B50" i="201"/>
  <c r="C50" i="201"/>
  <c r="D50" i="201"/>
  <c r="A51" i="201"/>
  <c r="B51" i="201"/>
  <c r="C51" i="201"/>
  <c r="D51" i="201"/>
  <c r="A52" i="201"/>
  <c r="B52" i="201"/>
  <c r="C52" i="201"/>
  <c r="D52" i="201"/>
  <c r="A53" i="201"/>
  <c r="B53" i="201"/>
  <c r="C53" i="201"/>
  <c r="D53" i="201"/>
  <c r="A54" i="201"/>
  <c r="B54" i="201"/>
  <c r="C54" i="201"/>
  <c r="D54" i="201"/>
  <c r="A55" i="201"/>
  <c r="B55" i="201"/>
  <c r="C55" i="201"/>
  <c r="D55" i="201"/>
  <c r="A56" i="201"/>
  <c r="B56" i="201"/>
  <c r="C56" i="201"/>
  <c r="D56" i="201"/>
  <c r="A57" i="201"/>
  <c r="B57" i="201"/>
  <c r="C57" i="201"/>
  <c r="D57" i="201"/>
  <c r="A58" i="201"/>
  <c r="B58" i="201"/>
  <c r="C58" i="201"/>
  <c r="D58" i="201"/>
  <c r="A59" i="201"/>
  <c r="B59" i="201"/>
  <c r="C59" i="201"/>
  <c r="D59" i="201"/>
  <c r="A60" i="201"/>
  <c r="B60" i="201"/>
  <c r="C60" i="201"/>
  <c r="D60" i="201"/>
  <c r="A61" i="201"/>
  <c r="B61" i="201"/>
  <c r="C61" i="201"/>
  <c r="D61" i="201"/>
  <c r="A62" i="201"/>
  <c r="B62" i="201"/>
  <c r="C62" i="201"/>
  <c r="D62" i="201"/>
  <c r="A63" i="201"/>
  <c r="B63" i="201"/>
  <c r="C63" i="201"/>
  <c r="D63" i="201"/>
  <c r="A64" i="201"/>
  <c r="B64" i="201"/>
  <c r="C64" i="201"/>
  <c r="D64" i="201"/>
  <c r="A65" i="201"/>
  <c r="B65" i="201"/>
  <c r="C65" i="201"/>
  <c r="D65" i="201"/>
  <c r="A69" i="201"/>
  <c r="A68" i="201"/>
  <c r="A67" i="201"/>
  <c r="A66" i="201"/>
  <c r="T65" i="201"/>
  <c r="S65" i="201"/>
  <c r="R65" i="201"/>
  <c r="Q65" i="201"/>
  <c r="P65" i="201"/>
  <c r="O65" i="201"/>
  <c r="N65" i="201"/>
  <c r="M65" i="201"/>
  <c r="L65" i="201"/>
  <c r="K65" i="201"/>
  <c r="J65" i="201"/>
  <c r="T64" i="201"/>
  <c r="S64" i="201"/>
  <c r="R64" i="201"/>
  <c r="Q64" i="201"/>
  <c r="P64" i="201"/>
  <c r="O64" i="201"/>
  <c r="N64" i="201"/>
  <c r="M64" i="201"/>
  <c r="L64" i="201"/>
  <c r="K64" i="201"/>
  <c r="J64" i="201"/>
  <c r="T63" i="201"/>
  <c r="S63" i="201"/>
  <c r="R63" i="201"/>
  <c r="Q63" i="201"/>
  <c r="P63" i="201"/>
  <c r="O63" i="201"/>
  <c r="N63" i="201"/>
  <c r="M63" i="201"/>
  <c r="L63" i="201"/>
  <c r="K63" i="201"/>
  <c r="J63" i="201"/>
  <c r="T62" i="201"/>
  <c r="S62" i="201"/>
  <c r="R62" i="201"/>
  <c r="Q62" i="201"/>
  <c r="P62" i="201"/>
  <c r="O62" i="201"/>
  <c r="N62" i="201"/>
  <c r="M62" i="201"/>
  <c r="L62" i="201"/>
  <c r="K62" i="201"/>
  <c r="J62" i="201"/>
  <c r="T61" i="201"/>
  <c r="S61" i="201"/>
  <c r="R61" i="201"/>
  <c r="Q61" i="201"/>
  <c r="P61" i="201"/>
  <c r="O61" i="201"/>
  <c r="N61" i="201"/>
  <c r="M61" i="201"/>
  <c r="L61" i="201"/>
  <c r="K61" i="201"/>
  <c r="J61" i="201"/>
  <c r="T60" i="201"/>
  <c r="S60" i="201"/>
  <c r="R60" i="201"/>
  <c r="Q60" i="201"/>
  <c r="P60" i="201"/>
  <c r="O60" i="201"/>
  <c r="N60" i="201"/>
  <c r="M60" i="201"/>
  <c r="L60" i="201"/>
  <c r="K60" i="201"/>
  <c r="J60" i="201"/>
  <c r="T59" i="201"/>
  <c r="S59" i="201"/>
  <c r="R59" i="201"/>
  <c r="Q59" i="201"/>
  <c r="P59" i="201"/>
  <c r="O59" i="201"/>
  <c r="N59" i="201"/>
  <c r="M59" i="201"/>
  <c r="L59" i="201"/>
  <c r="K59" i="201"/>
  <c r="J59" i="201"/>
  <c r="T58" i="201"/>
  <c r="S58" i="201"/>
  <c r="R58" i="201"/>
  <c r="Q58" i="201"/>
  <c r="P58" i="201"/>
  <c r="O58" i="201"/>
  <c r="N58" i="201"/>
  <c r="M58" i="201"/>
  <c r="L58" i="201"/>
  <c r="K58" i="201"/>
  <c r="J58" i="201"/>
  <c r="T57" i="201"/>
  <c r="S57" i="201"/>
  <c r="R57" i="201"/>
  <c r="Q57" i="201"/>
  <c r="P57" i="201"/>
  <c r="O57" i="201"/>
  <c r="N57" i="201"/>
  <c r="M57" i="201"/>
  <c r="L57" i="201"/>
  <c r="K57" i="201"/>
  <c r="J57" i="201"/>
  <c r="T56" i="201"/>
  <c r="S56" i="201"/>
  <c r="R56" i="201"/>
  <c r="Q56" i="201"/>
  <c r="P56" i="201"/>
  <c r="O56" i="201"/>
  <c r="N56" i="201"/>
  <c r="M56" i="201"/>
  <c r="L56" i="201"/>
  <c r="K56" i="201"/>
  <c r="J56" i="201"/>
  <c r="T55" i="201"/>
  <c r="S55" i="201"/>
  <c r="R55" i="201"/>
  <c r="Q55" i="201"/>
  <c r="P55" i="201"/>
  <c r="O55" i="201"/>
  <c r="N55" i="201"/>
  <c r="M55" i="201"/>
  <c r="L55" i="201"/>
  <c r="K55" i="201"/>
  <c r="J55" i="201"/>
  <c r="T54" i="201"/>
  <c r="S54" i="201"/>
  <c r="R54" i="201"/>
  <c r="Q54" i="201"/>
  <c r="P54" i="201"/>
  <c r="O54" i="201"/>
  <c r="N54" i="201"/>
  <c r="M54" i="201"/>
  <c r="L54" i="201"/>
  <c r="K54" i="201"/>
  <c r="J54" i="201"/>
  <c r="T53" i="201"/>
  <c r="S53" i="201"/>
  <c r="R53" i="201"/>
  <c r="Q53" i="201"/>
  <c r="P53" i="201"/>
  <c r="O53" i="201"/>
  <c r="N53" i="201"/>
  <c r="M53" i="201"/>
  <c r="L53" i="201"/>
  <c r="K53" i="201"/>
  <c r="J53" i="201"/>
  <c r="T52" i="201"/>
  <c r="S52" i="201"/>
  <c r="R52" i="201"/>
  <c r="Q52" i="201"/>
  <c r="P52" i="201"/>
  <c r="O52" i="201"/>
  <c r="N52" i="201"/>
  <c r="M52" i="201"/>
  <c r="L52" i="201"/>
  <c r="K52" i="201"/>
  <c r="J52" i="201"/>
  <c r="T51" i="201"/>
  <c r="S51" i="201"/>
  <c r="R51" i="201"/>
  <c r="Q51" i="201"/>
  <c r="P51" i="201"/>
  <c r="O51" i="201"/>
  <c r="N51" i="201"/>
  <c r="M51" i="201"/>
  <c r="L51" i="201"/>
  <c r="K51" i="201"/>
  <c r="J51" i="201"/>
  <c r="T50" i="201"/>
  <c r="S50" i="201"/>
  <c r="R50" i="201"/>
  <c r="Q50" i="201"/>
  <c r="P50" i="201"/>
  <c r="O50" i="201"/>
  <c r="N50" i="201"/>
  <c r="M50" i="201"/>
  <c r="L50" i="201"/>
  <c r="K50" i="201"/>
  <c r="J50" i="201"/>
  <c r="T49" i="201"/>
  <c r="S49" i="201"/>
  <c r="R49" i="201"/>
  <c r="Q49" i="201"/>
  <c r="P49" i="201"/>
  <c r="O49" i="201"/>
  <c r="N49" i="201"/>
  <c r="M49" i="201"/>
  <c r="L49" i="201"/>
  <c r="K49" i="201"/>
  <c r="J49" i="201"/>
  <c r="T48" i="201"/>
  <c r="S48" i="201"/>
  <c r="R48" i="201"/>
  <c r="Q48" i="201"/>
  <c r="P48" i="201"/>
  <c r="O48" i="201"/>
  <c r="N48" i="201"/>
  <c r="M48" i="201"/>
  <c r="L48" i="201"/>
  <c r="K48" i="201"/>
  <c r="J48" i="201"/>
  <c r="T47" i="201"/>
  <c r="S47" i="201"/>
  <c r="R47" i="201"/>
  <c r="Q47" i="201"/>
  <c r="P47" i="201"/>
  <c r="O47" i="201"/>
  <c r="N47" i="201"/>
  <c r="M47" i="201"/>
  <c r="L47" i="201"/>
  <c r="K47" i="201"/>
  <c r="J47" i="201"/>
  <c r="T46" i="201"/>
  <c r="S46" i="201"/>
  <c r="R46" i="201"/>
  <c r="Q46" i="201"/>
  <c r="P46" i="201"/>
  <c r="O46" i="201"/>
  <c r="N46" i="201"/>
  <c r="M46" i="201"/>
  <c r="L46" i="201"/>
  <c r="K46" i="201"/>
  <c r="J46" i="201"/>
  <c r="T45" i="201"/>
  <c r="S45" i="201"/>
  <c r="R45" i="201"/>
  <c r="Q45" i="201"/>
  <c r="P45" i="201"/>
  <c r="O45" i="201"/>
  <c r="N45" i="201"/>
  <c r="M45" i="201"/>
  <c r="L45" i="201"/>
  <c r="K45" i="201"/>
  <c r="J45" i="201"/>
  <c r="T44" i="201"/>
  <c r="S44" i="201"/>
  <c r="R44" i="201"/>
  <c r="Q44" i="201"/>
  <c r="P44" i="201"/>
  <c r="O44" i="201"/>
  <c r="N44" i="201"/>
  <c r="M44" i="201"/>
  <c r="L44" i="201"/>
  <c r="K44" i="201"/>
  <c r="J44" i="201"/>
  <c r="T43" i="201"/>
  <c r="S43" i="201"/>
  <c r="R43" i="201"/>
  <c r="Q43" i="201"/>
  <c r="P43" i="201"/>
  <c r="O43" i="201"/>
  <c r="N43" i="201"/>
  <c r="M43" i="201"/>
  <c r="L43" i="201"/>
  <c r="K43" i="201"/>
  <c r="J43" i="201"/>
  <c r="T42" i="201"/>
  <c r="S42" i="201"/>
  <c r="R42" i="201"/>
  <c r="Q42" i="201"/>
  <c r="P42" i="201"/>
  <c r="O42" i="201"/>
  <c r="N42" i="201"/>
  <c r="M42" i="201"/>
  <c r="L42" i="201"/>
  <c r="K42" i="201"/>
  <c r="J42" i="201"/>
  <c r="T41" i="201"/>
  <c r="S41" i="201"/>
  <c r="R41" i="201"/>
  <c r="Q41" i="201"/>
  <c r="P41" i="201"/>
  <c r="O41" i="201"/>
  <c r="N41" i="201"/>
  <c r="M41" i="201"/>
  <c r="L41" i="201"/>
  <c r="K41" i="201"/>
  <c r="J41" i="201"/>
  <c r="T40" i="201"/>
  <c r="S40" i="201"/>
  <c r="R40" i="201"/>
  <c r="Q40" i="201"/>
  <c r="P40" i="201"/>
  <c r="O40" i="201"/>
  <c r="N40" i="201"/>
  <c r="M40" i="201"/>
  <c r="L40" i="201"/>
  <c r="K40" i="201"/>
  <c r="J40" i="201"/>
  <c r="D40" i="201"/>
  <c r="C40" i="201"/>
  <c r="B40" i="201"/>
  <c r="A40" i="201"/>
  <c r="J38" i="201"/>
  <c r="D38" i="201"/>
  <c r="C38" i="201"/>
  <c r="B38" i="201"/>
  <c r="A38" i="201"/>
  <c r="AI33" i="201"/>
  <c r="AH33" i="201"/>
  <c r="AG33" i="201"/>
  <c r="AF33" i="201"/>
  <c r="AE33" i="201"/>
  <c r="AE6" i="50" s="1"/>
  <c r="R37" i="50" s="1"/>
  <c r="AD33" i="201"/>
  <c r="AD6" i="50" s="1"/>
  <c r="Q37" i="50" s="1"/>
  <c r="AC33" i="201"/>
  <c r="AC6" i="50" s="1"/>
  <c r="P37" i="50" s="1"/>
  <c r="AB33" i="201"/>
  <c r="AB6" i="50" s="1"/>
  <c r="O37" i="50" s="1"/>
  <c r="AA33" i="201"/>
  <c r="Z33" i="201"/>
  <c r="Z6" i="177" s="1"/>
  <c r="N16" i="177" s="1"/>
  <c r="Y33" i="201"/>
  <c r="Y6" i="50" s="1"/>
  <c r="L37" i="50" s="1"/>
  <c r="X33" i="201"/>
  <c r="W33" i="201"/>
  <c r="V33" i="201"/>
  <c r="U33" i="201"/>
  <c r="T33" i="201"/>
  <c r="S33" i="201"/>
  <c r="R33" i="201"/>
  <c r="Q33" i="201"/>
  <c r="P33" i="201"/>
  <c r="O33" i="201"/>
  <c r="O6" i="177" s="1"/>
  <c r="N33" i="201"/>
  <c r="M33" i="201"/>
  <c r="M6" i="177" s="1"/>
  <c r="L33" i="201"/>
  <c r="K33" i="201"/>
  <c r="J33" i="201"/>
  <c r="C33" i="201"/>
  <c r="AJ32" i="201"/>
  <c r="AJ31" i="201"/>
  <c r="AJ30" i="201"/>
  <c r="AJ29" i="201"/>
  <c r="AJ28" i="201"/>
  <c r="AJ27" i="201"/>
  <c r="AJ26" i="201"/>
  <c r="AJ25" i="201"/>
  <c r="AJ24" i="201"/>
  <c r="AJ23" i="201"/>
  <c r="AJ22" i="201"/>
  <c r="AJ21" i="201"/>
  <c r="AJ20" i="201"/>
  <c r="AJ19" i="201"/>
  <c r="AJ18" i="201"/>
  <c r="AJ17" i="201"/>
  <c r="AJ16" i="201"/>
  <c r="AJ15" i="201"/>
  <c r="AJ14" i="201"/>
  <c r="AJ13" i="201"/>
  <c r="AJ12" i="201"/>
  <c r="AJ11" i="201"/>
  <c r="AJ10" i="201"/>
  <c r="AJ7" i="201"/>
  <c r="AJ6" i="201"/>
  <c r="AJ5" i="201"/>
  <c r="F4" i="201"/>
  <c r="G4" i="201" s="1"/>
  <c r="H4" i="201" s="1"/>
  <c r="I4" i="201" s="1"/>
  <c r="J4" i="201" s="1"/>
  <c r="K4" i="201" s="1"/>
  <c r="L4" i="201" s="1"/>
  <c r="M4" i="201" s="1"/>
  <c r="N4" i="201" s="1"/>
  <c r="O4" i="201" s="1"/>
  <c r="P4" i="201" s="1"/>
  <c r="Q4" i="201" s="1"/>
  <c r="R4" i="201" s="1"/>
  <c r="S4" i="201" s="1"/>
  <c r="T4" i="201" s="1"/>
  <c r="U4" i="201" s="1"/>
  <c r="J41" i="53"/>
  <c r="K41" i="53"/>
  <c r="L41" i="53"/>
  <c r="M41" i="53"/>
  <c r="N41" i="53"/>
  <c r="O41" i="53"/>
  <c r="P41" i="53"/>
  <c r="Q41" i="53"/>
  <c r="R41" i="53"/>
  <c r="S41" i="53"/>
  <c r="T41" i="53"/>
  <c r="J42" i="53"/>
  <c r="K42" i="53"/>
  <c r="L42" i="53"/>
  <c r="M42" i="53"/>
  <c r="N42" i="53"/>
  <c r="O42" i="53"/>
  <c r="P42" i="53"/>
  <c r="Q42" i="53"/>
  <c r="R42" i="53"/>
  <c r="S42" i="53"/>
  <c r="T42" i="53"/>
  <c r="J43" i="53"/>
  <c r="K43" i="53"/>
  <c r="L43" i="53"/>
  <c r="M43" i="53"/>
  <c r="N43" i="53"/>
  <c r="O43" i="53"/>
  <c r="P43" i="53"/>
  <c r="Q43" i="53"/>
  <c r="R43" i="53"/>
  <c r="S43" i="53"/>
  <c r="T43" i="53"/>
  <c r="J44" i="53"/>
  <c r="K44" i="53"/>
  <c r="L44" i="53"/>
  <c r="M44" i="53"/>
  <c r="N44" i="53"/>
  <c r="O44" i="53"/>
  <c r="P44" i="53"/>
  <c r="Q44" i="53"/>
  <c r="R44" i="53"/>
  <c r="S44" i="53"/>
  <c r="T44" i="53"/>
  <c r="J45" i="53"/>
  <c r="K45" i="53"/>
  <c r="L45" i="53"/>
  <c r="M45" i="53"/>
  <c r="N45" i="53"/>
  <c r="O45" i="53"/>
  <c r="P45" i="53"/>
  <c r="Q45" i="53"/>
  <c r="R45" i="53"/>
  <c r="S45" i="53"/>
  <c r="T45" i="53"/>
  <c r="J46" i="53"/>
  <c r="K46" i="53"/>
  <c r="L46" i="53"/>
  <c r="M46" i="53"/>
  <c r="N46" i="53"/>
  <c r="O46" i="53"/>
  <c r="P46" i="53"/>
  <c r="Q46" i="53"/>
  <c r="R46" i="53"/>
  <c r="S46" i="53"/>
  <c r="T46" i="53"/>
  <c r="J47" i="53"/>
  <c r="K47" i="53"/>
  <c r="L47" i="53"/>
  <c r="M47" i="53"/>
  <c r="N47" i="53"/>
  <c r="O47" i="53"/>
  <c r="P47" i="53"/>
  <c r="Q47" i="53"/>
  <c r="R47" i="53"/>
  <c r="S47" i="53"/>
  <c r="T47" i="53"/>
  <c r="J48" i="53"/>
  <c r="K48" i="53"/>
  <c r="L48" i="53"/>
  <c r="M48" i="53"/>
  <c r="N48" i="53"/>
  <c r="O48" i="53"/>
  <c r="P48" i="53"/>
  <c r="Q48" i="53"/>
  <c r="R48" i="53"/>
  <c r="S48" i="53"/>
  <c r="T48" i="53"/>
  <c r="J49" i="53"/>
  <c r="K49" i="53"/>
  <c r="L49" i="53"/>
  <c r="M49" i="53"/>
  <c r="N49" i="53"/>
  <c r="O49" i="53"/>
  <c r="P49" i="53"/>
  <c r="Q49" i="53"/>
  <c r="R49" i="53"/>
  <c r="S49" i="53"/>
  <c r="T49" i="53"/>
  <c r="J50" i="53"/>
  <c r="K50" i="53"/>
  <c r="L50" i="53"/>
  <c r="M50" i="53"/>
  <c r="N50" i="53"/>
  <c r="O50" i="53"/>
  <c r="P50" i="53"/>
  <c r="Q50" i="53"/>
  <c r="R50" i="53"/>
  <c r="S50" i="53"/>
  <c r="T50" i="53"/>
  <c r="J51" i="53"/>
  <c r="K51" i="53"/>
  <c r="L51" i="53"/>
  <c r="M51" i="53"/>
  <c r="N51" i="53"/>
  <c r="O51" i="53"/>
  <c r="P51" i="53"/>
  <c r="Q51" i="53"/>
  <c r="R51" i="53"/>
  <c r="S51" i="53"/>
  <c r="T51" i="53"/>
  <c r="J52" i="53"/>
  <c r="K52" i="53"/>
  <c r="L52" i="53"/>
  <c r="M52" i="53"/>
  <c r="N52" i="53"/>
  <c r="O52" i="53"/>
  <c r="P52" i="53"/>
  <c r="Q52" i="53"/>
  <c r="R52" i="53"/>
  <c r="S52" i="53"/>
  <c r="T52" i="53"/>
  <c r="J53" i="53"/>
  <c r="K53" i="53"/>
  <c r="L53" i="53"/>
  <c r="M53" i="53"/>
  <c r="N53" i="53"/>
  <c r="O53" i="53"/>
  <c r="P53" i="53"/>
  <c r="Q53" i="53"/>
  <c r="R53" i="53"/>
  <c r="S53" i="53"/>
  <c r="T53" i="53"/>
  <c r="J54" i="53"/>
  <c r="K54" i="53"/>
  <c r="L54" i="53"/>
  <c r="M54" i="53"/>
  <c r="N54" i="53"/>
  <c r="O54" i="53"/>
  <c r="P54" i="53"/>
  <c r="Q54" i="53"/>
  <c r="R54" i="53"/>
  <c r="S54" i="53"/>
  <c r="T54" i="53"/>
  <c r="J55" i="53"/>
  <c r="K55" i="53"/>
  <c r="L55" i="53"/>
  <c r="M55" i="53"/>
  <c r="N55" i="53"/>
  <c r="O55" i="53"/>
  <c r="P55" i="53"/>
  <c r="Q55" i="53"/>
  <c r="R55" i="53"/>
  <c r="S55" i="53"/>
  <c r="T55" i="53"/>
  <c r="J56" i="53"/>
  <c r="K56" i="53"/>
  <c r="L56" i="53"/>
  <c r="M56" i="53"/>
  <c r="N56" i="53"/>
  <c r="O56" i="53"/>
  <c r="P56" i="53"/>
  <c r="Q56" i="53"/>
  <c r="R56" i="53"/>
  <c r="S56" i="53"/>
  <c r="T56" i="53"/>
  <c r="J57" i="53"/>
  <c r="K57" i="53"/>
  <c r="L57" i="53"/>
  <c r="M57" i="53"/>
  <c r="N57" i="53"/>
  <c r="O57" i="53"/>
  <c r="P57" i="53"/>
  <c r="Q57" i="53"/>
  <c r="R57" i="53"/>
  <c r="S57" i="53"/>
  <c r="T57" i="53"/>
  <c r="J58" i="53"/>
  <c r="K58" i="53"/>
  <c r="L58" i="53"/>
  <c r="M58" i="53"/>
  <c r="N58" i="53"/>
  <c r="O58" i="53"/>
  <c r="P58" i="53"/>
  <c r="Q58" i="53"/>
  <c r="R58" i="53"/>
  <c r="S58" i="53"/>
  <c r="T58" i="53"/>
  <c r="J59" i="53"/>
  <c r="K59" i="53"/>
  <c r="L59" i="53"/>
  <c r="M59" i="53"/>
  <c r="N59" i="53"/>
  <c r="O59" i="53"/>
  <c r="P59" i="53"/>
  <c r="Q59" i="53"/>
  <c r="R59" i="53"/>
  <c r="S59" i="53"/>
  <c r="T59" i="53"/>
  <c r="J60" i="53"/>
  <c r="K60" i="53"/>
  <c r="L60" i="53"/>
  <c r="M60" i="53"/>
  <c r="N60" i="53"/>
  <c r="O60" i="53"/>
  <c r="P60" i="53"/>
  <c r="Q60" i="53"/>
  <c r="R60" i="53"/>
  <c r="S60" i="53"/>
  <c r="T60" i="53"/>
  <c r="J61" i="53"/>
  <c r="K61" i="53"/>
  <c r="L61" i="53"/>
  <c r="M61" i="53"/>
  <c r="N61" i="53"/>
  <c r="O61" i="53"/>
  <c r="P61" i="53"/>
  <c r="Q61" i="53"/>
  <c r="R61" i="53"/>
  <c r="S61" i="53"/>
  <c r="T61" i="53"/>
  <c r="J62" i="53"/>
  <c r="K62" i="53"/>
  <c r="L62" i="53"/>
  <c r="M62" i="53"/>
  <c r="N62" i="53"/>
  <c r="O62" i="53"/>
  <c r="P62" i="53"/>
  <c r="Q62" i="53"/>
  <c r="R62" i="53"/>
  <c r="S62" i="53"/>
  <c r="T62" i="53"/>
  <c r="J63" i="53"/>
  <c r="K63" i="53"/>
  <c r="L63" i="53"/>
  <c r="M63" i="53"/>
  <c r="N63" i="53"/>
  <c r="O63" i="53"/>
  <c r="P63" i="53"/>
  <c r="Q63" i="53"/>
  <c r="R63" i="53"/>
  <c r="S63" i="53"/>
  <c r="T63" i="53"/>
  <c r="J64" i="53"/>
  <c r="K64" i="53"/>
  <c r="L64" i="53"/>
  <c r="M64" i="53"/>
  <c r="N64" i="53"/>
  <c r="O64" i="53"/>
  <c r="P64" i="53"/>
  <c r="Q64" i="53"/>
  <c r="R64" i="53"/>
  <c r="S64" i="53"/>
  <c r="T64" i="53"/>
  <c r="J65" i="53"/>
  <c r="K65" i="53"/>
  <c r="L65" i="53"/>
  <c r="M65" i="53"/>
  <c r="N65" i="53"/>
  <c r="O65" i="53"/>
  <c r="P65" i="53"/>
  <c r="Q65" i="53"/>
  <c r="R65" i="53"/>
  <c r="S65" i="53"/>
  <c r="T65" i="53"/>
  <c r="J66" i="53"/>
  <c r="K66" i="53"/>
  <c r="L66" i="53"/>
  <c r="M66" i="53"/>
  <c r="N66" i="53"/>
  <c r="O66" i="53"/>
  <c r="P66" i="53"/>
  <c r="Q66" i="53"/>
  <c r="R66" i="53"/>
  <c r="S66" i="53"/>
  <c r="T66" i="53"/>
  <c r="J39" i="53"/>
  <c r="A70" i="53"/>
  <c r="F4" i="53"/>
  <c r="G4" i="53" s="1"/>
  <c r="H4" i="53" s="1"/>
  <c r="I4" i="53" s="1"/>
  <c r="J4" i="53" s="1"/>
  <c r="K4" i="53" s="1"/>
  <c r="L4" i="53" s="1"/>
  <c r="M4" i="53" s="1"/>
  <c r="N4" i="53" s="1"/>
  <c r="O4" i="53" s="1"/>
  <c r="P4" i="53" s="1"/>
  <c r="Q4" i="53" s="1"/>
  <c r="R4" i="53" s="1"/>
  <c r="S4" i="53" s="1"/>
  <c r="T4" i="53" s="1"/>
  <c r="U4" i="53" s="1"/>
  <c r="V4" i="53" s="1"/>
  <c r="W4" i="53" s="1"/>
  <c r="X4" i="53" s="1"/>
  <c r="Y4" i="53" s="1"/>
  <c r="Z4" i="53" s="1"/>
  <c r="AA4" i="53" s="1"/>
  <c r="AB4" i="53" s="1"/>
  <c r="AC4" i="53" s="1"/>
  <c r="AD4" i="53" s="1"/>
  <c r="AE4" i="53" s="1"/>
  <c r="AF4" i="53" s="1"/>
  <c r="AG4" i="53" s="1"/>
  <c r="AH4" i="53" s="1"/>
  <c r="AI4" i="53" s="1"/>
  <c r="K40" i="53" l="1"/>
  <c r="J40" i="53"/>
  <c r="T40" i="53"/>
  <c r="S40" i="53"/>
  <c r="R40" i="53"/>
  <c r="Q40" i="53"/>
  <c r="L40" i="53"/>
  <c r="P40" i="53"/>
  <c r="O40" i="53"/>
  <c r="N40" i="53"/>
  <c r="M40" i="53"/>
  <c r="N6" i="177"/>
  <c r="Q5" i="102"/>
  <c r="J6" i="71"/>
  <c r="AA5" i="102"/>
  <c r="AA6" i="50"/>
  <c r="N37" i="50" s="1"/>
  <c r="R5" i="102"/>
  <c r="T5" i="102"/>
  <c r="AF5" i="102"/>
  <c r="AF6" i="50"/>
  <c r="S37" i="50" s="1"/>
  <c r="V6" i="177"/>
  <c r="J16" i="177" s="1"/>
  <c r="AH6" i="177"/>
  <c r="AH6" i="50"/>
  <c r="U37" i="50" s="1"/>
  <c r="AG5" i="102"/>
  <c r="AG6" i="50"/>
  <c r="T37" i="50" s="1"/>
  <c r="W5" i="102"/>
  <c r="W6" i="50"/>
  <c r="J37" i="50" s="1"/>
  <c r="AI5" i="102"/>
  <c r="AI6" i="50"/>
  <c r="V37" i="50" s="1"/>
  <c r="O5" i="102"/>
  <c r="AA6" i="177"/>
  <c r="O16" i="177" s="1"/>
  <c r="X6" i="177"/>
  <c r="L16" i="177" s="1"/>
  <c r="X6" i="50"/>
  <c r="K37" i="50" s="1"/>
  <c r="M5" i="102"/>
  <c r="H6" i="71"/>
  <c r="O66" i="201"/>
  <c r="Z6" i="50"/>
  <c r="M37" i="50" s="1"/>
  <c r="Y6" i="177"/>
  <c r="M16" i="177" s="1"/>
  <c r="J6" i="177"/>
  <c r="E6" i="71"/>
  <c r="K5" i="102"/>
  <c r="F6" i="71"/>
  <c r="L6" i="177"/>
  <c r="G6" i="71"/>
  <c r="C5" i="102"/>
  <c r="C6" i="177"/>
  <c r="C16" i="177" s="1"/>
  <c r="V4" i="126"/>
  <c r="M17" i="126"/>
  <c r="R66" i="201"/>
  <c r="AC5" i="102"/>
  <c r="S66" i="201"/>
  <c r="AD5" i="102"/>
  <c r="S34" i="201"/>
  <c r="S5" i="102"/>
  <c r="T66" i="201"/>
  <c r="AE5" i="102"/>
  <c r="AI6" i="177"/>
  <c r="W6" i="177"/>
  <c r="K16" i="177" s="1"/>
  <c r="K6" i="177"/>
  <c r="AB34" i="201"/>
  <c r="Q67" i="201" s="1"/>
  <c r="AB5" i="102"/>
  <c r="J66" i="201"/>
  <c r="U5" i="102"/>
  <c r="N35" i="201"/>
  <c r="J5" i="102"/>
  <c r="W34" i="201"/>
  <c r="L67" i="201" s="1"/>
  <c r="V5" i="102"/>
  <c r="AI34" i="201"/>
  <c r="AH5" i="102"/>
  <c r="C66" i="201"/>
  <c r="AG6" i="177"/>
  <c r="U16" i="177" s="1"/>
  <c r="U6" i="177"/>
  <c r="AF6" i="177"/>
  <c r="T16" i="177" s="1"/>
  <c r="T6" i="177"/>
  <c r="P34" i="201"/>
  <c r="P5" i="102"/>
  <c r="M34" i="201"/>
  <c r="L5" i="102"/>
  <c r="Y34" i="201"/>
  <c r="N67" i="201" s="1"/>
  <c r="X5" i="102"/>
  <c r="N34" i="201"/>
  <c r="P66" i="201"/>
  <c r="AE6" i="177"/>
  <c r="S16" i="177" s="1"/>
  <c r="S6" i="177"/>
  <c r="Z34" i="201"/>
  <c r="O67" i="201" s="1"/>
  <c r="Y5" i="102"/>
  <c r="AC35" i="201"/>
  <c r="R68" i="201" s="1"/>
  <c r="AD6" i="177"/>
  <c r="R16" i="177" s="1"/>
  <c r="R6" i="177"/>
  <c r="O34" i="201"/>
  <c r="N5" i="102"/>
  <c r="AA34" i="201"/>
  <c r="P67" i="201" s="1"/>
  <c r="Z5" i="102"/>
  <c r="AC6" i="177"/>
  <c r="Q16" i="177" s="1"/>
  <c r="Q6" i="177"/>
  <c r="AB6" i="177"/>
  <c r="P16" i="177" s="1"/>
  <c r="P6" i="177"/>
  <c r="R7" i="206"/>
  <c r="R8" i="206"/>
  <c r="Q9" i="206"/>
  <c r="Q8" i="206"/>
  <c r="Q22" i="206"/>
  <c r="R5" i="206"/>
  <c r="R26" i="206"/>
  <c r="R9" i="206"/>
  <c r="T23" i="206"/>
  <c r="S24" i="206"/>
  <c r="S25" i="206" s="1"/>
  <c r="S6" i="206"/>
  <c r="AJ10" i="203"/>
  <c r="AJ6" i="203"/>
  <c r="AJ8" i="203"/>
  <c r="AJ11" i="203"/>
  <c r="B20" i="203"/>
  <c r="C20" i="203"/>
  <c r="D20" i="203"/>
  <c r="W4" i="203"/>
  <c r="AJ5" i="203"/>
  <c r="AI8" i="202"/>
  <c r="V20" i="202" s="1"/>
  <c r="L28" i="202"/>
  <c r="K6" i="202"/>
  <c r="C8" i="202"/>
  <c r="G5" i="202"/>
  <c r="Q15" i="202"/>
  <c r="J7" i="202"/>
  <c r="R15" i="202"/>
  <c r="J30" i="202"/>
  <c r="J6" i="202"/>
  <c r="K29" i="202"/>
  <c r="L29" i="202" s="1"/>
  <c r="M29" i="202" s="1"/>
  <c r="N29" i="202" s="1"/>
  <c r="O29" i="202" s="1"/>
  <c r="P29" i="202" s="1"/>
  <c r="Q29" i="202" s="1"/>
  <c r="R29" i="202" s="1"/>
  <c r="R7" i="202" s="1"/>
  <c r="AF34" i="201"/>
  <c r="M66" i="201"/>
  <c r="R34" i="201"/>
  <c r="Q35" i="201"/>
  <c r="N66" i="201"/>
  <c r="D33" i="201"/>
  <c r="AH34" i="201"/>
  <c r="AJ33" i="201"/>
  <c r="L34" i="201"/>
  <c r="X34" i="201"/>
  <c r="M67" i="201" s="1"/>
  <c r="T34" i="201"/>
  <c r="AE34" i="201"/>
  <c r="T67" i="201" s="1"/>
  <c r="J39" i="201"/>
  <c r="V4" i="201"/>
  <c r="R35" i="201"/>
  <c r="Q34" i="201"/>
  <c r="AC34" i="201"/>
  <c r="R67" i="201" s="1"/>
  <c r="O35" i="201"/>
  <c r="AA35" i="201"/>
  <c r="P68" i="201" s="1"/>
  <c r="K66" i="201"/>
  <c r="U34" i="201"/>
  <c r="J67" i="201" s="1"/>
  <c r="L35" i="201"/>
  <c r="Z35" i="201"/>
  <c r="O68" i="201" s="1"/>
  <c r="AD34" i="201"/>
  <c r="S67" i="201" s="1"/>
  <c r="P35" i="201"/>
  <c r="AB35" i="201"/>
  <c r="Q68" i="201" s="1"/>
  <c r="L66" i="201"/>
  <c r="AE35" i="201"/>
  <c r="T68" i="201" s="1"/>
  <c r="K34" i="201"/>
  <c r="U35" i="201"/>
  <c r="J68" i="201" s="1"/>
  <c r="AG35" i="201"/>
  <c r="Q66" i="201"/>
  <c r="AD35" i="201"/>
  <c r="S68" i="201" s="1"/>
  <c r="AG34" i="201"/>
  <c r="T35" i="201"/>
  <c r="J35" i="201"/>
  <c r="V35" i="201"/>
  <c r="K68" i="201" s="1"/>
  <c r="AH35" i="201"/>
  <c r="V34" i="201"/>
  <c r="K67" i="201" s="1"/>
  <c r="AF35" i="201"/>
  <c r="K35" i="201"/>
  <c r="W35" i="201"/>
  <c r="L68" i="201" s="1"/>
  <c r="AI35" i="201"/>
  <c r="S35" i="201"/>
  <c r="X35" i="201"/>
  <c r="M68" i="201" s="1"/>
  <c r="M35" i="201"/>
  <c r="Y35" i="201"/>
  <c r="N68" i="201" s="1"/>
  <c r="AJ6" i="177" l="1"/>
  <c r="D37" i="50"/>
  <c r="D6" i="71"/>
  <c r="C37" i="50"/>
  <c r="C6" i="71"/>
  <c r="W4" i="126"/>
  <c r="N17" i="126"/>
  <c r="B69" i="201"/>
  <c r="B37" i="50"/>
  <c r="B5" i="102"/>
  <c r="B6" i="177"/>
  <c r="B16" i="177" s="1"/>
  <c r="D66" i="201"/>
  <c r="D5" i="102"/>
  <c r="D6" i="177"/>
  <c r="D16" i="177" s="1"/>
  <c r="S5" i="206"/>
  <c r="R22" i="206"/>
  <c r="U23" i="206"/>
  <c r="T24" i="206"/>
  <c r="T6" i="206"/>
  <c r="S7" i="206"/>
  <c r="S26" i="206"/>
  <c r="X4" i="203"/>
  <c r="S29" i="202"/>
  <c r="H5" i="202"/>
  <c r="G27" i="202"/>
  <c r="J8" i="202"/>
  <c r="B11" i="202"/>
  <c r="B23" i="202" s="1"/>
  <c r="C20" i="202"/>
  <c r="K7" i="202"/>
  <c r="K8" i="202" s="1"/>
  <c r="U7" i="202"/>
  <c r="AI32" i="202"/>
  <c r="J32" i="202"/>
  <c r="D30" i="202"/>
  <c r="K30" i="202"/>
  <c r="K32" i="202" s="1"/>
  <c r="M28" i="202"/>
  <c r="L6" i="202"/>
  <c r="W4" i="201"/>
  <c r="K39" i="201"/>
  <c r="X4" i="126" l="1"/>
  <c r="O17" i="126"/>
  <c r="B6" i="71"/>
  <c r="T7" i="206"/>
  <c r="T8" i="206"/>
  <c r="S9" i="206"/>
  <c r="S8" i="206"/>
  <c r="T9" i="206"/>
  <c r="T26" i="206"/>
  <c r="U24" i="206"/>
  <c r="U6" i="206"/>
  <c r="U7" i="206" s="1"/>
  <c r="V23" i="206"/>
  <c r="T5" i="206"/>
  <c r="S22" i="206"/>
  <c r="T25" i="206"/>
  <c r="Y4" i="203"/>
  <c r="T29" i="202"/>
  <c r="T7" i="202" s="1"/>
  <c r="S7" i="202"/>
  <c r="AI10" i="202"/>
  <c r="V22" i="202" s="1"/>
  <c r="J10" i="202"/>
  <c r="K9" i="202"/>
  <c r="K10" i="202"/>
  <c r="D8" i="202"/>
  <c r="D20" i="202" s="1"/>
  <c r="K31" i="202"/>
  <c r="M6" i="202"/>
  <c r="N28" i="202"/>
  <c r="L30" i="202"/>
  <c r="L31" i="202" s="1"/>
  <c r="V7" i="202"/>
  <c r="H27" i="202"/>
  <c r="I5" i="202"/>
  <c r="L7" i="202"/>
  <c r="L39" i="201"/>
  <c r="X4" i="201"/>
  <c r="Y4" i="126" l="1"/>
  <c r="P17" i="126"/>
  <c r="U9" i="206"/>
  <c r="U8" i="206"/>
  <c r="U5" i="206"/>
  <c r="T22" i="206"/>
  <c r="V6" i="206"/>
  <c r="V7" i="206" s="1"/>
  <c r="V8" i="206" s="1"/>
  <c r="W23" i="206"/>
  <c r="V24" i="206"/>
  <c r="U26" i="206"/>
  <c r="U25" i="206"/>
  <c r="Z4" i="203"/>
  <c r="O28" i="202"/>
  <c r="N6" i="202"/>
  <c r="I27" i="202"/>
  <c r="J5" i="202"/>
  <c r="W7" i="202"/>
  <c r="L8" i="202"/>
  <c r="M7" i="202"/>
  <c r="M30" i="202"/>
  <c r="M31" i="202" s="1"/>
  <c r="J18" i="202"/>
  <c r="L32" i="202"/>
  <c r="M39" i="201"/>
  <c r="Y4" i="201"/>
  <c r="Z4" i="126" l="1"/>
  <c r="AA4" i="126" s="1"/>
  <c r="AB4" i="126" s="1"/>
  <c r="AC4" i="126" s="1"/>
  <c r="AD4" i="126" s="1"/>
  <c r="AE4" i="126" s="1"/>
  <c r="AF4" i="126" s="1"/>
  <c r="AG4" i="126" s="1"/>
  <c r="AH4" i="126" s="1"/>
  <c r="AI4" i="126" s="1"/>
  <c r="Q17" i="126"/>
  <c r="V26" i="206"/>
  <c r="V9" i="206"/>
  <c r="V25" i="206"/>
  <c r="W6" i="206"/>
  <c r="X23" i="206"/>
  <c r="W24" i="206"/>
  <c r="V5" i="206"/>
  <c r="U22" i="206"/>
  <c r="AA4" i="203"/>
  <c r="X7" i="202"/>
  <c r="M32" i="202"/>
  <c r="N7" i="202"/>
  <c r="O30" i="202"/>
  <c r="O6" i="202"/>
  <c r="P28" i="202"/>
  <c r="J27" i="202"/>
  <c r="K5" i="202"/>
  <c r="N30" i="202"/>
  <c r="N31" i="202" s="1"/>
  <c r="J16" i="202"/>
  <c r="M8" i="202"/>
  <c r="M9" i="202" s="1"/>
  <c r="K18" i="202"/>
  <c r="L9" i="202"/>
  <c r="L10" i="202"/>
  <c r="N39" i="201"/>
  <c r="Z4" i="201"/>
  <c r="W26" i="206" l="1"/>
  <c r="W7" i="206"/>
  <c r="J14" i="206"/>
  <c r="W25" i="206"/>
  <c r="X24" i="206"/>
  <c r="X6" i="206"/>
  <c r="AJ23" i="206"/>
  <c r="V22" i="206"/>
  <c r="W5" i="206"/>
  <c r="AB4" i="203"/>
  <c r="N8" i="202"/>
  <c r="N10" i="202" s="1"/>
  <c r="O32" i="202"/>
  <c r="K16" i="202"/>
  <c r="Q28" i="202"/>
  <c r="P6" i="202"/>
  <c r="P30" i="202"/>
  <c r="M10" i="202"/>
  <c r="O7" i="202"/>
  <c r="O8" i="202" s="1"/>
  <c r="Y7" i="202"/>
  <c r="O31" i="202"/>
  <c r="N32" i="202"/>
  <c r="K27" i="202"/>
  <c r="L5" i="202"/>
  <c r="L18" i="202"/>
  <c r="AA4" i="201"/>
  <c r="O39" i="201"/>
  <c r="W22" i="206" l="1"/>
  <c r="J13" i="206"/>
  <c r="X5" i="206"/>
  <c r="J15" i="206"/>
  <c r="W9" i="206"/>
  <c r="J17" i="206" s="1"/>
  <c r="W8" i="206"/>
  <c r="J16" i="206" s="1"/>
  <c r="X7" i="206"/>
  <c r="K14" i="206"/>
  <c r="AJ6" i="206"/>
  <c r="Y24" i="206"/>
  <c r="Y25" i="206" s="1"/>
  <c r="X26" i="206"/>
  <c r="X25" i="206"/>
  <c r="AC4" i="203"/>
  <c r="N9" i="202"/>
  <c r="L27" i="202"/>
  <c r="M5" i="202"/>
  <c r="Z7" i="202"/>
  <c r="P32" i="202"/>
  <c r="P31" i="202"/>
  <c r="L16" i="202"/>
  <c r="O10" i="202"/>
  <c r="R28" i="202"/>
  <c r="Q6" i="202"/>
  <c r="P7" i="202"/>
  <c r="P8" i="202" s="1"/>
  <c r="Q7" i="202"/>
  <c r="M18" i="202"/>
  <c r="O9" i="202"/>
  <c r="P39" i="201"/>
  <c r="AB4" i="201"/>
  <c r="K15" i="206" l="1"/>
  <c r="X9" i="206"/>
  <c r="K17" i="206" s="1"/>
  <c r="X8" i="206"/>
  <c r="K16" i="206" s="1"/>
  <c r="Y26" i="206"/>
  <c r="K13" i="206"/>
  <c r="X22" i="206"/>
  <c r="Y5" i="206"/>
  <c r="Y7" i="206"/>
  <c r="Z24" i="206"/>
  <c r="Z25" i="206" s="1"/>
  <c r="AD4" i="203"/>
  <c r="P10" i="202"/>
  <c r="P9" i="202"/>
  <c r="M16" i="202"/>
  <c r="N18" i="202"/>
  <c r="S28" i="202"/>
  <c r="R6" i="202"/>
  <c r="R30" i="202"/>
  <c r="N5" i="202"/>
  <c r="M27" i="202"/>
  <c r="Q8" i="202"/>
  <c r="AA7" i="202"/>
  <c r="Q30" i="202"/>
  <c r="Q39" i="201"/>
  <c r="AC4" i="201"/>
  <c r="L15" i="206" l="1"/>
  <c r="Y9" i="206"/>
  <c r="L17" i="206" s="1"/>
  <c r="Z26" i="206"/>
  <c r="AA24" i="206"/>
  <c r="AA25" i="206" s="1"/>
  <c r="Z7" i="206"/>
  <c r="Z8" i="206" s="1"/>
  <c r="M16" i="206" s="1"/>
  <c r="Y8" i="206"/>
  <c r="L16" i="206" s="1"/>
  <c r="L13" i="206"/>
  <c r="Z5" i="206"/>
  <c r="Y22" i="206"/>
  <c r="AE4" i="203"/>
  <c r="N27" i="202"/>
  <c r="O5" i="202"/>
  <c r="Q10" i="202"/>
  <c r="O18" i="202"/>
  <c r="S6" i="202"/>
  <c r="T28" i="202"/>
  <c r="AJ28" i="202" s="1"/>
  <c r="N16" i="202"/>
  <c r="R32" i="202"/>
  <c r="R31" i="202"/>
  <c r="Q32" i="202"/>
  <c r="Q31" i="202"/>
  <c r="AB7" i="202"/>
  <c r="Q9" i="202"/>
  <c r="AD4" i="201"/>
  <c r="R39" i="201"/>
  <c r="AA7" i="206" l="1"/>
  <c r="AA26" i="206"/>
  <c r="AA8" i="206"/>
  <c r="N16" i="206" s="1"/>
  <c r="M15" i="206"/>
  <c r="Z9" i="206"/>
  <c r="M17" i="206" s="1"/>
  <c r="AB24" i="206"/>
  <c r="AB25" i="206" s="1"/>
  <c r="M13" i="206"/>
  <c r="AA5" i="206"/>
  <c r="Z22" i="206"/>
  <c r="AF4" i="203"/>
  <c r="R8" i="202"/>
  <c r="R10" i="202" s="1"/>
  <c r="S8" i="202"/>
  <c r="S30" i="202"/>
  <c r="T6" i="202"/>
  <c r="T30" i="202"/>
  <c r="AC7" i="202"/>
  <c r="O16" i="202"/>
  <c r="O27" i="202"/>
  <c r="P5" i="202"/>
  <c r="AE4" i="201"/>
  <c r="S39" i="201"/>
  <c r="AB7" i="206" l="1"/>
  <c r="AB5" i="206"/>
  <c r="AA22" i="206"/>
  <c r="N13" i="206"/>
  <c r="AB26" i="206"/>
  <c r="AB8" i="206"/>
  <c r="O16" i="206" s="1"/>
  <c r="N15" i="206"/>
  <c r="AA9" i="206"/>
  <c r="N17" i="206" s="1"/>
  <c r="AC24" i="206"/>
  <c r="AC25" i="206" s="1"/>
  <c r="AJ24" i="206"/>
  <c r="AG4" i="203"/>
  <c r="R9" i="202"/>
  <c r="S10" i="202"/>
  <c r="S9" i="202"/>
  <c r="P16" i="202"/>
  <c r="P18" i="202"/>
  <c r="T32" i="202"/>
  <c r="T8" i="202"/>
  <c r="AJ6" i="202"/>
  <c r="Q5" i="202"/>
  <c r="P27" i="202"/>
  <c r="T31" i="202"/>
  <c r="S32" i="202"/>
  <c r="S31" i="202"/>
  <c r="AD7" i="202"/>
  <c r="AF4" i="201"/>
  <c r="AG4" i="201" s="1"/>
  <c r="AH4" i="201" s="1"/>
  <c r="AI4" i="201" s="1"/>
  <c r="T39" i="201"/>
  <c r="O15" i="206" l="1"/>
  <c r="AB9" i="206"/>
  <c r="O17" i="206" s="1"/>
  <c r="AC7" i="206"/>
  <c r="AD25" i="206"/>
  <c r="AC26" i="206"/>
  <c r="AB22" i="206"/>
  <c r="O13" i="206"/>
  <c r="AC5" i="206"/>
  <c r="AH4" i="203"/>
  <c r="AI4" i="203" s="1"/>
  <c r="AE7" i="202"/>
  <c r="R5" i="202"/>
  <c r="Q27" i="202"/>
  <c r="Q16" i="202"/>
  <c r="T10" i="202"/>
  <c r="U8" i="202"/>
  <c r="U30" i="202"/>
  <c r="T9" i="202"/>
  <c r="AJ7" i="206" l="1"/>
  <c r="P15" i="206"/>
  <c r="AD8" i="206"/>
  <c r="Q16" i="206" s="1"/>
  <c r="AC9" i="206"/>
  <c r="P17" i="206" s="1"/>
  <c r="AC8" i="206"/>
  <c r="P16" i="206" s="1"/>
  <c r="AC22" i="206"/>
  <c r="P13" i="206"/>
  <c r="AD5" i="206"/>
  <c r="V30" i="202"/>
  <c r="U10" i="202"/>
  <c r="U9" i="202"/>
  <c r="R27" i="202"/>
  <c r="S5" i="202"/>
  <c r="R16" i="202"/>
  <c r="U32" i="202"/>
  <c r="U31" i="202"/>
  <c r="AF7" i="202"/>
  <c r="AE5" i="206" l="1"/>
  <c r="Q13" i="206"/>
  <c r="AD22" i="206"/>
  <c r="S16" i="202"/>
  <c r="V32" i="202"/>
  <c r="J19" i="202"/>
  <c r="V8" i="202"/>
  <c r="T5" i="202"/>
  <c r="S27" i="202"/>
  <c r="AG7" i="202"/>
  <c r="V31" i="202"/>
  <c r="W30" i="202"/>
  <c r="W31" i="202" s="1"/>
  <c r="AF5" i="206" l="1"/>
  <c r="R13" i="206"/>
  <c r="AE22" i="206"/>
  <c r="T16" i="202"/>
  <c r="T27" i="202"/>
  <c r="U5" i="202"/>
  <c r="K19" i="202"/>
  <c r="J17" i="202"/>
  <c r="W8" i="202"/>
  <c r="X30" i="202"/>
  <c r="AH7" i="202"/>
  <c r="AJ29" i="202"/>
  <c r="V10" i="202"/>
  <c r="V9" i="202"/>
  <c r="W32" i="202"/>
  <c r="AG5" i="206" l="1"/>
  <c r="AF22" i="206"/>
  <c r="S13" i="206"/>
  <c r="X32" i="202"/>
  <c r="X31" i="202"/>
  <c r="Y30" i="202"/>
  <c r="J20" i="202"/>
  <c r="W10" i="202"/>
  <c r="J22" i="202" s="1"/>
  <c r="L19" i="202"/>
  <c r="U27" i="202"/>
  <c r="V5" i="202"/>
  <c r="W9" i="202"/>
  <c r="J21" i="202" s="1"/>
  <c r="K17" i="202"/>
  <c r="X8" i="202"/>
  <c r="X9" i="202" s="1"/>
  <c r="K21" i="202" s="1"/>
  <c r="U16" i="202"/>
  <c r="AJ7" i="202"/>
  <c r="AH5" i="206" l="1"/>
  <c r="AG22" i="206"/>
  <c r="T13" i="206"/>
  <c r="Y32" i="202"/>
  <c r="M19" i="202"/>
  <c r="Z30" i="202"/>
  <c r="Z31" i="202" s="1"/>
  <c r="L17" i="202"/>
  <c r="Y8" i="202"/>
  <c r="Y9" i="202" s="1"/>
  <c r="L21" i="202" s="1"/>
  <c r="K20" i="202"/>
  <c r="X10" i="202"/>
  <c r="K22" i="202" s="1"/>
  <c r="V27" i="202"/>
  <c r="W5" i="202"/>
  <c r="Y31" i="202"/>
  <c r="AH22" i="206" l="1"/>
  <c r="U13" i="206"/>
  <c r="AI5" i="206"/>
  <c r="M17" i="202"/>
  <c r="Z8" i="202"/>
  <c r="Z9" i="202"/>
  <c r="M21" i="202" s="1"/>
  <c r="L20" i="202"/>
  <c r="Y10" i="202"/>
  <c r="L22" i="202" s="1"/>
  <c r="Z32" i="202"/>
  <c r="AA30" i="202"/>
  <c r="N19" i="202"/>
  <c r="W27" i="202"/>
  <c r="X5" i="202"/>
  <c r="J14" i="202"/>
  <c r="AI22" i="206" l="1"/>
  <c r="V13" i="206"/>
  <c r="AA32" i="202"/>
  <c r="AB30" i="202"/>
  <c r="N17" i="202"/>
  <c r="AA8" i="202"/>
  <c r="O19" i="202"/>
  <c r="AA31" i="202"/>
  <c r="X27" i="202"/>
  <c r="Y5" i="202"/>
  <c r="K14" i="202"/>
  <c r="M20" i="202"/>
  <c r="Z10" i="202"/>
  <c r="M22" i="202" s="1"/>
  <c r="Y27" i="202" l="1"/>
  <c r="Z5" i="202"/>
  <c r="L14" i="202"/>
  <c r="N20" i="202"/>
  <c r="AA10" i="202"/>
  <c r="N22" i="202" s="1"/>
  <c r="AB32" i="202"/>
  <c r="O17" i="202"/>
  <c r="AB8" i="202"/>
  <c r="AA9" i="202"/>
  <c r="N21" i="202" s="1"/>
  <c r="AC30" i="202"/>
  <c r="AC31" i="202" s="1"/>
  <c r="AB31" i="202"/>
  <c r="J23" i="137"/>
  <c r="A41" i="137"/>
  <c r="A40" i="137"/>
  <c r="A39" i="137"/>
  <c r="A38" i="137"/>
  <c r="A26" i="137"/>
  <c r="B26" i="137"/>
  <c r="C26" i="137"/>
  <c r="D26" i="137"/>
  <c r="A27" i="137"/>
  <c r="B27" i="137"/>
  <c r="C27" i="137"/>
  <c r="D27" i="137"/>
  <c r="A28" i="137"/>
  <c r="B28" i="137"/>
  <c r="C28" i="137"/>
  <c r="D28" i="137"/>
  <c r="A29" i="137"/>
  <c r="B29" i="137"/>
  <c r="C29" i="137"/>
  <c r="D29" i="137"/>
  <c r="A30" i="137"/>
  <c r="B30" i="137"/>
  <c r="C30" i="137"/>
  <c r="D30" i="137"/>
  <c r="A31" i="137"/>
  <c r="B31" i="137"/>
  <c r="C31" i="137"/>
  <c r="D31" i="137"/>
  <c r="A32" i="137"/>
  <c r="B32" i="137"/>
  <c r="C32" i="137"/>
  <c r="D32" i="137"/>
  <c r="A33" i="137"/>
  <c r="B33" i="137"/>
  <c r="C33" i="137"/>
  <c r="D33" i="137"/>
  <c r="A34" i="137"/>
  <c r="B34" i="137"/>
  <c r="C34" i="137"/>
  <c r="D34" i="137"/>
  <c r="A35" i="137"/>
  <c r="B35" i="137"/>
  <c r="C35" i="137"/>
  <c r="D35" i="137"/>
  <c r="A36" i="137"/>
  <c r="B36" i="137"/>
  <c r="C36" i="137"/>
  <c r="D36" i="137"/>
  <c r="A37" i="137"/>
  <c r="B37" i="137"/>
  <c r="C37" i="137"/>
  <c r="D37" i="137"/>
  <c r="D25" i="137"/>
  <c r="C25" i="137"/>
  <c r="B25" i="137"/>
  <c r="A25" i="137"/>
  <c r="D23" i="137"/>
  <c r="C23" i="137"/>
  <c r="B23" i="137"/>
  <c r="A23" i="137"/>
  <c r="F4" i="137"/>
  <c r="G4" i="137" s="1"/>
  <c r="H4" i="137" s="1"/>
  <c r="I4" i="137" s="1"/>
  <c r="J4" i="137" s="1"/>
  <c r="K4" i="137" s="1"/>
  <c r="L4" i="137" s="1"/>
  <c r="M4" i="137" s="1"/>
  <c r="N4" i="137" s="1"/>
  <c r="O4" i="137" s="1"/>
  <c r="P4" i="137" s="1"/>
  <c r="Q4" i="137" s="1"/>
  <c r="R4" i="137" s="1"/>
  <c r="S4" i="137" s="1"/>
  <c r="T4" i="137" s="1"/>
  <c r="U4" i="137" s="1"/>
  <c r="V4" i="137" s="1"/>
  <c r="W4" i="137" s="1"/>
  <c r="X4" i="137" s="1"/>
  <c r="Y4" i="137" s="1"/>
  <c r="Z4" i="137" s="1"/>
  <c r="AA4" i="137" s="1"/>
  <c r="AB4" i="137" s="1"/>
  <c r="AC4" i="137" s="1"/>
  <c r="AD4" i="137" s="1"/>
  <c r="AE4" i="137" s="1"/>
  <c r="AF4" i="137" s="1"/>
  <c r="AG4" i="137" s="1"/>
  <c r="AH4" i="137" s="1"/>
  <c r="AI4" i="137" s="1"/>
  <c r="P19" i="202" l="1"/>
  <c r="O20" i="202"/>
  <c r="AB10" i="202"/>
  <c r="O22" i="202" s="1"/>
  <c r="P17" i="202"/>
  <c r="AC8" i="202"/>
  <c r="AB9" i="202"/>
  <c r="O21" i="202" s="1"/>
  <c r="AC32" i="202"/>
  <c r="AD30" i="202"/>
  <c r="AD31" i="202" s="1"/>
  <c r="Z27" i="202"/>
  <c r="AA5" i="202"/>
  <c r="M14" i="202"/>
  <c r="K13" i="186"/>
  <c r="L13" i="186"/>
  <c r="M13" i="186"/>
  <c r="N13" i="186"/>
  <c r="O13" i="186"/>
  <c r="P13" i="186"/>
  <c r="Q13" i="186"/>
  <c r="R13" i="186"/>
  <c r="S13" i="186"/>
  <c r="T13" i="186"/>
  <c r="A16" i="186"/>
  <c r="A17" i="186"/>
  <c r="A18" i="186"/>
  <c r="A15" i="186"/>
  <c r="F5" i="186"/>
  <c r="G5" i="186" s="1"/>
  <c r="H5" i="186" s="1"/>
  <c r="I5" i="186" s="1"/>
  <c r="D13" i="48"/>
  <c r="D12" i="48"/>
  <c r="I25" i="187"/>
  <c r="K25" i="187"/>
  <c r="L25" i="187"/>
  <c r="M25" i="187"/>
  <c r="N25" i="187"/>
  <c r="Q25" i="187"/>
  <c r="U25" i="187"/>
  <c r="W25" i="187"/>
  <c r="X25" i="187"/>
  <c r="Y25" i="187"/>
  <c r="Z25" i="187"/>
  <c r="AC25" i="187"/>
  <c r="AG25" i="187"/>
  <c r="AI25" i="187"/>
  <c r="F15" i="187"/>
  <c r="G15" i="187"/>
  <c r="H15" i="187"/>
  <c r="K15" i="187"/>
  <c r="O15" i="187"/>
  <c r="Q15" i="187"/>
  <c r="R15" i="187"/>
  <c r="S15" i="187"/>
  <c r="T15" i="187"/>
  <c r="W15" i="187"/>
  <c r="AA15" i="187"/>
  <c r="AC15" i="187"/>
  <c r="AD15" i="187"/>
  <c r="AE15" i="187"/>
  <c r="AF15" i="187"/>
  <c r="AI15" i="187"/>
  <c r="E25" i="187"/>
  <c r="E15" i="187"/>
  <c r="F5" i="187"/>
  <c r="G5" i="187" s="1"/>
  <c r="H5" i="187" s="1"/>
  <c r="I5" i="187" s="1"/>
  <c r="J5" i="187" s="1"/>
  <c r="K5" i="187" s="1"/>
  <c r="L5" i="187" s="1"/>
  <c r="M5" i="187" s="1"/>
  <c r="N5" i="187" s="1"/>
  <c r="O5" i="187" s="1"/>
  <c r="P5" i="187" s="1"/>
  <c r="Q5" i="187" s="1"/>
  <c r="R5" i="187" s="1"/>
  <c r="S5" i="187" s="1"/>
  <c r="T5" i="187" s="1"/>
  <c r="U5" i="187" s="1"/>
  <c r="V5" i="187" s="1"/>
  <c r="W5" i="187" s="1"/>
  <c r="X5" i="187" s="1"/>
  <c r="Y5" i="187" s="1"/>
  <c r="Z5" i="187" s="1"/>
  <c r="AA5" i="187" s="1"/>
  <c r="AB5" i="187" s="1"/>
  <c r="AC5" i="187" s="1"/>
  <c r="AD5" i="187" s="1"/>
  <c r="AE5" i="187" s="1"/>
  <c r="AF5" i="187" s="1"/>
  <c r="AG5" i="187" s="1"/>
  <c r="AH5" i="187" s="1"/>
  <c r="AI5" i="187" s="1"/>
  <c r="J29" i="199"/>
  <c r="Q17" i="202" l="1"/>
  <c r="AD8" i="202"/>
  <c r="AE30" i="202"/>
  <c r="AA27" i="202"/>
  <c r="AB5" i="202"/>
  <c r="N14" i="202"/>
  <c r="AD9" i="202"/>
  <c r="Q21" i="202" s="1"/>
  <c r="P20" i="202"/>
  <c r="AC10" i="202"/>
  <c r="P22" i="202" s="1"/>
  <c r="AC9" i="202"/>
  <c r="P21" i="202" s="1"/>
  <c r="AD32" i="202"/>
  <c r="AH15" i="187"/>
  <c r="V15" i="187"/>
  <c r="J15" i="187"/>
  <c r="AB25" i="187"/>
  <c r="P25" i="187"/>
  <c r="AG15" i="187"/>
  <c r="U15" i="187"/>
  <c r="I15" i="187"/>
  <c r="AA25" i="187"/>
  <c r="O25" i="187"/>
  <c r="AB15" i="187"/>
  <c r="P15" i="187"/>
  <c r="AH25" i="187"/>
  <c r="V25" i="187"/>
  <c r="J25" i="187"/>
  <c r="Z15" i="187"/>
  <c r="N15" i="187"/>
  <c r="AF25" i="187"/>
  <c r="T25" i="187"/>
  <c r="H25" i="187"/>
  <c r="Y15" i="187"/>
  <c r="M15" i="187"/>
  <c r="AE25" i="187"/>
  <c r="S25" i="187"/>
  <c r="G25" i="187"/>
  <c r="X15" i="187"/>
  <c r="L15" i="187"/>
  <c r="AD25" i="187"/>
  <c r="R25" i="187"/>
  <c r="F25" i="187"/>
  <c r="AC5" i="202" l="1"/>
  <c r="O14" i="202"/>
  <c r="AB27" i="202"/>
  <c r="AE32" i="202"/>
  <c r="R17" i="202"/>
  <c r="AE8" i="202"/>
  <c r="AF30" i="202"/>
  <c r="Q20" i="202"/>
  <c r="AE9" i="202"/>
  <c r="R21" i="202" s="1"/>
  <c r="AD10" i="202"/>
  <c r="Q22" i="202" s="1"/>
  <c r="AE31" i="202"/>
  <c r="A16" i="199"/>
  <c r="B16" i="199"/>
  <c r="V16" i="199"/>
  <c r="A17" i="199"/>
  <c r="B17" i="199"/>
  <c r="C17" i="199"/>
  <c r="V17" i="199"/>
  <c r="AI30" i="199"/>
  <c r="C30" i="199"/>
  <c r="Q29" i="199"/>
  <c r="R29" i="199" s="1"/>
  <c r="R7" i="199" s="1"/>
  <c r="K29" i="199"/>
  <c r="J28" i="199"/>
  <c r="K28" i="199" s="1"/>
  <c r="E27" i="199"/>
  <c r="A23" i="199"/>
  <c r="A22" i="199"/>
  <c r="A21" i="199"/>
  <c r="A20" i="199"/>
  <c r="D19" i="199"/>
  <c r="D18" i="199"/>
  <c r="D17" i="199"/>
  <c r="D16" i="199"/>
  <c r="D15" i="199"/>
  <c r="D13" i="199"/>
  <c r="C13" i="199"/>
  <c r="B13" i="199"/>
  <c r="A13" i="199"/>
  <c r="V19" i="199"/>
  <c r="U19" i="199"/>
  <c r="T19" i="199"/>
  <c r="S19" i="199"/>
  <c r="R19" i="199"/>
  <c r="Q19" i="199"/>
  <c r="C19" i="199"/>
  <c r="B19" i="199"/>
  <c r="A19" i="199"/>
  <c r="AI7" i="199"/>
  <c r="V18" i="199" s="1"/>
  <c r="AH7" i="199"/>
  <c r="U18" i="199" s="1"/>
  <c r="AG7" i="199"/>
  <c r="T18" i="199" s="1"/>
  <c r="AF7" i="199"/>
  <c r="S18" i="199" s="1"/>
  <c r="AE7" i="199"/>
  <c r="R18" i="199" s="1"/>
  <c r="AD7" i="199"/>
  <c r="Q18" i="199" s="1"/>
  <c r="P7" i="199"/>
  <c r="J7" i="199"/>
  <c r="C7" i="199"/>
  <c r="C18" i="199" s="1"/>
  <c r="B7" i="199"/>
  <c r="B18" i="199" s="1"/>
  <c r="A7" i="199"/>
  <c r="A18" i="199" s="1"/>
  <c r="C16" i="199"/>
  <c r="AI6" i="199"/>
  <c r="AH6" i="199"/>
  <c r="U15" i="199" s="1"/>
  <c r="AG6" i="199"/>
  <c r="T15" i="199" s="1"/>
  <c r="AF6" i="199"/>
  <c r="S15" i="199" s="1"/>
  <c r="AE6" i="199"/>
  <c r="R15" i="199" s="1"/>
  <c r="AD6" i="199"/>
  <c r="Q15" i="199" s="1"/>
  <c r="AC6" i="199"/>
  <c r="P15" i="199" s="1"/>
  <c r="AB6" i="199"/>
  <c r="O15" i="199" s="1"/>
  <c r="AA6" i="199"/>
  <c r="N15" i="199" s="1"/>
  <c r="Z6" i="199"/>
  <c r="M15" i="199" s="1"/>
  <c r="Y6" i="199"/>
  <c r="L15" i="199" s="1"/>
  <c r="X6" i="199"/>
  <c r="K15" i="199" s="1"/>
  <c r="W6" i="199"/>
  <c r="J15" i="199" s="1"/>
  <c r="V6" i="199"/>
  <c r="U6" i="199"/>
  <c r="C6" i="199"/>
  <c r="B6" i="199"/>
  <c r="B15" i="199" s="1"/>
  <c r="A6" i="199"/>
  <c r="A15" i="199" s="1"/>
  <c r="F5" i="199"/>
  <c r="F27" i="199" s="1"/>
  <c r="E8" i="48"/>
  <c r="D8" i="48"/>
  <c r="K33" i="191"/>
  <c r="L33" i="191" s="1"/>
  <c r="U6" i="191"/>
  <c r="V6" i="191"/>
  <c r="W6" i="191"/>
  <c r="X6" i="191"/>
  <c r="Y6" i="191"/>
  <c r="Z6" i="191"/>
  <c r="AA6" i="191"/>
  <c r="AB6" i="191"/>
  <c r="AC6" i="191"/>
  <c r="AD6" i="191"/>
  <c r="AE6" i="191"/>
  <c r="AF6" i="191"/>
  <c r="AG6" i="191"/>
  <c r="AH6" i="191"/>
  <c r="AI6" i="191"/>
  <c r="U7" i="191"/>
  <c r="V7" i="191"/>
  <c r="W7" i="191"/>
  <c r="X7" i="191"/>
  <c r="Y7" i="191"/>
  <c r="Z7" i="191"/>
  <c r="AA7" i="191"/>
  <c r="AB7" i="191"/>
  <c r="AC7" i="191"/>
  <c r="AD7" i="191"/>
  <c r="AE7" i="191"/>
  <c r="AF7" i="191"/>
  <c r="AG7" i="191"/>
  <c r="AH7" i="191"/>
  <c r="AI7" i="191"/>
  <c r="K8" i="191"/>
  <c r="U8" i="191"/>
  <c r="V8" i="191"/>
  <c r="W8" i="191"/>
  <c r="X8" i="191"/>
  <c r="Y8" i="191"/>
  <c r="Z8" i="191"/>
  <c r="AA8" i="191"/>
  <c r="AB8" i="191"/>
  <c r="AC8" i="191"/>
  <c r="AD8" i="191"/>
  <c r="AE8" i="191"/>
  <c r="AF8" i="191"/>
  <c r="AG8" i="191"/>
  <c r="AH8" i="191"/>
  <c r="AI8" i="191"/>
  <c r="J8" i="191"/>
  <c r="J7" i="191"/>
  <c r="C8" i="191"/>
  <c r="C7" i="191"/>
  <c r="D33" i="191"/>
  <c r="D8" i="191" s="1"/>
  <c r="F32" i="191"/>
  <c r="G32" i="191"/>
  <c r="H32" i="191"/>
  <c r="I32" i="191"/>
  <c r="J32" i="191"/>
  <c r="K32" i="191"/>
  <c r="L32" i="191"/>
  <c r="M32" i="191"/>
  <c r="N32" i="191"/>
  <c r="O32" i="191"/>
  <c r="P32" i="191"/>
  <c r="Q32" i="191"/>
  <c r="R32" i="191"/>
  <c r="S32" i="191"/>
  <c r="T32" i="191"/>
  <c r="U32" i="191"/>
  <c r="V32" i="191"/>
  <c r="W32" i="191"/>
  <c r="X32" i="191"/>
  <c r="Y32" i="191"/>
  <c r="Z32" i="191"/>
  <c r="AA32" i="191"/>
  <c r="AB32" i="191"/>
  <c r="AC32" i="191"/>
  <c r="AD32" i="191"/>
  <c r="AE32" i="191"/>
  <c r="AF32" i="191"/>
  <c r="AG32" i="191"/>
  <c r="AH32" i="191"/>
  <c r="AI32" i="191"/>
  <c r="F24" i="191"/>
  <c r="G24" i="191"/>
  <c r="H24" i="191"/>
  <c r="I24" i="191"/>
  <c r="J24" i="191"/>
  <c r="K24" i="191"/>
  <c r="L24" i="191"/>
  <c r="M24" i="191"/>
  <c r="N24" i="191"/>
  <c r="O24" i="191"/>
  <c r="P24" i="191"/>
  <c r="Q24" i="191"/>
  <c r="R24" i="191"/>
  <c r="S24" i="191"/>
  <c r="T24" i="191"/>
  <c r="U24" i="191"/>
  <c r="V24" i="191"/>
  <c r="W24" i="191"/>
  <c r="X24" i="191"/>
  <c r="Y24" i="191"/>
  <c r="Z24" i="191"/>
  <c r="AA24" i="191"/>
  <c r="AB24" i="191"/>
  <c r="AC24" i="191"/>
  <c r="AD24" i="191"/>
  <c r="AE24" i="191"/>
  <c r="AF24" i="191"/>
  <c r="AG24" i="191"/>
  <c r="AH24" i="191"/>
  <c r="AI24" i="191"/>
  <c r="F16" i="191"/>
  <c r="G16" i="191"/>
  <c r="H16" i="191"/>
  <c r="I16" i="191"/>
  <c r="J16" i="191"/>
  <c r="K16" i="191"/>
  <c r="L16" i="191"/>
  <c r="M16" i="191"/>
  <c r="N16" i="191"/>
  <c r="O16" i="191"/>
  <c r="P16" i="191"/>
  <c r="Q16" i="191"/>
  <c r="R16" i="191"/>
  <c r="S16" i="191"/>
  <c r="T16" i="191"/>
  <c r="U16" i="191"/>
  <c r="V16" i="191"/>
  <c r="W16" i="191"/>
  <c r="X16" i="191"/>
  <c r="Y16" i="191"/>
  <c r="Z16" i="191"/>
  <c r="AA16" i="191"/>
  <c r="AB16" i="191"/>
  <c r="AC16" i="191"/>
  <c r="AD16" i="191"/>
  <c r="AE16" i="191"/>
  <c r="AF16" i="191"/>
  <c r="AG16" i="191"/>
  <c r="AH16" i="191"/>
  <c r="AI16" i="191"/>
  <c r="E32" i="191"/>
  <c r="E24" i="191"/>
  <c r="B8" i="191"/>
  <c r="B7" i="191"/>
  <c r="B6" i="191"/>
  <c r="A8" i="191"/>
  <c r="A7" i="191"/>
  <c r="A6" i="191"/>
  <c r="AI34" i="191"/>
  <c r="AH34" i="191"/>
  <c r="AI35" i="191" s="1"/>
  <c r="AG34" i="191"/>
  <c r="AF34" i="191"/>
  <c r="AE34" i="191"/>
  <c r="AD34" i="191"/>
  <c r="AE35" i="191" s="1"/>
  <c r="AC34" i="191"/>
  <c r="AB34" i="191"/>
  <c r="AA34" i="191"/>
  <c r="Z34" i="191"/>
  <c r="Y34" i="191"/>
  <c r="Z35" i="191" s="1"/>
  <c r="X34" i="191"/>
  <c r="W34" i="191"/>
  <c r="V34" i="191"/>
  <c r="W35" i="191" s="1"/>
  <c r="U34" i="191"/>
  <c r="C34" i="191"/>
  <c r="J34" i="191"/>
  <c r="AI26" i="191"/>
  <c r="AH26" i="191"/>
  <c r="AG26" i="191"/>
  <c r="AF26" i="191"/>
  <c r="AE26" i="191"/>
  <c r="AF27" i="191" s="1"/>
  <c r="AD26" i="191"/>
  <c r="AE27" i="191" s="1"/>
  <c r="AC26" i="191"/>
  <c r="AD27" i="191" s="1"/>
  <c r="AB26" i="191"/>
  <c r="AA26" i="191"/>
  <c r="AA27" i="191" s="1"/>
  <c r="Z26" i="191"/>
  <c r="Y26" i="191"/>
  <c r="X26" i="191"/>
  <c r="W26" i="191"/>
  <c r="V26" i="191"/>
  <c r="U26" i="191"/>
  <c r="C26" i="191"/>
  <c r="K25" i="191"/>
  <c r="K26" i="191" s="1"/>
  <c r="D25" i="191"/>
  <c r="D7" i="191" s="1"/>
  <c r="AF32" i="202" l="1"/>
  <c r="S17" i="202"/>
  <c r="AF8" i="202"/>
  <c r="AG30" i="202"/>
  <c r="AF9" i="202"/>
  <c r="S21" i="202" s="1"/>
  <c r="R20" i="202"/>
  <c r="AE10" i="202"/>
  <c r="R22" i="202" s="1"/>
  <c r="AF31" i="202"/>
  <c r="P14" i="202"/>
  <c r="AD5" i="202"/>
  <c r="AC27" i="202"/>
  <c r="Q7" i="199"/>
  <c r="C8" i="199"/>
  <c r="C20" i="199" s="1"/>
  <c r="AI8" i="199"/>
  <c r="V20" i="199" s="1"/>
  <c r="B11" i="199"/>
  <c r="B23" i="199" s="1"/>
  <c r="V15" i="199"/>
  <c r="L28" i="199"/>
  <c r="K6" i="199"/>
  <c r="K30" i="199"/>
  <c r="G5" i="199"/>
  <c r="L29" i="199"/>
  <c r="K7" i="199"/>
  <c r="C15" i="199"/>
  <c r="J30" i="199"/>
  <c r="S29" i="199"/>
  <c r="J6" i="199"/>
  <c r="M33" i="191"/>
  <c r="L8" i="191"/>
  <c r="Y35" i="191"/>
  <c r="AB35" i="191"/>
  <c r="AD35" i="191"/>
  <c r="V35" i="191"/>
  <c r="AH35" i="191"/>
  <c r="AC27" i="191"/>
  <c r="AG27" i="191"/>
  <c r="Z27" i="191"/>
  <c r="V27" i="191"/>
  <c r="AH27" i="191"/>
  <c r="W27" i="191"/>
  <c r="AI27" i="191"/>
  <c r="K7" i="191"/>
  <c r="J26" i="191"/>
  <c r="AI28" i="191" s="1"/>
  <c r="L25" i="191"/>
  <c r="L7" i="191" s="1"/>
  <c r="AG35" i="191"/>
  <c r="Y28" i="191"/>
  <c r="X27" i="191"/>
  <c r="Y27" i="191"/>
  <c r="AA35" i="191"/>
  <c r="AC35" i="191"/>
  <c r="AI36" i="191"/>
  <c r="W36" i="191"/>
  <c r="AH36" i="191"/>
  <c r="V36" i="191"/>
  <c r="J36" i="191"/>
  <c r="AG36" i="191"/>
  <c r="U36" i="191"/>
  <c r="AF36" i="191"/>
  <c r="AE36" i="191"/>
  <c r="AD36" i="191"/>
  <c r="AC36" i="191"/>
  <c r="D34" i="191"/>
  <c r="AB36" i="191"/>
  <c r="AA36" i="191"/>
  <c r="X36" i="191"/>
  <c r="Z36" i="191"/>
  <c r="Y36" i="191"/>
  <c r="AF35" i="191"/>
  <c r="X35" i="191"/>
  <c r="AB27" i="191"/>
  <c r="AF28" i="191"/>
  <c r="J28" i="191"/>
  <c r="K28" i="191"/>
  <c r="W28" i="191"/>
  <c r="AG32" i="202" l="1"/>
  <c r="AJ30" i="202"/>
  <c r="AH30" i="202"/>
  <c r="T17" i="202"/>
  <c r="AG8" i="202"/>
  <c r="S20" i="202"/>
  <c r="AF10" i="202"/>
  <c r="S22" i="202" s="1"/>
  <c r="Q14" i="202"/>
  <c r="AD27" i="202"/>
  <c r="AE5" i="202"/>
  <c r="AG31" i="202"/>
  <c r="L30" i="199"/>
  <c r="M28" i="199"/>
  <c r="L6" i="199"/>
  <c r="L7" i="199"/>
  <c r="M29" i="199"/>
  <c r="T29" i="199"/>
  <c r="S7" i="199"/>
  <c r="J8" i="199"/>
  <c r="H5" i="199"/>
  <c r="G27" i="199"/>
  <c r="AI32" i="199"/>
  <c r="K32" i="199"/>
  <c r="J32" i="199"/>
  <c r="K31" i="199"/>
  <c r="D30" i="199"/>
  <c r="K8" i="199"/>
  <c r="N33" i="191"/>
  <c r="M8" i="191"/>
  <c r="U28" i="191"/>
  <c r="AB28" i="191"/>
  <c r="K27" i="191"/>
  <c r="AH28" i="191"/>
  <c r="X28" i="191"/>
  <c r="V28" i="191"/>
  <c r="D26" i="191"/>
  <c r="AA28" i="191"/>
  <c r="Z28" i="191"/>
  <c r="AG28" i="191"/>
  <c r="AD28" i="191"/>
  <c r="AE28" i="191"/>
  <c r="AC28" i="191"/>
  <c r="M25" i="191"/>
  <c r="M7" i="191" s="1"/>
  <c r="L26" i="191"/>
  <c r="K34" i="191"/>
  <c r="T20" i="202" l="1"/>
  <c r="AG10" i="202"/>
  <c r="T22" i="202" s="1"/>
  <c r="AG9" i="202"/>
  <c r="T21" i="202" s="1"/>
  <c r="U17" i="202"/>
  <c r="AJ8" i="202"/>
  <c r="AH8" i="202"/>
  <c r="AH9" i="202" s="1"/>
  <c r="U21" i="202" s="1"/>
  <c r="AI31" i="202"/>
  <c r="AH32" i="202"/>
  <c r="R14" i="202"/>
  <c r="AF5" i="202"/>
  <c r="AE27" i="202"/>
  <c r="AH31" i="202"/>
  <c r="L8" i="199"/>
  <c r="L10" i="199" s="1"/>
  <c r="M7" i="199"/>
  <c r="N29" i="199"/>
  <c r="AI10" i="199"/>
  <c r="V22" i="199" s="1"/>
  <c r="K10" i="199"/>
  <c r="J10" i="199"/>
  <c r="K9" i="199"/>
  <c r="D8" i="199"/>
  <c r="D20" i="199" s="1"/>
  <c r="J16" i="199"/>
  <c r="H27" i="199"/>
  <c r="I5" i="199"/>
  <c r="L31" i="199"/>
  <c r="L32" i="199"/>
  <c r="N28" i="199"/>
  <c r="M6" i="199"/>
  <c r="U29" i="199"/>
  <c r="T7" i="199"/>
  <c r="O33" i="191"/>
  <c r="N8" i="191"/>
  <c r="L28" i="191"/>
  <c r="L27" i="191"/>
  <c r="M26" i="191"/>
  <c r="M27" i="191" s="1"/>
  <c r="N25" i="191"/>
  <c r="N7" i="191" s="1"/>
  <c r="L34" i="191"/>
  <c r="L35" i="191" s="1"/>
  <c r="K36" i="191"/>
  <c r="K35" i="191"/>
  <c r="S14" i="202" l="1"/>
  <c r="AF27" i="202"/>
  <c r="AG5" i="202"/>
  <c r="U20" i="202"/>
  <c r="AI9" i="202"/>
  <c r="V21" i="202" s="1"/>
  <c r="AH10" i="202"/>
  <c r="U22" i="202" s="1"/>
  <c r="L9" i="199"/>
  <c r="M30" i="199"/>
  <c r="I27" i="199"/>
  <c r="J5" i="199"/>
  <c r="V29" i="199"/>
  <c r="U7" i="199"/>
  <c r="M8" i="199"/>
  <c r="N30" i="199"/>
  <c r="N31" i="199" s="1"/>
  <c r="O28" i="199"/>
  <c r="N6" i="199"/>
  <c r="K16" i="199"/>
  <c r="M32" i="199"/>
  <c r="N7" i="199"/>
  <c r="O29" i="199"/>
  <c r="O7" i="199" s="1"/>
  <c r="M31" i="199"/>
  <c r="P33" i="191"/>
  <c r="O8" i="191"/>
  <c r="N26" i="191"/>
  <c r="N27" i="191" s="1"/>
  <c r="O25" i="191"/>
  <c r="O7" i="191" s="1"/>
  <c r="M28" i="191"/>
  <c r="M34" i="191"/>
  <c r="M35" i="191" s="1"/>
  <c r="L36" i="191"/>
  <c r="T14" i="202" l="1"/>
  <c r="AG27" i="202"/>
  <c r="AH5" i="202"/>
  <c r="M9" i="199"/>
  <c r="M10" i="199"/>
  <c r="W29" i="199"/>
  <c r="V7" i="199"/>
  <c r="N8" i="199"/>
  <c r="N9" i="199" s="1"/>
  <c r="O30" i="199"/>
  <c r="O31" i="199" s="1"/>
  <c r="O6" i="199"/>
  <c r="O8" i="199" s="1"/>
  <c r="P28" i="199"/>
  <c r="N32" i="199"/>
  <c r="J27" i="199"/>
  <c r="K5" i="199"/>
  <c r="L16" i="199"/>
  <c r="Q33" i="191"/>
  <c r="P8" i="191"/>
  <c r="O26" i="191"/>
  <c r="O27" i="191" s="1"/>
  <c r="P25" i="191"/>
  <c r="P7" i="191" s="1"/>
  <c r="N28" i="191"/>
  <c r="N34" i="191"/>
  <c r="N35" i="191" s="1"/>
  <c r="M36" i="191"/>
  <c r="AH27" i="202" l="1"/>
  <c r="AI5" i="202"/>
  <c r="U14" i="202"/>
  <c r="K27" i="199"/>
  <c r="L5" i="199"/>
  <c r="O9" i="199"/>
  <c r="N10" i="199"/>
  <c r="W7" i="199"/>
  <c r="J18" i="199" s="1"/>
  <c r="X29" i="199"/>
  <c r="Q28" i="199"/>
  <c r="P6" i="199"/>
  <c r="P30" i="199"/>
  <c r="O10" i="199"/>
  <c r="O32" i="199"/>
  <c r="M16" i="199"/>
  <c r="R33" i="191"/>
  <c r="Q8" i="191"/>
  <c r="Q25" i="191"/>
  <c r="Q7" i="191" s="1"/>
  <c r="P26" i="191"/>
  <c r="P28" i="191" s="1"/>
  <c r="O28" i="191"/>
  <c r="O34" i="191"/>
  <c r="O35" i="191" s="1"/>
  <c r="N36" i="191"/>
  <c r="AI27" i="202" l="1"/>
  <c r="V14" i="202"/>
  <c r="N16" i="199"/>
  <c r="X7" i="199"/>
  <c r="K18" i="199" s="1"/>
  <c r="Y29" i="199"/>
  <c r="P32" i="199"/>
  <c r="P8" i="199"/>
  <c r="L27" i="199"/>
  <c r="M5" i="199"/>
  <c r="P31" i="199"/>
  <c r="R28" i="199"/>
  <c r="Q6" i="199"/>
  <c r="Q30" i="199"/>
  <c r="Q31" i="199" s="1"/>
  <c r="S33" i="191"/>
  <c r="R8" i="191"/>
  <c r="P27" i="191"/>
  <c r="Q26" i="191"/>
  <c r="R25" i="191"/>
  <c r="R7" i="191" s="1"/>
  <c r="P34" i="191"/>
  <c r="P35" i="191" s="1"/>
  <c r="O36" i="191"/>
  <c r="P10" i="199" l="1"/>
  <c r="P9" i="199"/>
  <c r="O16" i="199"/>
  <c r="Z29" i="199"/>
  <c r="Y7" i="199"/>
  <c r="L18" i="199" s="1"/>
  <c r="Q32" i="199"/>
  <c r="Q8" i="199"/>
  <c r="R30" i="199"/>
  <c r="R31" i="199" s="1"/>
  <c r="S28" i="199"/>
  <c r="R6" i="199"/>
  <c r="M27" i="199"/>
  <c r="N5" i="199"/>
  <c r="T33" i="191"/>
  <c r="S8" i="191"/>
  <c r="S25" i="191"/>
  <c r="S7" i="191" s="1"/>
  <c r="R26" i="191"/>
  <c r="Q28" i="191"/>
  <c r="Q27" i="191"/>
  <c r="P36" i="191"/>
  <c r="Q34" i="191"/>
  <c r="N27" i="199" l="1"/>
  <c r="O5" i="199"/>
  <c r="Z7" i="199"/>
  <c r="M18" i="199" s="1"/>
  <c r="AA29" i="199"/>
  <c r="R8" i="199"/>
  <c r="R9" i="199" s="1"/>
  <c r="T28" i="199"/>
  <c r="S6" i="199"/>
  <c r="S30" i="199"/>
  <c r="S31" i="199" s="1"/>
  <c r="P16" i="199"/>
  <c r="R32" i="199"/>
  <c r="Q10" i="199"/>
  <c r="Q9" i="199"/>
  <c r="T8" i="191"/>
  <c r="AJ33" i="191"/>
  <c r="R27" i="191"/>
  <c r="R28" i="191"/>
  <c r="S26" i="191"/>
  <c r="T25" i="191"/>
  <c r="Q36" i="191"/>
  <c r="R34" i="191"/>
  <c r="Q35" i="191"/>
  <c r="S8" i="199" l="1"/>
  <c r="T6" i="199"/>
  <c r="T30" i="199"/>
  <c r="T31" i="199" s="1"/>
  <c r="AJ28" i="199"/>
  <c r="Q16" i="199"/>
  <c r="S9" i="199"/>
  <c r="R10" i="199"/>
  <c r="AA7" i="199"/>
  <c r="N18" i="199" s="1"/>
  <c r="AB29" i="199"/>
  <c r="O27" i="199"/>
  <c r="P5" i="199"/>
  <c r="S32" i="199"/>
  <c r="T26" i="191"/>
  <c r="U27" i="191" s="1"/>
  <c r="T7" i="191"/>
  <c r="AJ7" i="191" s="1"/>
  <c r="S28" i="191"/>
  <c r="S27" i="191"/>
  <c r="AJ25" i="191"/>
  <c r="AJ26" i="191" s="1"/>
  <c r="S34" i="191"/>
  <c r="S35" i="191" s="1"/>
  <c r="R36" i="191"/>
  <c r="R35" i="191"/>
  <c r="V30" i="199" l="1"/>
  <c r="Q5" i="199"/>
  <c r="P27" i="199"/>
  <c r="R16" i="199"/>
  <c r="AB7" i="199"/>
  <c r="O18" i="199" s="1"/>
  <c r="AC29" i="199"/>
  <c r="U30" i="199"/>
  <c r="U8" i="199"/>
  <c r="T32" i="199"/>
  <c r="T8" i="199"/>
  <c r="T9" i="199" s="1"/>
  <c r="AJ6" i="199"/>
  <c r="S10" i="199"/>
  <c r="T27" i="191"/>
  <c r="T28" i="191"/>
  <c r="T34" i="191"/>
  <c r="AJ34" i="191"/>
  <c r="T35" i="191"/>
  <c r="S36" i="191"/>
  <c r="V31" i="199" l="1"/>
  <c r="U32" i="199"/>
  <c r="S16" i="199"/>
  <c r="U9" i="199"/>
  <c r="T10" i="199"/>
  <c r="AC7" i="199"/>
  <c r="AJ29" i="199"/>
  <c r="V32" i="199"/>
  <c r="W30" i="199"/>
  <c r="U31" i="199"/>
  <c r="Q27" i="199"/>
  <c r="R5" i="199"/>
  <c r="U10" i="199"/>
  <c r="V8" i="199"/>
  <c r="U35" i="191"/>
  <c r="T36" i="191"/>
  <c r="V10" i="199" l="1"/>
  <c r="V9" i="199"/>
  <c r="P18" i="199"/>
  <c r="AJ7" i="199"/>
  <c r="R27" i="199"/>
  <c r="S5" i="199"/>
  <c r="T16" i="199"/>
  <c r="W32" i="199"/>
  <c r="J17" i="199"/>
  <c r="X30" i="199"/>
  <c r="X31" i="199" s="1"/>
  <c r="J19" i="199"/>
  <c r="W31" i="199"/>
  <c r="K19" i="199" l="1"/>
  <c r="X32" i="199"/>
  <c r="S27" i="199"/>
  <c r="T5" i="199"/>
  <c r="Y30" i="199"/>
  <c r="K17" i="199"/>
  <c r="X8" i="199"/>
  <c r="W8" i="199"/>
  <c r="U16" i="199"/>
  <c r="J20" i="199" l="1"/>
  <c r="X9" i="199"/>
  <c r="K21" i="199" s="1"/>
  <c r="W10" i="199"/>
  <c r="J22" i="199" s="1"/>
  <c r="W9" i="199"/>
  <c r="J21" i="199" s="1"/>
  <c r="K20" i="199"/>
  <c r="X10" i="199"/>
  <c r="K22" i="199" s="1"/>
  <c r="Y32" i="199"/>
  <c r="L17" i="199"/>
  <c r="Y8" i="199"/>
  <c r="T27" i="199"/>
  <c r="U5" i="199"/>
  <c r="Y31" i="199"/>
  <c r="L19" i="199"/>
  <c r="L20" i="199" l="1"/>
  <c r="Y10" i="199"/>
  <c r="L22" i="199" s="1"/>
  <c r="M19" i="199"/>
  <c r="Y9" i="199"/>
  <c r="L21" i="199" s="1"/>
  <c r="U27" i="199"/>
  <c r="V5" i="199"/>
  <c r="Z30" i="199"/>
  <c r="M17" i="199"/>
  <c r="Z8" i="199"/>
  <c r="Z9" i="199" s="1"/>
  <c r="M21" i="199" s="1"/>
  <c r="Z32" i="199" l="1"/>
  <c r="Z31" i="199"/>
  <c r="V27" i="199"/>
  <c r="W5" i="199"/>
  <c r="N19" i="199"/>
  <c r="AA30" i="199"/>
  <c r="M20" i="199"/>
  <c r="Z10" i="199"/>
  <c r="M22" i="199" s="1"/>
  <c r="N17" i="199"/>
  <c r="AA32" i="199" l="1"/>
  <c r="O19" i="199"/>
  <c r="W27" i="199"/>
  <c r="X5" i="199"/>
  <c r="J14" i="199"/>
  <c r="AA8" i="199"/>
  <c r="AB30" i="199"/>
  <c r="O17" i="199"/>
  <c r="AA31" i="199"/>
  <c r="N20" i="199" l="1"/>
  <c r="AA10" i="199"/>
  <c r="N22" i="199" s="1"/>
  <c r="AA9" i="199"/>
  <c r="N21" i="199" s="1"/>
  <c r="AB32" i="199"/>
  <c r="X27" i="199"/>
  <c r="Y5" i="199"/>
  <c r="K14" i="199"/>
  <c r="AB31" i="199"/>
  <c r="AC30" i="199"/>
  <c r="AC31" i="199" s="1"/>
  <c r="AB8" i="199"/>
  <c r="P17" i="199"/>
  <c r="AD30" i="199"/>
  <c r="AD32" i="199" l="1"/>
  <c r="P19" i="199"/>
  <c r="Y27" i="199"/>
  <c r="Z5" i="199"/>
  <c r="L14" i="199"/>
  <c r="Q17" i="199"/>
  <c r="AD8" i="199"/>
  <c r="AE30" i="199"/>
  <c r="AC8" i="199"/>
  <c r="AC9" i="199" s="1"/>
  <c r="P21" i="199" s="1"/>
  <c r="O20" i="199"/>
  <c r="AB10" i="199"/>
  <c r="O22" i="199" s="1"/>
  <c r="AB9" i="199"/>
  <c r="O21" i="199" s="1"/>
  <c r="AD31" i="199"/>
  <c r="AC32" i="199"/>
  <c r="R17" i="199" l="1"/>
  <c r="AE8" i="199"/>
  <c r="AF30" i="199"/>
  <c r="AF31" i="199" s="1"/>
  <c r="AE32" i="199"/>
  <c r="Q20" i="199"/>
  <c r="AE9" i="199"/>
  <c r="R21" i="199" s="1"/>
  <c r="AD10" i="199"/>
  <c r="Q22" i="199" s="1"/>
  <c r="Z27" i="199"/>
  <c r="AA5" i="199"/>
  <c r="M14" i="199"/>
  <c r="P20" i="199"/>
  <c r="AD9" i="199"/>
  <c r="Q21" i="199" s="1"/>
  <c r="AC10" i="199"/>
  <c r="P22" i="199" s="1"/>
  <c r="AE31" i="199"/>
  <c r="AG30" i="199" l="1"/>
  <c r="AG31" i="199" s="1"/>
  <c r="AA27" i="199"/>
  <c r="AB5" i="199"/>
  <c r="N14" i="199"/>
  <c r="AF32" i="199"/>
  <c r="R20" i="199"/>
  <c r="AE10" i="199"/>
  <c r="R22" i="199" s="1"/>
  <c r="S17" i="199"/>
  <c r="AF8" i="199"/>
  <c r="AF9" i="199" s="1"/>
  <c r="S21" i="199" s="1"/>
  <c r="AC5" i="199" l="1"/>
  <c r="O14" i="199"/>
  <c r="AB27" i="199"/>
  <c r="AG32" i="199"/>
  <c r="T17" i="199"/>
  <c r="AG8" i="199"/>
  <c r="S20" i="199"/>
  <c r="AG9" i="199"/>
  <c r="T21" i="199" s="1"/>
  <c r="AF10" i="199"/>
  <c r="S22" i="199" s="1"/>
  <c r="AJ30" i="199"/>
  <c r="AH30" i="199"/>
  <c r="AH31" i="199" s="1"/>
  <c r="U17" i="199" l="1"/>
  <c r="AJ8" i="199"/>
  <c r="AH8" i="199"/>
  <c r="AH9" i="199" s="1"/>
  <c r="U21" i="199" s="1"/>
  <c r="T20" i="199"/>
  <c r="AG10" i="199"/>
  <c r="T22" i="199" s="1"/>
  <c r="AI31" i="199"/>
  <c r="AH32" i="199"/>
  <c r="P14" i="199"/>
  <c r="AC27" i="199"/>
  <c r="AD5" i="199"/>
  <c r="Q14" i="199" l="1"/>
  <c r="AD27" i="199"/>
  <c r="AE5" i="199"/>
  <c r="U20" i="199"/>
  <c r="AI9" i="199"/>
  <c r="V21" i="199" s="1"/>
  <c r="AH10" i="199"/>
  <c r="U22" i="199" s="1"/>
  <c r="R14" i="199" l="1"/>
  <c r="AF5" i="199"/>
  <c r="AE27" i="199"/>
  <c r="S14" i="199" l="1"/>
  <c r="AF27" i="199"/>
  <c r="AG5" i="199"/>
  <c r="T14" i="199" l="1"/>
  <c r="AG27" i="199"/>
  <c r="AH5" i="199"/>
  <c r="AH27" i="199" l="1"/>
  <c r="AI5" i="199"/>
  <c r="U14" i="199"/>
  <c r="AI27" i="199" l="1"/>
  <c r="V14" i="199"/>
  <c r="D34" i="50" l="1"/>
  <c r="C34" i="50"/>
  <c r="B34" i="50"/>
  <c r="A34" i="50"/>
  <c r="J34" i="50"/>
  <c r="W4" i="50"/>
  <c r="X4" i="50" s="1"/>
  <c r="Y4" i="50" s="1"/>
  <c r="Z4" i="50" s="1"/>
  <c r="AA4" i="50" s="1"/>
  <c r="AB4" i="50" s="1"/>
  <c r="AC4" i="50" s="1"/>
  <c r="AD4" i="50" s="1"/>
  <c r="AE4" i="50" s="1"/>
  <c r="AF4" i="50" s="1"/>
  <c r="AG4" i="50" s="1"/>
  <c r="AH4" i="50" s="1"/>
  <c r="AI4" i="50" s="1"/>
  <c r="A21" i="36"/>
  <c r="A22" i="36"/>
  <c r="A23" i="36"/>
  <c r="A24" i="36"/>
  <c r="A25" i="36"/>
  <c r="A26" i="36"/>
  <c r="A27" i="36"/>
  <c r="A20" i="36"/>
  <c r="D18" i="36"/>
  <c r="C18" i="36"/>
  <c r="B18" i="36"/>
  <c r="A18" i="36"/>
  <c r="D9" i="48"/>
  <c r="K6" i="198"/>
  <c r="L6" i="198"/>
  <c r="M6" i="198"/>
  <c r="N6" i="198"/>
  <c r="O6" i="198"/>
  <c r="P6" i="198"/>
  <c r="Q6" i="198"/>
  <c r="R6" i="198"/>
  <c r="S6" i="198"/>
  <c r="T6" i="198"/>
  <c r="U6" i="198"/>
  <c r="V6" i="198"/>
  <c r="W6" i="198"/>
  <c r="X6" i="198"/>
  <c r="Y6" i="198"/>
  <c r="AD6" i="198"/>
  <c r="AE6" i="198"/>
  <c r="AF6" i="198"/>
  <c r="AG6" i="198"/>
  <c r="AH6" i="198"/>
  <c r="AI6" i="198"/>
  <c r="K7" i="198"/>
  <c r="L7" i="198"/>
  <c r="M7" i="198"/>
  <c r="N7" i="198"/>
  <c r="O7" i="198"/>
  <c r="P7" i="198"/>
  <c r="Q7" i="198"/>
  <c r="R7" i="198"/>
  <c r="S7" i="198"/>
  <c r="T7" i="198"/>
  <c r="U7" i="198"/>
  <c r="V7" i="198"/>
  <c r="W7" i="198"/>
  <c r="X7" i="198"/>
  <c r="Y7" i="198"/>
  <c r="Z7" i="198"/>
  <c r="AA7" i="198"/>
  <c r="AB7" i="198"/>
  <c r="AC7" i="198"/>
  <c r="AD7" i="198"/>
  <c r="AE7" i="198"/>
  <c r="AF7" i="198"/>
  <c r="AG7" i="198"/>
  <c r="AH7" i="198"/>
  <c r="AI7" i="198"/>
  <c r="K8" i="198"/>
  <c r="L8" i="198"/>
  <c r="M8" i="198"/>
  <c r="N8" i="198"/>
  <c r="O8" i="198"/>
  <c r="P8" i="198"/>
  <c r="Q8" i="198"/>
  <c r="R8" i="198"/>
  <c r="S8" i="198"/>
  <c r="T8" i="198"/>
  <c r="U8" i="198"/>
  <c r="V8" i="198"/>
  <c r="W8" i="198"/>
  <c r="X8" i="198"/>
  <c r="Y8" i="198"/>
  <c r="Z8" i="198"/>
  <c r="AA8" i="198"/>
  <c r="AB8" i="198"/>
  <c r="AC8" i="198"/>
  <c r="AD8" i="198"/>
  <c r="AE8" i="198"/>
  <c r="AF8" i="198"/>
  <c r="AG8" i="198"/>
  <c r="AH8" i="198"/>
  <c r="AI8" i="198"/>
  <c r="AD9" i="198"/>
  <c r="AE9" i="198"/>
  <c r="AF9" i="198"/>
  <c r="AG9" i="198"/>
  <c r="AH9" i="198"/>
  <c r="AI9" i="198"/>
  <c r="K10" i="198"/>
  <c r="L10" i="198"/>
  <c r="M10" i="198"/>
  <c r="N10" i="198"/>
  <c r="O10" i="198"/>
  <c r="P10" i="198"/>
  <c r="Q10" i="198"/>
  <c r="R10" i="198"/>
  <c r="S10" i="198"/>
  <c r="T10" i="198"/>
  <c r="U10" i="198"/>
  <c r="V10" i="198"/>
  <c r="W10" i="198"/>
  <c r="X10" i="198"/>
  <c r="Y10" i="198"/>
  <c r="Z10" i="198"/>
  <c r="AA10" i="198"/>
  <c r="AB10" i="198"/>
  <c r="AC10" i="198"/>
  <c r="AD10" i="198"/>
  <c r="AE10" i="198"/>
  <c r="AF10" i="198"/>
  <c r="AG10" i="198"/>
  <c r="AH10" i="198"/>
  <c r="AI10" i="198"/>
  <c r="K11" i="198"/>
  <c r="L11" i="198"/>
  <c r="M11" i="198"/>
  <c r="N11" i="198"/>
  <c r="O11" i="198"/>
  <c r="P11" i="198"/>
  <c r="Q11" i="198"/>
  <c r="R11" i="198"/>
  <c r="S11" i="198"/>
  <c r="T11" i="198"/>
  <c r="U11" i="198"/>
  <c r="V11" i="198"/>
  <c r="W11" i="198"/>
  <c r="X11" i="198"/>
  <c r="Y11" i="198"/>
  <c r="Z11" i="198"/>
  <c r="AA11" i="198"/>
  <c r="AB11" i="198"/>
  <c r="AC11" i="198"/>
  <c r="AD11" i="198"/>
  <c r="AE11" i="198"/>
  <c r="AF11" i="198"/>
  <c r="AG11" i="198"/>
  <c r="AH11" i="198"/>
  <c r="AI11" i="198"/>
  <c r="K12" i="198"/>
  <c r="L12" i="198"/>
  <c r="M12" i="198"/>
  <c r="N12" i="198"/>
  <c r="O12" i="198"/>
  <c r="P12" i="198"/>
  <c r="Q12" i="198"/>
  <c r="R12" i="198"/>
  <c r="S12" i="198"/>
  <c r="T12" i="198"/>
  <c r="U12" i="198"/>
  <c r="V12" i="198"/>
  <c r="W12" i="198"/>
  <c r="X12" i="198"/>
  <c r="Y12" i="198"/>
  <c r="Z12" i="198"/>
  <c r="AA12" i="198"/>
  <c r="AB12" i="198"/>
  <c r="AC12" i="198"/>
  <c r="AD12" i="198"/>
  <c r="AE12" i="198"/>
  <c r="AF12" i="198"/>
  <c r="AG12" i="198"/>
  <c r="AH12" i="198"/>
  <c r="AI12" i="198"/>
  <c r="AD13" i="198"/>
  <c r="AE13" i="198"/>
  <c r="AF13" i="198"/>
  <c r="AG13" i="198"/>
  <c r="AH13" i="198"/>
  <c r="AI13" i="198"/>
  <c r="K14" i="198"/>
  <c r="L14" i="198"/>
  <c r="M14" i="198"/>
  <c r="N14" i="198"/>
  <c r="O14" i="198"/>
  <c r="P14" i="198"/>
  <c r="Q14" i="198"/>
  <c r="R14" i="198"/>
  <c r="S14" i="198"/>
  <c r="T14" i="198"/>
  <c r="U14" i="198"/>
  <c r="V14" i="198"/>
  <c r="W14" i="198"/>
  <c r="X14" i="198"/>
  <c r="Y14" i="198"/>
  <c r="Z14" i="198"/>
  <c r="AA14" i="198"/>
  <c r="AB14" i="198"/>
  <c r="AC14" i="198"/>
  <c r="AD14" i="198"/>
  <c r="AE14" i="198"/>
  <c r="AF14" i="198"/>
  <c r="AG14" i="198"/>
  <c r="AH14" i="198"/>
  <c r="AI14" i="198"/>
  <c r="J7" i="198"/>
  <c r="J8" i="198"/>
  <c r="J10" i="198"/>
  <c r="J11" i="198"/>
  <c r="J12" i="198"/>
  <c r="J14" i="198"/>
  <c r="J20" i="198" l="1"/>
  <c r="K21" i="198"/>
  <c r="L21" i="198"/>
  <c r="M21" i="198"/>
  <c r="N21" i="198"/>
  <c r="O21" i="198"/>
  <c r="P21" i="198"/>
  <c r="Q21" i="198"/>
  <c r="R21" i="198"/>
  <c r="S21" i="198"/>
  <c r="T21" i="198"/>
  <c r="U21" i="198"/>
  <c r="V21" i="198"/>
  <c r="Q22" i="198"/>
  <c r="R22" i="198"/>
  <c r="S22" i="198"/>
  <c r="T22" i="198"/>
  <c r="U22" i="198"/>
  <c r="V22" i="198"/>
  <c r="K23" i="198"/>
  <c r="L23" i="198"/>
  <c r="M23" i="198"/>
  <c r="N23" i="198"/>
  <c r="O23" i="198"/>
  <c r="P23" i="198"/>
  <c r="Q23" i="198"/>
  <c r="R23" i="198"/>
  <c r="S23" i="198"/>
  <c r="T23" i="198"/>
  <c r="U23" i="198"/>
  <c r="V23" i="198"/>
  <c r="Q25" i="198"/>
  <c r="R25" i="198"/>
  <c r="S25" i="198"/>
  <c r="T25" i="198"/>
  <c r="U25" i="198"/>
  <c r="V25" i="198"/>
  <c r="K26" i="198"/>
  <c r="L26" i="198"/>
  <c r="M26" i="198"/>
  <c r="N26" i="198"/>
  <c r="O26" i="198"/>
  <c r="P26" i="198"/>
  <c r="Q26" i="198"/>
  <c r="R26" i="198"/>
  <c r="S26" i="198"/>
  <c r="T26" i="198"/>
  <c r="U26" i="198"/>
  <c r="V26" i="198"/>
  <c r="Q27" i="198"/>
  <c r="R27" i="198"/>
  <c r="S27" i="198"/>
  <c r="T27" i="198"/>
  <c r="U27" i="198"/>
  <c r="V27" i="198"/>
  <c r="Q28" i="198"/>
  <c r="R28" i="198"/>
  <c r="S28" i="198"/>
  <c r="T28" i="198"/>
  <c r="U28" i="198"/>
  <c r="V28" i="198"/>
  <c r="Q29" i="198"/>
  <c r="R29" i="198"/>
  <c r="S29" i="198"/>
  <c r="T29" i="198"/>
  <c r="U29" i="198"/>
  <c r="V29" i="198"/>
  <c r="Q30" i="198"/>
  <c r="R30" i="198"/>
  <c r="S30" i="198"/>
  <c r="T30" i="198"/>
  <c r="U30" i="198"/>
  <c r="V30" i="198"/>
  <c r="J23" i="198"/>
  <c r="J26" i="198"/>
  <c r="A23" i="198"/>
  <c r="B23" i="198"/>
  <c r="D23" i="198"/>
  <c r="A24" i="198"/>
  <c r="B24" i="198"/>
  <c r="D24" i="198"/>
  <c r="A25" i="198"/>
  <c r="B25" i="198"/>
  <c r="D25" i="198"/>
  <c r="A26" i="198"/>
  <c r="B26" i="198"/>
  <c r="D26" i="198"/>
  <c r="A27" i="198"/>
  <c r="B27" i="198"/>
  <c r="D27" i="198"/>
  <c r="A28" i="198"/>
  <c r="B28" i="198"/>
  <c r="D28" i="198"/>
  <c r="A29" i="198"/>
  <c r="B29" i="198"/>
  <c r="C29" i="198"/>
  <c r="D29" i="198"/>
  <c r="A30" i="198"/>
  <c r="B30" i="198"/>
  <c r="D30" i="198"/>
  <c r="D22" i="198"/>
  <c r="B22" i="198"/>
  <c r="A22" i="198"/>
  <c r="D20" i="198"/>
  <c r="C20" i="198"/>
  <c r="B20" i="198"/>
  <c r="A20" i="198"/>
  <c r="B7" i="192"/>
  <c r="B8" i="192"/>
  <c r="B9" i="192"/>
  <c r="B10" i="192"/>
  <c r="A7" i="192"/>
  <c r="A8" i="192"/>
  <c r="A9" i="192"/>
  <c r="A10" i="192"/>
  <c r="C7" i="192"/>
  <c r="C8" i="192"/>
  <c r="C9" i="192"/>
  <c r="C10" i="192"/>
  <c r="A7" i="197"/>
  <c r="B7" i="197"/>
  <c r="A8" i="197"/>
  <c r="B8" i="197"/>
  <c r="A9" i="197"/>
  <c r="B9" i="197"/>
  <c r="B6" i="197"/>
  <c r="A6" i="197"/>
  <c r="C7" i="197"/>
  <c r="C8" i="197"/>
  <c r="C9" i="197"/>
  <c r="C7" i="198"/>
  <c r="C23" i="198" s="1"/>
  <c r="C8" i="198"/>
  <c r="C24" i="198" s="1"/>
  <c r="C9" i="198"/>
  <c r="C25" i="198" s="1"/>
  <c r="C10" i="198"/>
  <c r="C26" i="198" s="1"/>
  <c r="C11" i="198"/>
  <c r="C27" i="198" s="1"/>
  <c r="C12" i="198"/>
  <c r="C28" i="198" s="1"/>
  <c r="C13" i="198"/>
  <c r="C14" i="198"/>
  <c r="C30" i="198" s="1"/>
  <c r="A7" i="198"/>
  <c r="B7" i="198"/>
  <c r="A8" i="198"/>
  <c r="B8" i="198"/>
  <c r="A9" i="198"/>
  <c r="B9" i="198"/>
  <c r="A10" i="198"/>
  <c r="B10" i="198"/>
  <c r="A11" i="198"/>
  <c r="B11" i="198"/>
  <c r="A12" i="198"/>
  <c r="B12" i="198"/>
  <c r="A13" i="198"/>
  <c r="B13" i="198"/>
  <c r="A14" i="198"/>
  <c r="B14" i="198"/>
  <c r="B6" i="198"/>
  <c r="A6" i="198"/>
  <c r="V24" i="198"/>
  <c r="U24" i="198"/>
  <c r="T24" i="198"/>
  <c r="S24" i="198"/>
  <c r="R24" i="198"/>
  <c r="Q24" i="198"/>
  <c r="P24" i="198"/>
  <c r="O24" i="198"/>
  <c r="N24" i="198"/>
  <c r="M24" i="198"/>
  <c r="L24" i="198"/>
  <c r="K24" i="198"/>
  <c r="J24" i="198"/>
  <c r="J43" i="198"/>
  <c r="K43" i="198" s="1"/>
  <c r="L43" i="198" s="1"/>
  <c r="J42" i="198"/>
  <c r="J41" i="198"/>
  <c r="K41" i="198" s="1"/>
  <c r="J44" i="198"/>
  <c r="J40" i="198"/>
  <c r="K40" i="198" s="1"/>
  <c r="L40" i="198" s="1"/>
  <c r="M40" i="198" s="1"/>
  <c r="N40" i="198" s="1"/>
  <c r="O40" i="198" s="1"/>
  <c r="P40" i="198" s="1"/>
  <c r="Q40" i="198" s="1"/>
  <c r="R40" i="198" s="1"/>
  <c r="S40" i="198" s="1"/>
  <c r="T40" i="198" s="1"/>
  <c r="U40" i="198" s="1"/>
  <c r="V40" i="198" s="1"/>
  <c r="W40" i="198" s="1"/>
  <c r="X40" i="198" s="1"/>
  <c r="Y40" i="198" s="1"/>
  <c r="Z40" i="198" s="1"/>
  <c r="AA40" i="198" s="1"/>
  <c r="AB40" i="198" s="1"/>
  <c r="AC40" i="198" s="1"/>
  <c r="AI48" i="198"/>
  <c r="AH48" i="198"/>
  <c r="AG48" i="198"/>
  <c r="AF48" i="198"/>
  <c r="AE48" i="198"/>
  <c r="AD48" i="198"/>
  <c r="C48" i="198"/>
  <c r="J47" i="198"/>
  <c r="K47" i="198" s="1"/>
  <c r="L47" i="198" s="1"/>
  <c r="M47" i="198" s="1"/>
  <c r="N47" i="198" s="1"/>
  <c r="O47" i="198" s="1"/>
  <c r="J46" i="198"/>
  <c r="J13" i="198" s="1"/>
  <c r="J45" i="198"/>
  <c r="J39" i="198"/>
  <c r="J6" i="198" s="1"/>
  <c r="E38" i="198"/>
  <c r="A34" i="198"/>
  <c r="A33" i="198"/>
  <c r="A32" i="198"/>
  <c r="A31" i="198"/>
  <c r="C6" i="198"/>
  <c r="C22" i="198" s="1"/>
  <c r="F5" i="198"/>
  <c r="F38" i="198" s="1"/>
  <c r="E16" i="191"/>
  <c r="F5" i="191"/>
  <c r="D7" i="48"/>
  <c r="AA30" i="197"/>
  <c r="AB30" i="197"/>
  <c r="AC30" i="197"/>
  <c r="AA31" i="197"/>
  <c r="AB31" i="197"/>
  <c r="AC31" i="197"/>
  <c r="AA32" i="197"/>
  <c r="AB32" i="197"/>
  <c r="AC32" i="197"/>
  <c r="AA33" i="197"/>
  <c r="AB33" i="197" s="1"/>
  <c r="AC33" i="197" s="1"/>
  <c r="L30" i="197"/>
  <c r="M30" i="197"/>
  <c r="N30" i="197" s="1"/>
  <c r="O30" i="197" s="1"/>
  <c r="P30" i="197" s="1"/>
  <c r="Q30" i="197" s="1"/>
  <c r="R30" i="197" s="1"/>
  <c r="S30" i="197" s="1"/>
  <c r="T30" i="197" s="1"/>
  <c r="U30" i="197" s="1"/>
  <c r="V30" i="197" s="1"/>
  <c r="W30" i="197" s="1"/>
  <c r="X30" i="197" s="1"/>
  <c r="Y30" i="197" s="1"/>
  <c r="Z30" i="197" s="1"/>
  <c r="L31" i="197"/>
  <c r="M31" i="197"/>
  <c r="N31" i="197"/>
  <c r="O31" i="197"/>
  <c r="P31" i="197" s="1"/>
  <c r="Q31" i="197" s="1"/>
  <c r="R31" i="197" s="1"/>
  <c r="S31" i="197" s="1"/>
  <c r="T31" i="197" s="1"/>
  <c r="U31" i="197" s="1"/>
  <c r="V31" i="197" s="1"/>
  <c r="W31" i="197" s="1"/>
  <c r="X31" i="197" s="1"/>
  <c r="Y31" i="197" s="1"/>
  <c r="Z31" i="197" s="1"/>
  <c r="L32" i="197"/>
  <c r="M32" i="197" s="1"/>
  <c r="N32" i="197" s="1"/>
  <c r="O32" i="197" s="1"/>
  <c r="P32" i="197" s="1"/>
  <c r="Q32" i="197" s="1"/>
  <c r="R32" i="197" s="1"/>
  <c r="S32" i="197" s="1"/>
  <c r="T32" i="197" s="1"/>
  <c r="U32" i="197" s="1"/>
  <c r="V32" i="197" s="1"/>
  <c r="W32" i="197" s="1"/>
  <c r="X32" i="197" s="1"/>
  <c r="Y32" i="197" s="1"/>
  <c r="Z32" i="197" s="1"/>
  <c r="L33" i="197"/>
  <c r="M33" i="197"/>
  <c r="N33" i="197" s="1"/>
  <c r="O33" i="197" s="1"/>
  <c r="P33" i="197" s="1"/>
  <c r="Q33" i="197" s="1"/>
  <c r="R33" i="197" s="1"/>
  <c r="S33" i="197" s="1"/>
  <c r="T33" i="197" s="1"/>
  <c r="U33" i="197" s="1"/>
  <c r="V33" i="197" s="1"/>
  <c r="W33" i="197" s="1"/>
  <c r="X33" i="197" s="1"/>
  <c r="Y33" i="197" s="1"/>
  <c r="Z33" i="197" s="1"/>
  <c r="K42" i="198" l="1"/>
  <c r="J9" i="198"/>
  <c r="AJ8" i="198"/>
  <c r="AJ7" i="198"/>
  <c r="AF49" i="198"/>
  <c r="AH49" i="198"/>
  <c r="L41" i="198"/>
  <c r="M41" i="198" s="1"/>
  <c r="N41" i="198" s="1"/>
  <c r="O41" i="198" s="1"/>
  <c r="P41" i="198" s="1"/>
  <c r="Q41" i="198" s="1"/>
  <c r="R41" i="198" s="1"/>
  <c r="S41" i="198" s="1"/>
  <c r="T41" i="198" s="1"/>
  <c r="U41" i="198" s="1"/>
  <c r="V41" i="198" s="1"/>
  <c r="W41" i="198" s="1"/>
  <c r="X41" i="198" s="1"/>
  <c r="Y41" i="198" s="1"/>
  <c r="Z41" i="198" s="1"/>
  <c r="AA41" i="198" s="1"/>
  <c r="AB41" i="198" s="1"/>
  <c r="AC41" i="198" s="1"/>
  <c r="AJ41" i="198"/>
  <c r="M43" i="198"/>
  <c r="N43" i="198" s="1"/>
  <c r="O43" i="198" s="1"/>
  <c r="Q43" i="198" s="1"/>
  <c r="R43" i="198" s="1"/>
  <c r="S43" i="198" s="1"/>
  <c r="T43" i="198" s="1"/>
  <c r="U43" i="198" s="1"/>
  <c r="V43" i="198" s="1"/>
  <c r="W43" i="198" s="1"/>
  <c r="X43" i="198" s="1"/>
  <c r="Y43" i="198" s="1"/>
  <c r="Z43" i="198" s="1"/>
  <c r="AA43" i="198" s="1"/>
  <c r="AB43" i="198" s="1"/>
  <c r="AC43" i="198" s="1"/>
  <c r="AE49" i="198"/>
  <c r="AJ40" i="198"/>
  <c r="AI49" i="198"/>
  <c r="K44" i="198"/>
  <c r="L44" i="198" s="1"/>
  <c r="M44" i="198" s="1"/>
  <c r="N44" i="198" s="1"/>
  <c r="O44" i="198" s="1"/>
  <c r="P44" i="198" s="1"/>
  <c r="Q44" i="198" s="1"/>
  <c r="R44" i="198" s="1"/>
  <c r="S44" i="198" s="1"/>
  <c r="T44" i="198" s="1"/>
  <c r="U44" i="198" s="1"/>
  <c r="V44" i="198" s="1"/>
  <c r="W44" i="198" s="1"/>
  <c r="X44" i="198" s="1"/>
  <c r="Y44" i="198" s="1"/>
  <c r="Z44" i="198" s="1"/>
  <c r="AA44" i="198" s="1"/>
  <c r="AB44" i="198" s="1"/>
  <c r="AC44" i="198" s="1"/>
  <c r="AG49" i="198"/>
  <c r="K45" i="198"/>
  <c r="J48" i="198"/>
  <c r="AI50" i="198" s="1"/>
  <c r="K39" i="198"/>
  <c r="K46" i="198"/>
  <c r="K13" i="198" s="1"/>
  <c r="P47" i="198"/>
  <c r="G5" i="198"/>
  <c r="C15" i="198"/>
  <c r="C31" i="198" s="1"/>
  <c r="G5" i="191"/>
  <c r="L42" i="198" l="1"/>
  <c r="K9" i="198"/>
  <c r="AF50" i="198"/>
  <c r="AD50" i="198"/>
  <c r="D48" i="198"/>
  <c r="AJ43" i="198"/>
  <c r="AJ44" i="198"/>
  <c r="B18" i="198"/>
  <c r="B34" i="198" s="1"/>
  <c r="K48" i="198"/>
  <c r="K49" i="198" s="1"/>
  <c r="AE50" i="198"/>
  <c r="L45" i="198"/>
  <c r="AH50" i="198"/>
  <c r="L46" i="198"/>
  <c r="L13" i="198" s="1"/>
  <c r="J50" i="198"/>
  <c r="L39" i="198"/>
  <c r="AG50" i="198"/>
  <c r="Q47" i="198"/>
  <c r="G38" i="198"/>
  <c r="H5" i="198"/>
  <c r="H5" i="191"/>
  <c r="M42" i="198" l="1"/>
  <c r="L9" i="198"/>
  <c r="K50" i="198"/>
  <c r="M45" i="198"/>
  <c r="M46" i="198"/>
  <c r="M13" i="198" s="1"/>
  <c r="M39" i="198"/>
  <c r="L48" i="198"/>
  <c r="H38" i="198"/>
  <c r="I5" i="198"/>
  <c r="R47" i="198"/>
  <c r="I5" i="191"/>
  <c r="J5" i="191" s="1"/>
  <c r="N42" i="198" l="1"/>
  <c r="M9" i="198"/>
  <c r="L49" i="198"/>
  <c r="L50" i="198"/>
  <c r="N45" i="198"/>
  <c r="M48" i="198"/>
  <c r="M50" i="198" s="1"/>
  <c r="N39" i="198"/>
  <c r="N46" i="198"/>
  <c r="N13" i="198" s="1"/>
  <c r="S47" i="198"/>
  <c r="I38" i="198"/>
  <c r="J5" i="198"/>
  <c r="K5" i="191"/>
  <c r="O42" i="198" l="1"/>
  <c r="N9" i="198"/>
  <c r="M49" i="198"/>
  <c r="O46" i="198"/>
  <c r="O13" i="198" s="1"/>
  <c r="N48" i="198"/>
  <c r="N50" i="198" s="1"/>
  <c r="O39" i="198"/>
  <c r="O45" i="198"/>
  <c r="T47" i="198"/>
  <c r="J38" i="198"/>
  <c r="K5" i="198"/>
  <c r="L5" i="191"/>
  <c r="P42" i="198" l="1"/>
  <c r="O9" i="198"/>
  <c r="N49" i="198"/>
  <c r="J15" i="198"/>
  <c r="P46" i="198"/>
  <c r="P13" i="198" s="1"/>
  <c r="P39" i="198"/>
  <c r="O48" i="198"/>
  <c r="P45" i="198"/>
  <c r="K38" i="198"/>
  <c r="K15" i="198" s="1"/>
  <c r="L5" i="198"/>
  <c r="U47" i="198"/>
  <c r="M5" i="191"/>
  <c r="Q42" i="198" l="1"/>
  <c r="P9" i="198"/>
  <c r="O49" i="198"/>
  <c r="O50" i="198"/>
  <c r="Q45" i="198"/>
  <c r="Q39" i="198"/>
  <c r="P48" i="198"/>
  <c r="P50" i="198" s="1"/>
  <c r="Q46" i="198"/>
  <c r="Q13" i="198" s="1"/>
  <c r="J17" i="198"/>
  <c r="D15" i="198"/>
  <c r="D31" i="198" s="1"/>
  <c r="K16" i="198"/>
  <c r="K17" i="198"/>
  <c r="M5" i="198"/>
  <c r="L38" i="198"/>
  <c r="L15" i="198" s="1"/>
  <c r="L17" i="198" s="1"/>
  <c r="V47" i="198"/>
  <c r="N5" i="191"/>
  <c r="R42" i="198" l="1"/>
  <c r="Q9" i="198"/>
  <c r="L16" i="198"/>
  <c r="R46" i="198"/>
  <c r="R13" i="198" s="1"/>
  <c r="R39" i="198"/>
  <c r="Q48" i="198"/>
  <c r="Q50" i="198" s="1"/>
  <c r="P49" i="198"/>
  <c r="R45" i="198"/>
  <c r="Q49" i="198"/>
  <c r="N5" i="198"/>
  <c r="M38" i="198"/>
  <c r="W47" i="198"/>
  <c r="O5" i="191"/>
  <c r="S42" i="198" l="1"/>
  <c r="R9" i="198"/>
  <c r="S45" i="198"/>
  <c r="S46" i="198"/>
  <c r="S13" i="198" s="1"/>
  <c r="R48" i="198"/>
  <c r="R50" i="198" s="1"/>
  <c r="S39" i="198"/>
  <c r="M15" i="198"/>
  <c r="X47" i="198"/>
  <c r="J30" i="198"/>
  <c r="N38" i="198"/>
  <c r="N15" i="198" s="1"/>
  <c r="O5" i="198"/>
  <c r="P5" i="191"/>
  <c r="S9" i="198" l="1"/>
  <c r="R49" i="198"/>
  <c r="M16" i="198"/>
  <c r="N16" i="198"/>
  <c r="M17" i="198"/>
  <c r="N17" i="198"/>
  <c r="T45" i="198"/>
  <c r="T39" i="198"/>
  <c r="S48" i="198"/>
  <c r="T13" i="198"/>
  <c r="Y47" i="198"/>
  <c r="K30" i="198"/>
  <c r="P5" i="198"/>
  <c r="O38" i="198"/>
  <c r="Q5" i="191"/>
  <c r="U42" i="198" l="1"/>
  <c r="T9" i="198"/>
  <c r="S50" i="198"/>
  <c r="O15" i="198"/>
  <c r="T48" i="198"/>
  <c r="T50" i="198" s="1"/>
  <c r="U39" i="198"/>
  <c r="U46" i="198"/>
  <c r="U13" i="198" s="1"/>
  <c r="S49" i="198"/>
  <c r="P38" i="198"/>
  <c r="P15" i="198" s="1"/>
  <c r="Q5" i="198"/>
  <c r="Z47" i="198"/>
  <c r="L30" i="198"/>
  <c r="R5" i="191"/>
  <c r="V42" i="198" l="1"/>
  <c r="U9" i="198"/>
  <c r="V46" i="198"/>
  <c r="V13" i="198" s="1"/>
  <c r="O17" i="198"/>
  <c r="P16" i="198"/>
  <c r="O16" i="198"/>
  <c r="V39" i="198"/>
  <c r="U48" i="198"/>
  <c r="V45" i="198"/>
  <c r="P17" i="198"/>
  <c r="T49" i="198"/>
  <c r="AA47" i="198"/>
  <c r="M30" i="198"/>
  <c r="R5" i="198"/>
  <c r="Q38" i="198"/>
  <c r="Q15" i="198" s="1"/>
  <c r="S5" i="191"/>
  <c r="W42" i="198" l="1"/>
  <c r="V9" i="198"/>
  <c r="V48" i="198"/>
  <c r="V49" i="198" s="1"/>
  <c r="W39" i="198"/>
  <c r="U50" i="198"/>
  <c r="Q17" i="198"/>
  <c r="U49" i="198"/>
  <c r="W45" i="198"/>
  <c r="Q16" i="198"/>
  <c r="W46" i="198"/>
  <c r="W13" i="198" s="1"/>
  <c r="R38" i="198"/>
  <c r="R15" i="198" s="1"/>
  <c r="R17" i="198" s="1"/>
  <c r="S5" i="198"/>
  <c r="N30" i="198"/>
  <c r="AB47" i="198"/>
  <c r="T5" i="191"/>
  <c r="X42" i="198" l="1"/>
  <c r="W9" i="198"/>
  <c r="J25" i="198" s="1"/>
  <c r="R16" i="198"/>
  <c r="X45" i="198"/>
  <c r="J28" i="198"/>
  <c r="J27" i="198"/>
  <c r="J22" i="198"/>
  <c r="W48" i="198"/>
  <c r="W49" i="198" s="1"/>
  <c r="X39" i="198"/>
  <c r="V50" i="198"/>
  <c r="X46" i="198"/>
  <c r="X13" i="198" s="1"/>
  <c r="J29" i="198"/>
  <c r="O30" i="198"/>
  <c r="AC47" i="198"/>
  <c r="S38" i="198"/>
  <c r="S15" i="198" s="1"/>
  <c r="T5" i="198"/>
  <c r="U5" i="191"/>
  <c r="Y42" i="198" l="1"/>
  <c r="X9" i="198"/>
  <c r="K25" i="198" s="1"/>
  <c r="K29" i="198"/>
  <c r="Y46" i="198"/>
  <c r="Y13" i="198" s="1"/>
  <c r="K27" i="198"/>
  <c r="K22" i="198"/>
  <c r="X48" i="198"/>
  <c r="X49" i="198" s="1"/>
  <c r="W50" i="198"/>
  <c r="S16" i="198"/>
  <c r="S17" i="198"/>
  <c r="Y45" i="198"/>
  <c r="K28" i="198"/>
  <c r="T38" i="198"/>
  <c r="T15" i="198" s="1"/>
  <c r="U5" i="198"/>
  <c r="P30" i="198"/>
  <c r="AJ47" i="198"/>
  <c r="V5" i="191"/>
  <c r="Z42" i="198" l="1"/>
  <c r="Y9" i="198"/>
  <c r="L25" i="198" s="1"/>
  <c r="X50" i="198"/>
  <c r="T17" i="198"/>
  <c r="L27" i="198"/>
  <c r="Y48" i="198"/>
  <c r="L22" i="198"/>
  <c r="Z39" i="198"/>
  <c r="Z6" i="198" s="1"/>
  <c r="Z45" i="198"/>
  <c r="L28" i="198"/>
  <c r="L29" i="198"/>
  <c r="Z46" i="198"/>
  <c r="Z13" i="198" s="1"/>
  <c r="T16" i="198"/>
  <c r="AJ14" i="198"/>
  <c r="U38" i="198"/>
  <c r="U15" i="198" s="1"/>
  <c r="V5" i="198"/>
  <c r="W5" i="191"/>
  <c r="AA42" i="198" l="1"/>
  <c r="Z9" i="198"/>
  <c r="M25" i="198" s="1"/>
  <c r="M28" i="198"/>
  <c r="AA45" i="198"/>
  <c r="M27" i="198"/>
  <c r="AA39" i="198"/>
  <c r="AA6" i="198" s="1"/>
  <c r="Z48" i="198"/>
  <c r="Z50" i="198" s="1"/>
  <c r="M22" i="198"/>
  <c r="Y50" i="198"/>
  <c r="U17" i="198"/>
  <c r="U16" i="198"/>
  <c r="AA46" i="198"/>
  <c r="AA13" i="198" s="1"/>
  <c r="M29" i="198"/>
  <c r="Y49" i="198"/>
  <c r="V38" i="198"/>
  <c r="V15" i="198" s="1"/>
  <c r="V16" i="198" s="1"/>
  <c r="W5" i="198"/>
  <c r="X5" i="191"/>
  <c r="AB42" i="198" l="1"/>
  <c r="AA9" i="198"/>
  <c r="N25" i="198" s="1"/>
  <c r="Z49" i="198"/>
  <c r="V17" i="198"/>
  <c r="N27" i="198"/>
  <c r="AA48" i="198"/>
  <c r="AA50" i="198" s="1"/>
  <c r="AB39" i="198"/>
  <c r="AB6" i="198" s="1"/>
  <c r="N22" i="198"/>
  <c r="N29" i="198"/>
  <c r="AB46" i="198"/>
  <c r="AB13" i="198" s="1"/>
  <c r="AB45" i="198"/>
  <c r="N28" i="198"/>
  <c r="W38" i="198"/>
  <c r="X5" i="198"/>
  <c r="J21" i="198"/>
  <c r="Y5" i="191"/>
  <c r="AC42" i="198" l="1"/>
  <c r="AB9" i="198"/>
  <c r="O25" i="198" s="1"/>
  <c r="W15" i="198"/>
  <c r="J31" i="198" s="1"/>
  <c r="AC45" i="198"/>
  <c r="P28" i="198" s="1"/>
  <c r="O28" i="198"/>
  <c r="AC46" i="198"/>
  <c r="O29" i="198"/>
  <c r="O27" i="198"/>
  <c r="AC39" i="198"/>
  <c r="AB48" i="198"/>
  <c r="O22" i="198"/>
  <c r="AA49" i="198"/>
  <c r="Y5" i="198"/>
  <c r="X38" i="198"/>
  <c r="Z5" i="191"/>
  <c r="AC9" i="198" l="1"/>
  <c r="AJ9" i="198" s="1"/>
  <c r="AJ42" i="198"/>
  <c r="AC13" i="198"/>
  <c r="P29" i="198" s="1"/>
  <c r="AJ39" i="198"/>
  <c r="AC6" i="198"/>
  <c r="W16" i="198"/>
  <c r="J32" i="198" s="1"/>
  <c r="W17" i="198"/>
  <c r="J33" i="198" s="1"/>
  <c r="X15" i="198"/>
  <c r="X17" i="198" s="1"/>
  <c r="K33" i="198" s="1"/>
  <c r="AJ45" i="198"/>
  <c r="AJ12" i="198"/>
  <c r="AJ46" i="198"/>
  <c r="AB49" i="198"/>
  <c r="AB50" i="198"/>
  <c r="P22" i="198"/>
  <c r="AC48" i="198"/>
  <c r="AC49" i="198" s="1"/>
  <c r="AJ13" i="198"/>
  <c r="Z5" i="198"/>
  <c r="Y38" i="198"/>
  <c r="AA5" i="191"/>
  <c r="P25" i="198" l="1"/>
  <c r="AJ11" i="198"/>
  <c r="P27" i="198"/>
  <c r="X16" i="198"/>
  <c r="K32" i="198" s="1"/>
  <c r="K31" i="198"/>
  <c r="Y15" i="198"/>
  <c r="L31" i="198" s="1"/>
  <c r="AJ48" i="198"/>
  <c r="AC50" i="198"/>
  <c r="AD49" i="198"/>
  <c r="AJ6" i="198"/>
  <c r="AA5" i="198"/>
  <c r="Z38" i="198"/>
  <c r="AB5" i="191"/>
  <c r="Z15" i="198" l="1"/>
  <c r="Y16" i="198"/>
  <c r="L32" i="198" s="1"/>
  <c r="Y17" i="198"/>
  <c r="L33" i="198" s="1"/>
  <c r="Z17" i="198"/>
  <c r="M33" i="198" s="1"/>
  <c r="AB5" i="198"/>
  <c r="AA38" i="198"/>
  <c r="AC5" i="191"/>
  <c r="Z16" i="198" l="1"/>
  <c r="M32" i="198" s="1"/>
  <c r="M31" i="198"/>
  <c r="AA15" i="198"/>
  <c r="N31" i="198" s="1"/>
  <c r="AC5" i="198"/>
  <c r="AB38" i="198"/>
  <c r="AD5" i="191"/>
  <c r="AA17" i="198" l="1"/>
  <c r="N33" i="198" s="1"/>
  <c r="AA16" i="198"/>
  <c r="N32" i="198" s="1"/>
  <c r="AB15" i="198"/>
  <c r="AC38" i="198"/>
  <c r="AD5" i="198"/>
  <c r="AE5" i="191"/>
  <c r="AB16" i="198" l="1"/>
  <c r="O32" i="198" s="1"/>
  <c r="O31" i="198"/>
  <c r="AC15" i="198"/>
  <c r="P31" i="198" s="1"/>
  <c r="AB17" i="198"/>
  <c r="O33" i="198" s="1"/>
  <c r="AD38" i="198"/>
  <c r="AE5" i="198"/>
  <c r="AF5" i="191"/>
  <c r="AC16" i="198" l="1"/>
  <c r="P32" i="198" s="1"/>
  <c r="AC17" i="198"/>
  <c r="P33" i="198" s="1"/>
  <c r="AD15" i="198"/>
  <c r="Q31" i="198" s="1"/>
  <c r="AE38" i="198"/>
  <c r="AF5" i="198"/>
  <c r="AG5" i="191"/>
  <c r="AD16" i="198" l="1"/>
  <c r="Q32" i="198" s="1"/>
  <c r="AD17" i="198"/>
  <c r="Q33" i="198" s="1"/>
  <c r="AE15" i="198"/>
  <c r="R31" i="198" s="1"/>
  <c r="AF38" i="198"/>
  <c r="AG5" i="198"/>
  <c r="AH5" i="191"/>
  <c r="AE16" i="198" l="1"/>
  <c r="R32" i="198" s="1"/>
  <c r="AE17" i="198"/>
  <c r="R33" i="198" s="1"/>
  <c r="AF15" i="198"/>
  <c r="S31" i="198" s="1"/>
  <c r="AG38" i="198"/>
  <c r="AH5" i="198"/>
  <c r="AI5" i="191"/>
  <c r="AF16" i="198" l="1"/>
  <c r="S32" i="198" s="1"/>
  <c r="AF17" i="198"/>
  <c r="S33" i="198" s="1"/>
  <c r="AG15" i="198"/>
  <c r="T31" i="198" s="1"/>
  <c r="AH38" i="198"/>
  <c r="AI5" i="198"/>
  <c r="AG17" i="198" l="1"/>
  <c r="T33" i="198" s="1"/>
  <c r="AG16" i="198"/>
  <c r="T32" i="198" s="1"/>
  <c r="AH15" i="198"/>
  <c r="AH16" i="198" s="1"/>
  <c r="U32" i="198" s="1"/>
  <c r="AI38" i="198"/>
  <c r="AH17" i="198" l="1"/>
  <c r="U33" i="198" s="1"/>
  <c r="U31" i="198"/>
  <c r="AI15" i="198"/>
  <c r="V31" i="198" s="1"/>
  <c r="AJ10" i="198"/>
  <c r="AJ15" i="198" s="1"/>
  <c r="AI17" i="198" l="1"/>
  <c r="V33" i="198" s="1"/>
  <c r="AI16" i="198"/>
  <c r="V32" i="198" s="1"/>
  <c r="AI34" i="197" l="1"/>
  <c r="C34" i="197"/>
  <c r="J33" i="197"/>
  <c r="K33" i="197" s="1"/>
  <c r="J32" i="197"/>
  <c r="J8" i="197" s="1"/>
  <c r="J31" i="197"/>
  <c r="K31" i="197" s="1"/>
  <c r="J30" i="197"/>
  <c r="E29" i="197"/>
  <c r="A25" i="197"/>
  <c r="A24" i="197"/>
  <c r="A23" i="197"/>
  <c r="A22" i="197"/>
  <c r="S21" i="197"/>
  <c r="R21" i="197"/>
  <c r="Q21" i="197"/>
  <c r="D21" i="197"/>
  <c r="B21" i="197"/>
  <c r="A21" i="197"/>
  <c r="D20" i="197"/>
  <c r="D19" i="197"/>
  <c r="A19" i="197"/>
  <c r="D18" i="197"/>
  <c r="D17" i="197"/>
  <c r="A17" i="197"/>
  <c r="D15" i="197"/>
  <c r="C15" i="197"/>
  <c r="B15" i="197"/>
  <c r="A15" i="197"/>
  <c r="V21" i="197"/>
  <c r="U21" i="197"/>
  <c r="T21" i="197"/>
  <c r="C21" i="197"/>
  <c r="AI9" i="197"/>
  <c r="V20" i="197" s="1"/>
  <c r="AH9" i="197"/>
  <c r="U20" i="197" s="1"/>
  <c r="AG9" i="197"/>
  <c r="T20" i="197" s="1"/>
  <c r="AF9" i="197"/>
  <c r="S20" i="197" s="1"/>
  <c r="AE9" i="197"/>
  <c r="R20" i="197" s="1"/>
  <c r="AD9" i="197"/>
  <c r="Q20" i="197" s="1"/>
  <c r="Q9" i="197"/>
  <c r="P9" i="197"/>
  <c r="J9" i="197"/>
  <c r="C20" i="197"/>
  <c r="A20" i="197"/>
  <c r="AI8" i="197"/>
  <c r="V19" i="197" s="1"/>
  <c r="C19" i="197"/>
  <c r="AI7" i="197"/>
  <c r="V18" i="197" s="1"/>
  <c r="S7" i="197"/>
  <c r="R7" i="197"/>
  <c r="C18" i="197"/>
  <c r="A18" i="197"/>
  <c r="AI6" i="197"/>
  <c r="V17" i="197" s="1"/>
  <c r="AH6" i="197"/>
  <c r="U17" i="197" s="1"/>
  <c r="AG6" i="197"/>
  <c r="AF6" i="197"/>
  <c r="S17" i="197" s="1"/>
  <c r="AE6" i="197"/>
  <c r="R17" i="197" s="1"/>
  <c r="AD6" i="197"/>
  <c r="Q17" i="197" s="1"/>
  <c r="AC6" i="197"/>
  <c r="P17" i="197" s="1"/>
  <c r="AB6" i="197"/>
  <c r="O17" i="197" s="1"/>
  <c r="AA6" i="197"/>
  <c r="N17" i="197" s="1"/>
  <c r="Z6" i="197"/>
  <c r="M17" i="197" s="1"/>
  <c r="Y6" i="197"/>
  <c r="L17" i="197" s="1"/>
  <c r="X6" i="197"/>
  <c r="K17" i="197" s="1"/>
  <c r="W6" i="197"/>
  <c r="J17" i="197" s="1"/>
  <c r="V6" i="197"/>
  <c r="U6" i="197"/>
  <c r="C6" i="197"/>
  <c r="B17" i="197"/>
  <c r="F5" i="197"/>
  <c r="F29" i="197" s="1"/>
  <c r="Q38" i="192"/>
  <c r="J39" i="192"/>
  <c r="K39" i="192" s="1"/>
  <c r="L39" i="192" s="1"/>
  <c r="M39" i="192" s="1"/>
  <c r="N39" i="192" s="1"/>
  <c r="O39" i="192" s="1"/>
  <c r="P39" i="192" s="1"/>
  <c r="Q39" i="192" s="1"/>
  <c r="R39" i="192" s="1"/>
  <c r="S39" i="192" s="1"/>
  <c r="T39" i="192" s="1"/>
  <c r="U39" i="192" s="1"/>
  <c r="V39" i="192" s="1"/>
  <c r="W39" i="192" s="1"/>
  <c r="X39" i="192" s="1"/>
  <c r="Y39" i="192" s="1"/>
  <c r="Z39" i="192" s="1"/>
  <c r="AA39" i="192" s="1"/>
  <c r="AB39" i="192" s="1"/>
  <c r="AC39" i="192" s="1"/>
  <c r="J38" i="192"/>
  <c r="S36" i="192"/>
  <c r="T36" i="192" s="1"/>
  <c r="U36" i="192" s="1"/>
  <c r="V36" i="192" s="1"/>
  <c r="W36" i="192" s="1"/>
  <c r="X36" i="192" s="1"/>
  <c r="Y36" i="192" s="1"/>
  <c r="Z36" i="192" s="1"/>
  <c r="AA36" i="192" s="1"/>
  <c r="AB36" i="192" s="1"/>
  <c r="AC36" i="192" s="1"/>
  <c r="AD36" i="192" s="1"/>
  <c r="AE36" i="192" s="1"/>
  <c r="AF36" i="192" s="1"/>
  <c r="AG36" i="192" s="1"/>
  <c r="AH36" i="192" s="1"/>
  <c r="J36" i="192"/>
  <c r="K36" i="192" s="1"/>
  <c r="L36" i="192" s="1"/>
  <c r="M36" i="192" s="1"/>
  <c r="N36" i="192" s="1"/>
  <c r="O36" i="192" s="1"/>
  <c r="P36" i="192" s="1"/>
  <c r="Q36" i="192" s="1"/>
  <c r="J37" i="192"/>
  <c r="K37" i="192" s="1"/>
  <c r="L37" i="192" s="1"/>
  <c r="M37" i="192" s="1"/>
  <c r="N37" i="192" s="1"/>
  <c r="O37" i="192" s="1"/>
  <c r="P37" i="192" s="1"/>
  <c r="Q37" i="192" s="1"/>
  <c r="R37" i="192" s="1"/>
  <c r="S37" i="192" s="1"/>
  <c r="T37" i="192" s="1"/>
  <c r="U37" i="192" s="1"/>
  <c r="V37" i="192" s="1"/>
  <c r="W37" i="192" s="1"/>
  <c r="X37" i="192" s="1"/>
  <c r="Y37" i="192" s="1"/>
  <c r="Z37" i="192" s="1"/>
  <c r="AA37" i="192" s="1"/>
  <c r="AB37" i="192" s="1"/>
  <c r="AC37" i="192" s="1"/>
  <c r="AD37" i="192" s="1"/>
  <c r="AE37" i="192" s="1"/>
  <c r="AF37" i="192" s="1"/>
  <c r="AG37" i="192" s="1"/>
  <c r="AH37" i="192" s="1"/>
  <c r="J35" i="192"/>
  <c r="E34" i="192"/>
  <c r="F5" i="192"/>
  <c r="G5" i="192" s="1"/>
  <c r="H5" i="192" s="1"/>
  <c r="I5" i="192" s="1"/>
  <c r="J5" i="192" s="1"/>
  <c r="K5" i="192" s="1"/>
  <c r="L5" i="192" s="1"/>
  <c r="M5" i="192" s="1"/>
  <c r="N5" i="192" s="1"/>
  <c r="O5" i="192" s="1"/>
  <c r="P5" i="192" s="1"/>
  <c r="Q5" i="192" s="1"/>
  <c r="R5" i="192" s="1"/>
  <c r="S5" i="192" s="1"/>
  <c r="T5" i="192" s="1"/>
  <c r="U5" i="192" s="1"/>
  <c r="V5" i="192" s="1"/>
  <c r="W5" i="192" s="1"/>
  <c r="X5" i="192" s="1"/>
  <c r="Y5" i="192" s="1"/>
  <c r="Z5" i="192" s="1"/>
  <c r="AA5" i="192" s="1"/>
  <c r="AB5" i="192" s="1"/>
  <c r="AC5" i="192" s="1"/>
  <c r="AD5" i="192" s="1"/>
  <c r="AE5" i="192" s="1"/>
  <c r="AF5" i="192" s="1"/>
  <c r="AG5" i="192" s="1"/>
  <c r="AH5" i="192" s="1"/>
  <c r="AI5" i="192" s="1"/>
  <c r="AI34" i="192" s="1"/>
  <c r="F4" i="173"/>
  <c r="G4" i="173" s="1"/>
  <c r="H4" i="173" s="1"/>
  <c r="I4" i="173" s="1"/>
  <c r="J4" i="173" s="1"/>
  <c r="K4" i="173" s="1"/>
  <c r="L4" i="173" s="1"/>
  <c r="M4" i="173" s="1"/>
  <c r="N4" i="173" s="1"/>
  <c r="O4" i="173" s="1"/>
  <c r="P4" i="173" s="1"/>
  <c r="Q4" i="173" s="1"/>
  <c r="R4" i="173" s="1"/>
  <c r="S4" i="173" s="1"/>
  <c r="T4" i="173" s="1"/>
  <c r="U4" i="173" s="1"/>
  <c r="V4" i="173" s="1"/>
  <c r="W4" i="173" s="1"/>
  <c r="X4" i="173" s="1"/>
  <c r="Y4" i="173" s="1"/>
  <c r="Z4" i="173" s="1"/>
  <c r="AA4" i="173" s="1"/>
  <c r="AB4" i="173" s="1"/>
  <c r="AC4" i="173" s="1"/>
  <c r="AD4" i="173" s="1"/>
  <c r="AE4" i="173" s="1"/>
  <c r="AF4" i="173" s="1"/>
  <c r="AG4" i="173" s="1"/>
  <c r="AH4" i="173" s="1"/>
  <c r="AI4" i="173" s="1"/>
  <c r="F4" i="122"/>
  <c r="G4" i="122" s="1"/>
  <c r="H4" i="122" s="1"/>
  <c r="I4" i="122" s="1"/>
  <c r="J4" i="122" s="1"/>
  <c r="K4" i="122" s="1"/>
  <c r="L4" i="122" s="1"/>
  <c r="M4" i="122" s="1"/>
  <c r="N4" i="122" s="1"/>
  <c r="O4" i="122" s="1"/>
  <c r="P4" i="122" s="1"/>
  <c r="Q4" i="122" s="1"/>
  <c r="R4" i="122" s="1"/>
  <c r="S4" i="122" s="1"/>
  <c r="T4" i="122" s="1"/>
  <c r="U4" i="122" s="1"/>
  <c r="V4" i="122" s="1"/>
  <c r="W4" i="122" s="1"/>
  <c r="X4" i="122" s="1"/>
  <c r="Y4" i="122" s="1"/>
  <c r="Z4" i="122" s="1"/>
  <c r="AA4" i="122" s="1"/>
  <c r="AB4" i="122" s="1"/>
  <c r="AC4" i="122" s="1"/>
  <c r="AD4" i="122" s="1"/>
  <c r="AE4" i="122" s="1"/>
  <c r="AF4" i="122" s="1"/>
  <c r="AG4" i="122" s="1"/>
  <c r="AH4" i="122" s="1"/>
  <c r="AI4" i="122" s="1"/>
  <c r="AI46" i="192" l="1"/>
  <c r="K35" i="192"/>
  <c r="R38" i="192"/>
  <c r="K38" i="192"/>
  <c r="J34" i="192"/>
  <c r="I34" i="192"/>
  <c r="AE34" i="192"/>
  <c r="S34" i="192"/>
  <c r="G34" i="192"/>
  <c r="V34" i="192"/>
  <c r="AF34" i="192"/>
  <c r="Q34" i="192"/>
  <c r="H34" i="192"/>
  <c r="F34" i="192"/>
  <c r="P34" i="192"/>
  <c r="AH34" i="192"/>
  <c r="U34" i="192"/>
  <c r="T34" i="192"/>
  <c r="R34" i="192"/>
  <c r="AA34" i="192"/>
  <c r="O34" i="192"/>
  <c r="Z34" i="192"/>
  <c r="N34" i="192"/>
  <c r="Y34" i="192"/>
  <c r="M34" i="192"/>
  <c r="AG34" i="192"/>
  <c r="AC34" i="192"/>
  <c r="X34" i="192"/>
  <c r="L34" i="192"/>
  <c r="AD34" i="192"/>
  <c r="AB34" i="192"/>
  <c r="W34" i="192"/>
  <c r="K34" i="192"/>
  <c r="K9" i="197"/>
  <c r="K7" i="197"/>
  <c r="T7" i="197"/>
  <c r="L9" i="197"/>
  <c r="R9" i="197"/>
  <c r="C17" i="197"/>
  <c r="C10" i="197"/>
  <c r="T17" i="197"/>
  <c r="K30" i="197"/>
  <c r="G5" i="197"/>
  <c r="J7" i="197"/>
  <c r="AI10" i="197"/>
  <c r="V22" i="197" s="1"/>
  <c r="J6" i="197"/>
  <c r="K32" i="197"/>
  <c r="J34" i="197"/>
  <c r="F4" i="174"/>
  <c r="G4" i="174" s="1"/>
  <c r="H4" i="174" s="1"/>
  <c r="I4" i="174" s="1"/>
  <c r="J4" i="174" s="1"/>
  <c r="K4" i="174" s="1"/>
  <c r="L4" i="174" s="1"/>
  <c r="M4" i="174" s="1"/>
  <c r="N4" i="174" s="1"/>
  <c r="O4" i="174" s="1"/>
  <c r="P4" i="174" s="1"/>
  <c r="Q4" i="174" s="1"/>
  <c r="R4" i="174" s="1"/>
  <c r="S4" i="174" s="1"/>
  <c r="T4" i="174" s="1"/>
  <c r="U4" i="174" s="1"/>
  <c r="V4" i="174" s="1"/>
  <c r="W4" i="174" s="1"/>
  <c r="X4" i="174" s="1"/>
  <c r="Y4" i="174" s="1"/>
  <c r="Z4" i="174" s="1"/>
  <c r="AA4" i="174" s="1"/>
  <c r="AB4" i="174" s="1"/>
  <c r="AC4" i="174" s="1"/>
  <c r="AD4" i="174" s="1"/>
  <c r="AE4" i="174" s="1"/>
  <c r="AF4" i="174" s="1"/>
  <c r="AG4" i="174" s="1"/>
  <c r="AH4" i="174" s="1"/>
  <c r="AI4" i="174" s="1"/>
  <c r="Z46" i="192" l="1"/>
  <c r="AB46" i="192"/>
  <c r="K46" i="192"/>
  <c r="S46" i="192"/>
  <c r="V46" i="192"/>
  <c r="O46" i="192"/>
  <c r="W46" i="192"/>
  <c r="AA46" i="192"/>
  <c r="R46" i="192"/>
  <c r="AE46" i="192"/>
  <c r="AD46" i="192"/>
  <c r="T46" i="192"/>
  <c r="L46" i="192"/>
  <c r="U46" i="192"/>
  <c r="J46" i="192"/>
  <c r="X46" i="192"/>
  <c r="AH46" i="192"/>
  <c r="AC46" i="192"/>
  <c r="P46" i="192"/>
  <c r="AG46" i="192"/>
  <c r="M46" i="192"/>
  <c r="L35" i="192"/>
  <c r="Y46" i="192"/>
  <c r="Q46" i="192"/>
  <c r="N46" i="192"/>
  <c r="AF46" i="192"/>
  <c r="L38" i="192"/>
  <c r="S38" i="192"/>
  <c r="K6" i="197"/>
  <c r="K34" i="197"/>
  <c r="L7" i="197"/>
  <c r="AI36" i="197"/>
  <c r="D34" i="197"/>
  <c r="J36" i="197"/>
  <c r="K8" i="197"/>
  <c r="M9" i="197"/>
  <c r="J10" i="197"/>
  <c r="J12" i="197" s="1"/>
  <c r="C22" i="197"/>
  <c r="U7" i="197"/>
  <c r="G29" i="197"/>
  <c r="H5" i="197"/>
  <c r="S9" i="197"/>
  <c r="AJ12" i="134"/>
  <c r="C26" i="134"/>
  <c r="G4" i="134"/>
  <c r="H4" i="134" s="1"/>
  <c r="I4" i="134" s="1"/>
  <c r="J4" i="134" s="1"/>
  <c r="K4" i="134" s="1"/>
  <c r="L4" i="134" s="1"/>
  <c r="M4" i="134" s="1"/>
  <c r="N4" i="134" s="1"/>
  <c r="O4" i="134" s="1"/>
  <c r="P4" i="134" s="1"/>
  <c r="Q4" i="134" s="1"/>
  <c r="R4" i="134" s="1"/>
  <c r="S4" i="134" s="1"/>
  <c r="T4" i="134" s="1"/>
  <c r="U4" i="134" s="1"/>
  <c r="V4" i="134" s="1"/>
  <c r="W4" i="134" s="1"/>
  <c r="X4" i="134" s="1"/>
  <c r="Y4" i="134" s="1"/>
  <c r="Z4" i="134" s="1"/>
  <c r="AA4" i="134" s="1"/>
  <c r="AB4" i="134" s="1"/>
  <c r="AC4" i="134" s="1"/>
  <c r="AD4" i="134" s="1"/>
  <c r="AE4" i="134" s="1"/>
  <c r="AF4" i="134" s="1"/>
  <c r="AG4" i="134" s="1"/>
  <c r="AH4" i="134" s="1"/>
  <c r="AI4" i="134" s="1"/>
  <c r="F4" i="134"/>
  <c r="M35" i="192" l="1"/>
  <c r="T38" i="192"/>
  <c r="M38" i="192"/>
  <c r="K10" i="197"/>
  <c r="L6" i="197"/>
  <c r="L34" i="197"/>
  <c r="K35" i="197"/>
  <c r="L8" i="197"/>
  <c r="V7" i="197"/>
  <c r="AI12" i="197"/>
  <c r="V24" i="197" s="1"/>
  <c r="K12" i="197"/>
  <c r="K11" i="197"/>
  <c r="D10" i="197"/>
  <c r="D22" i="197" s="1"/>
  <c r="H29" i="197"/>
  <c r="I5" i="197"/>
  <c r="N9" i="197"/>
  <c r="O9" i="197"/>
  <c r="K36" i="197"/>
  <c r="T9" i="197"/>
  <c r="M7" i="197"/>
  <c r="B29" i="134"/>
  <c r="N35" i="192" l="1"/>
  <c r="U38" i="192"/>
  <c r="N38" i="192"/>
  <c r="L10" i="197"/>
  <c r="M34" i="197"/>
  <c r="M6" i="197"/>
  <c r="L11" i="197"/>
  <c r="M35" i="197"/>
  <c r="L36" i="197"/>
  <c r="M8" i="197"/>
  <c r="J5" i="197"/>
  <c r="I29" i="197"/>
  <c r="N7" i="197"/>
  <c r="L12" i="197"/>
  <c r="L35" i="197"/>
  <c r="U9" i="197"/>
  <c r="W7" i="197"/>
  <c r="F4" i="133"/>
  <c r="G4" i="133" s="1"/>
  <c r="H4" i="133" s="1"/>
  <c r="I4" i="133" s="1"/>
  <c r="J4" i="133" s="1"/>
  <c r="K4" i="133" s="1"/>
  <c r="L4" i="133" s="1"/>
  <c r="M4" i="133" s="1"/>
  <c r="N4" i="133" s="1"/>
  <c r="O4" i="133" s="1"/>
  <c r="P4" i="133" s="1"/>
  <c r="Q4" i="133" s="1"/>
  <c r="R4" i="133" s="1"/>
  <c r="S4" i="133" s="1"/>
  <c r="T4" i="133" s="1"/>
  <c r="U4" i="133" s="1"/>
  <c r="V4" i="133" s="1"/>
  <c r="W4" i="133" s="1"/>
  <c r="X4" i="133" s="1"/>
  <c r="Y4" i="133" s="1"/>
  <c r="Z4" i="133" s="1"/>
  <c r="AA4" i="133" s="1"/>
  <c r="AB4" i="133" s="1"/>
  <c r="AC4" i="133" s="1"/>
  <c r="AD4" i="133" s="1"/>
  <c r="AE4" i="133" s="1"/>
  <c r="AF4" i="133" s="1"/>
  <c r="AG4" i="133" s="1"/>
  <c r="AH4" i="133" s="1"/>
  <c r="AI4" i="133" s="1"/>
  <c r="AJ25" i="133"/>
  <c r="AJ26" i="133"/>
  <c r="O35" i="192" l="1"/>
  <c r="O38" i="192"/>
  <c r="V38" i="192"/>
  <c r="J29" i="197"/>
  <c r="K5" i="197"/>
  <c r="V9" i="197"/>
  <c r="N8" i="197"/>
  <c r="M10" i="197"/>
  <c r="J18" i="197"/>
  <c r="O7" i="197"/>
  <c r="N6" i="197"/>
  <c r="N34" i="197"/>
  <c r="N35" i="197" s="1"/>
  <c r="X7" i="197"/>
  <c r="M36" i="197"/>
  <c r="K12" i="127"/>
  <c r="L12" i="127"/>
  <c r="M12" i="127"/>
  <c r="N12" i="127"/>
  <c r="O12" i="127"/>
  <c r="P12" i="127"/>
  <c r="Q12" i="127"/>
  <c r="Q13" i="127"/>
  <c r="J12" i="127"/>
  <c r="C14" i="127"/>
  <c r="B17" i="127" s="1"/>
  <c r="B21" i="209" s="1"/>
  <c r="AI6" i="127"/>
  <c r="P35" i="192" l="1"/>
  <c r="W38" i="192"/>
  <c r="W9" i="197"/>
  <c r="J20" i="197" s="1"/>
  <c r="Y7" i="197"/>
  <c r="K29" i="197"/>
  <c r="L5" i="197"/>
  <c r="K18" i="197"/>
  <c r="P7" i="197"/>
  <c r="Q7" i="197"/>
  <c r="M12" i="197"/>
  <c r="M11" i="197"/>
  <c r="O8" i="197"/>
  <c r="N36" i="197"/>
  <c r="N10" i="197"/>
  <c r="O34" i="197"/>
  <c r="O35" i="197" s="1"/>
  <c r="O6" i="197"/>
  <c r="O14" i="186" l="1"/>
  <c r="P14" i="186"/>
  <c r="N14" i="186"/>
  <c r="M14" i="186"/>
  <c r="L14" i="186"/>
  <c r="K14" i="186"/>
  <c r="T14" i="186"/>
  <c r="R14" i="186"/>
  <c r="Q14" i="186"/>
  <c r="S14" i="186"/>
  <c r="Q35" i="192"/>
  <c r="X38" i="192"/>
  <c r="B14" i="186"/>
  <c r="J14" i="186"/>
  <c r="C14" i="186"/>
  <c r="C7" i="186"/>
  <c r="AJ6" i="186"/>
  <c r="N12" i="197"/>
  <c r="M5" i="197"/>
  <c r="L29" i="197"/>
  <c r="P8" i="197"/>
  <c r="L18" i="197"/>
  <c r="N11" i="197"/>
  <c r="Z7" i="197"/>
  <c r="P6" i="197"/>
  <c r="P34" i="197"/>
  <c r="P35" i="197" s="1"/>
  <c r="X9" i="197"/>
  <c r="K20" i="197" s="1"/>
  <c r="O10" i="197"/>
  <c r="O36" i="197"/>
  <c r="D6" i="185"/>
  <c r="D5" i="185"/>
  <c r="K6" i="185"/>
  <c r="L6" i="185"/>
  <c r="M6" i="185"/>
  <c r="N6" i="185"/>
  <c r="O6" i="185"/>
  <c r="P6" i="185"/>
  <c r="Q6" i="185"/>
  <c r="R6" i="185"/>
  <c r="S6" i="185"/>
  <c r="T6" i="185"/>
  <c r="U6" i="185"/>
  <c r="V6" i="185"/>
  <c r="W6" i="185"/>
  <c r="X6" i="185"/>
  <c r="Y6" i="185"/>
  <c r="Z6" i="185"/>
  <c r="AA6" i="185"/>
  <c r="AB6" i="185"/>
  <c r="AC6" i="185"/>
  <c r="AD6" i="185"/>
  <c r="AE6" i="185"/>
  <c r="AF6" i="185"/>
  <c r="AG6" i="185"/>
  <c r="AH6" i="185"/>
  <c r="AI6" i="185"/>
  <c r="J6" i="185"/>
  <c r="C6" i="185"/>
  <c r="B6" i="185"/>
  <c r="C5" i="185"/>
  <c r="B5" i="185"/>
  <c r="AH7" i="179"/>
  <c r="AI7" i="179"/>
  <c r="C15" i="186" l="1"/>
  <c r="B10" i="186"/>
  <c r="R35" i="192"/>
  <c r="Y38" i="192"/>
  <c r="P10" i="197"/>
  <c r="O12" i="197"/>
  <c r="Q8" i="197"/>
  <c r="Q6" i="197"/>
  <c r="Q10" i="197" s="1"/>
  <c r="Q34" i="197"/>
  <c r="M29" i="197"/>
  <c r="N5" i="197"/>
  <c r="AA7" i="197"/>
  <c r="M18" i="197"/>
  <c r="Y9" i="197"/>
  <c r="L20" i="197" s="1"/>
  <c r="P36" i="197"/>
  <c r="O11" i="197"/>
  <c r="AJ25" i="193"/>
  <c r="M145" i="118"/>
  <c r="AL157" i="118"/>
  <c r="AM157" i="118"/>
  <c r="AN157" i="118"/>
  <c r="AO157" i="118"/>
  <c r="AP157" i="118"/>
  <c r="AL145" i="118"/>
  <c r="AM146" i="118" s="1"/>
  <c r="AM145" i="118"/>
  <c r="AN146" i="118" s="1"/>
  <c r="AN145" i="118"/>
  <c r="AO145" i="118"/>
  <c r="AP145" i="118"/>
  <c r="AL154" i="118"/>
  <c r="AM154" i="118"/>
  <c r="AN154" i="118"/>
  <c r="AO154" i="118"/>
  <c r="AP154" i="118"/>
  <c r="AQ154" i="118"/>
  <c r="AL5" i="118"/>
  <c r="AM5" i="118" s="1"/>
  <c r="AN5" i="118" s="1"/>
  <c r="AO5" i="118" s="1"/>
  <c r="AP5" i="118" s="1"/>
  <c r="AQ5" i="118" s="1"/>
  <c r="AR145" i="118"/>
  <c r="AP158" i="118" l="1"/>
  <c r="AO158" i="118"/>
  <c r="AM158" i="118"/>
  <c r="S35" i="192"/>
  <c r="Z38" i="192"/>
  <c r="AN158" i="118"/>
  <c r="Q11" i="197"/>
  <c r="P12" i="197"/>
  <c r="N29" i="197"/>
  <c r="O5" i="197"/>
  <c r="Q12" i="197"/>
  <c r="Q36" i="197"/>
  <c r="Z9" i="197"/>
  <c r="M20" i="197" s="1"/>
  <c r="R8" i="197"/>
  <c r="R6" i="197"/>
  <c r="R34" i="197"/>
  <c r="R35" i="197" s="1"/>
  <c r="P11" i="197"/>
  <c r="AB7" i="197"/>
  <c r="Q35" i="197"/>
  <c r="N18" i="197"/>
  <c r="AO146" i="118"/>
  <c r="AP146" i="118"/>
  <c r="T35" i="192" l="1"/>
  <c r="AA38" i="192"/>
  <c r="S8" i="197"/>
  <c r="O18" i="197"/>
  <c r="R36" i="197"/>
  <c r="AA9" i="197"/>
  <c r="N20" i="197" s="1"/>
  <c r="AC7" i="197"/>
  <c r="R10" i="197"/>
  <c r="O29" i="197"/>
  <c r="P5" i="197"/>
  <c r="S6" i="197"/>
  <c r="S34" i="197"/>
  <c r="J7" i="186"/>
  <c r="D7" i="186" l="1"/>
  <c r="J9" i="186"/>
  <c r="AB38" i="192"/>
  <c r="S10" i="197"/>
  <c r="S11" i="197"/>
  <c r="R12" i="197"/>
  <c r="R11" i="197"/>
  <c r="AD7" i="197"/>
  <c r="AB9" i="197"/>
  <c r="O20" i="197" s="1"/>
  <c r="S36" i="197"/>
  <c r="S12" i="197"/>
  <c r="P18" i="197"/>
  <c r="S35" i="197"/>
  <c r="T6" i="197"/>
  <c r="T34" i="197"/>
  <c r="AJ30" i="197"/>
  <c r="Q5" i="197"/>
  <c r="P29" i="197"/>
  <c r="T8" i="197"/>
  <c r="AJ6" i="155"/>
  <c r="AJ7" i="155"/>
  <c r="AJ8" i="155"/>
  <c r="AJ9" i="155"/>
  <c r="AC38" i="192" l="1"/>
  <c r="T36" i="197"/>
  <c r="T10" i="197"/>
  <c r="AJ6" i="197"/>
  <c r="AE7" i="197"/>
  <c r="U8" i="197"/>
  <c r="U10" i="197" s="1"/>
  <c r="U34" i="197"/>
  <c r="U35" i="197" s="1"/>
  <c r="T35" i="197"/>
  <c r="Q18" i="197"/>
  <c r="R5" i="197"/>
  <c r="Q29" i="197"/>
  <c r="AC9" i="197"/>
  <c r="AJ33" i="197"/>
  <c r="J10" i="156"/>
  <c r="J12" i="156" l="1"/>
  <c r="J11" i="156"/>
  <c r="U36" i="197"/>
  <c r="V8" i="197"/>
  <c r="V10" i="197" s="1"/>
  <c r="V34" i="197"/>
  <c r="J21" i="197"/>
  <c r="P20" i="197"/>
  <c r="AJ9" i="197"/>
  <c r="R18" i="197"/>
  <c r="R29" i="197"/>
  <c r="S5" i="197"/>
  <c r="U12" i="197"/>
  <c r="AF7" i="197"/>
  <c r="U11" i="197"/>
  <c r="T12" i="197"/>
  <c r="T11" i="197"/>
  <c r="B12" i="157"/>
  <c r="AJ6" i="157"/>
  <c r="V36" i="197" l="1"/>
  <c r="K21" i="197"/>
  <c r="V12" i="197"/>
  <c r="V11" i="197"/>
  <c r="S18" i="197"/>
  <c r="AG7" i="197"/>
  <c r="W8" i="197"/>
  <c r="W34" i="197"/>
  <c r="S29" i="197"/>
  <c r="T5" i="197"/>
  <c r="V35" i="197"/>
  <c r="K7" i="186"/>
  <c r="L7" i="186"/>
  <c r="M7" i="186"/>
  <c r="N7" i="186"/>
  <c r="O7" i="186"/>
  <c r="P7" i="186"/>
  <c r="Q7" i="186"/>
  <c r="R7" i="186"/>
  <c r="S7" i="186"/>
  <c r="T7" i="186"/>
  <c r="U7" i="186"/>
  <c r="AF7" i="186"/>
  <c r="AG7" i="186"/>
  <c r="AH7" i="186"/>
  <c r="K9" i="180"/>
  <c r="J9" i="180"/>
  <c r="AJ6" i="180"/>
  <c r="S8" i="186" l="1"/>
  <c r="R9" i="186"/>
  <c r="AE7" i="186"/>
  <c r="U8" i="186"/>
  <c r="T9" i="186"/>
  <c r="O8" i="186"/>
  <c r="N9" i="186"/>
  <c r="T8" i="186"/>
  <c r="S9" i="186"/>
  <c r="AC7" i="186"/>
  <c r="Q8" i="186"/>
  <c r="P9" i="186"/>
  <c r="Z7" i="186"/>
  <c r="X7" i="186"/>
  <c r="AI7" i="186"/>
  <c r="AI9" i="186" s="1"/>
  <c r="L8" i="186"/>
  <c r="K8" i="186"/>
  <c r="K9" i="186"/>
  <c r="AD7" i="186"/>
  <c r="AB7" i="186"/>
  <c r="AA7" i="186"/>
  <c r="N8" i="186"/>
  <c r="M9" i="186"/>
  <c r="AH9" i="186"/>
  <c r="V7" i="186"/>
  <c r="AG8" i="186"/>
  <c r="AF9" i="186"/>
  <c r="R8" i="186"/>
  <c r="Q9" i="186"/>
  <c r="P8" i="186"/>
  <c r="O9" i="186"/>
  <c r="Y7" i="186"/>
  <c r="M8" i="186"/>
  <c r="L9" i="186"/>
  <c r="W7" i="186"/>
  <c r="AH8" i="186"/>
  <c r="AG9" i="186"/>
  <c r="U9" i="186"/>
  <c r="T18" i="197"/>
  <c r="T29" i="197"/>
  <c r="U5" i="197"/>
  <c r="L21" i="197"/>
  <c r="W36" i="197"/>
  <c r="J19" i="197"/>
  <c r="W10" i="197"/>
  <c r="AH7" i="197"/>
  <c r="AJ31" i="197"/>
  <c r="X8" i="197"/>
  <c r="X34" i="197"/>
  <c r="X35" i="197" s="1"/>
  <c r="W35" i="197"/>
  <c r="AD8" i="186" l="1"/>
  <c r="S16" i="186" s="1"/>
  <c r="R15" i="186"/>
  <c r="AC9" i="186"/>
  <c r="R17" i="186" s="1"/>
  <c r="Z8" i="186"/>
  <c r="O16" i="186" s="1"/>
  <c r="N15" i="186"/>
  <c r="Y9" i="186"/>
  <c r="N17" i="186" s="1"/>
  <c r="AI8" i="186"/>
  <c r="S15" i="186"/>
  <c r="AE8" i="186"/>
  <c r="T16" i="186" s="1"/>
  <c r="AD9" i="186"/>
  <c r="S17" i="186" s="1"/>
  <c r="AA8" i="186"/>
  <c r="P16" i="186" s="1"/>
  <c r="O15" i="186"/>
  <c r="Z9" i="186"/>
  <c r="O17" i="186" s="1"/>
  <c r="W8" i="186"/>
  <c r="L16" i="186" s="1"/>
  <c r="K15" i="186"/>
  <c r="V9" i="186"/>
  <c r="K17" i="186" s="1"/>
  <c r="L15" i="186"/>
  <c r="X8" i="186"/>
  <c r="M16" i="186" s="1"/>
  <c r="W9" i="186"/>
  <c r="L17" i="186" s="1"/>
  <c r="M15" i="186"/>
  <c r="Y8" i="186"/>
  <c r="N16" i="186" s="1"/>
  <c r="X9" i="186"/>
  <c r="M17" i="186" s="1"/>
  <c r="AB8" i="186"/>
  <c r="Q16" i="186" s="1"/>
  <c r="P15" i="186"/>
  <c r="AA9" i="186"/>
  <c r="P17" i="186" s="1"/>
  <c r="T15" i="186"/>
  <c r="AF8" i="186"/>
  <c r="AE9" i="186"/>
  <c r="T17" i="186" s="1"/>
  <c r="V8" i="186"/>
  <c r="K16" i="186" s="1"/>
  <c r="AC8" i="186"/>
  <c r="R16" i="186" s="1"/>
  <c r="Q15" i="186"/>
  <c r="AB9" i="186"/>
  <c r="Q17" i="186" s="1"/>
  <c r="J22" i="197"/>
  <c r="W12" i="197"/>
  <c r="J24" i="197" s="1"/>
  <c r="W11" i="197"/>
  <c r="J23" i="197" s="1"/>
  <c r="U18" i="197"/>
  <c r="AJ7" i="197"/>
  <c r="M21" i="197"/>
  <c r="X36" i="197"/>
  <c r="U29" i="197"/>
  <c r="V5" i="197"/>
  <c r="Y8" i="197"/>
  <c r="Y34" i="197"/>
  <c r="Y35" i="197" s="1"/>
  <c r="K19" i="197"/>
  <c r="X10" i="197"/>
  <c r="D7" i="207"/>
  <c r="D17" i="207" s="1"/>
  <c r="D14" i="186" l="1"/>
  <c r="N21" i="197"/>
  <c r="Z8" i="197"/>
  <c r="Z34" i="197"/>
  <c r="K22" i="197"/>
  <c r="X12" i="197"/>
  <c r="K24" i="197" s="1"/>
  <c r="Z35" i="197"/>
  <c r="Y36" i="197"/>
  <c r="L19" i="197"/>
  <c r="Y10" i="197"/>
  <c r="Y11" i="197" s="1"/>
  <c r="L23" i="197" s="1"/>
  <c r="X11" i="197"/>
  <c r="K23" i="197" s="1"/>
  <c r="V29" i="197"/>
  <c r="W5" i="197"/>
  <c r="J6" i="119"/>
  <c r="J7" i="119" s="1"/>
  <c r="Z36" i="197" l="1"/>
  <c r="W29" i="197"/>
  <c r="X5" i="197"/>
  <c r="J16" i="197"/>
  <c r="AA8" i="197"/>
  <c r="AA34" i="197"/>
  <c r="O21" i="197"/>
  <c r="M19" i="197"/>
  <c r="Z10" i="197"/>
  <c r="L22" i="197"/>
  <c r="Y12" i="197"/>
  <c r="L24" i="197" s="1"/>
  <c r="K10" i="111"/>
  <c r="J10" i="111"/>
  <c r="M22" i="197" l="1"/>
  <c r="Z12" i="197"/>
  <c r="M24" i="197" s="1"/>
  <c r="AA36" i="197"/>
  <c r="AB8" i="197"/>
  <c r="AB34" i="197"/>
  <c r="X29" i="197"/>
  <c r="Y5" i="197"/>
  <c r="K16" i="197"/>
  <c r="N19" i="197"/>
  <c r="AA10" i="197"/>
  <c r="Z11" i="197"/>
  <c r="M23" i="197" s="1"/>
  <c r="AA35" i="197"/>
  <c r="C17" i="187"/>
  <c r="C16" i="187"/>
  <c r="C6" i="187" s="1"/>
  <c r="AA17" i="187"/>
  <c r="AB17" i="187"/>
  <c r="AC17" i="187"/>
  <c r="AD17" i="187"/>
  <c r="AE17" i="187"/>
  <c r="AF17" i="187"/>
  <c r="AG17" i="187"/>
  <c r="AH17" i="187"/>
  <c r="AI17" i="187"/>
  <c r="W16" i="187"/>
  <c r="X16" i="187"/>
  <c r="Y16" i="187"/>
  <c r="Z16" i="187"/>
  <c r="Y17" i="187"/>
  <c r="Z17" i="187"/>
  <c r="P16" i="187"/>
  <c r="Q16" i="187"/>
  <c r="R16" i="187"/>
  <c r="S16" i="187"/>
  <c r="T16" i="187"/>
  <c r="U16" i="187"/>
  <c r="V16" i="187"/>
  <c r="P27" i="187"/>
  <c r="P17" i="187" s="1"/>
  <c r="Q27" i="187"/>
  <c r="Q17" i="187" s="1"/>
  <c r="R27" i="187"/>
  <c r="R17" i="187" s="1"/>
  <c r="S27" i="187"/>
  <c r="S17" i="187" s="1"/>
  <c r="T27" i="187"/>
  <c r="T17" i="187" s="1"/>
  <c r="U27" i="187"/>
  <c r="U17" i="187" s="1"/>
  <c r="V27" i="187"/>
  <c r="V17" i="187" s="1"/>
  <c r="W27" i="187"/>
  <c r="W17" i="187" s="1"/>
  <c r="X27" i="187"/>
  <c r="X17" i="187" s="1"/>
  <c r="B17" i="187"/>
  <c r="B7" i="187" s="1"/>
  <c r="D17" i="187"/>
  <c r="P21" i="197" l="1"/>
  <c r="AB36" i="197"/>
  <c r="Y29" i="197"/>
  <c r="L16" i="197"/>
  <c r="Z5" i="197"/>
  <c r="N22" i="197"/>
  <c r="AB11" i="197"/>
  <c r="O23" i="197" s="1"/>
  <c r="AA12" i="197"/>
  <c r="N24" i="197" s="1"/>
  <c r="AC8" i="197"/>
  <c r="AC34" i="197"/>
  <c r="AC35" i="197" s="1"/>
  <c r="AB35" i="197"/>
  <c r="O19" i="197"/>
  <c r="AB10" i="197"/>
  <c r="AA11" i="197"/>
  <c r="N23" i="197" s="1"/>
  <c r="S21" i="129"/>
  <c r="R21" i="129"/>
  <c r="Q21" i="129"/>
  <c r="P21" i="129"/>
  <c r="O21" i="129"/>
  <c r="N21" i="129"/>
  <c r="M21" i="129"/>
  <c r="L21" i="129"/>
  <c r="K21" i="129"/>
  <c r="J21" i="129"/>
  <c r="D21" i="129"/>
  <c r="C21" i="129"/>
  <c r="B21" i="129"/>
  <c r="A21" i="129"/>
  <c r="S20" i="129"/>
  <c r="R20" i="129"/>
  <c r="Q20" i="129"/>
  <c r="P20" i="129"/>
  <c r="O20" i="129"/>
  <c r="N20" i="129"/>
  <c r="M20" i="129"/>
  <c r="L20" i="129"/>
  <c r="K20" i="129"/>
  <c r="J20" i="129"/>
  <c r="D20" i="129"/>
  <c r="C20" i="129"/>
  <c r="B20" i="129"/>
  <c r="A20" i="129"/>
  <c r="S19" i="129"/>
  <c r="R19" i="129"/>
  <c r="Q19" i="129"/>
  <c r="P19" i="129"/>
  <c r="O19" i="129"/>
  <c r="N19" i="129"/>
  <c r="M19" i="129"/>
  <c r="L19" i="129"/>
  <c r="K19" i="129"/>
  <c r="J19" i="129"/>
  <c r="D19" i="129"/>
  <c r="C19" i="129"/>
  <c r="B19" i="129"/>
  <c r="A19" i="129"/>
  <c r="S18" i="129"/>
  <c r="R18" i="129"/>
  <c r="Q18" i="129"/>
  <c r="P18" i="129"/>
  <c r="O18" i="129"/>
  <c r="N18" i="129"/>
  <c r="M18" i="129"/>
  <c r="L18" i="129"/>
  <c r="K18" i="129"/>
  <c r="J18" i="129"/>
  <c r="D18" i="129"/>
  <c r="C18" i="129"/>
  <c r="B18" i="129"/>
  <c r="A18" i="129"/>
  <c r="S17" i="129"/>
  <c r="R17" i="129"/>
  <c r="Q17" i="129"/>
  <c r="P17" i="129"/>
  <c r="O17" i="129"/>
  <c r="N17" i="129"/>
  <c r="M17" i="129"/>
  <c r="L17" i="129"/>
  <c r="K17" i="129"/>
  <c r="J17" i="129"/>
  <c r="D17" i="129"/>
  <c r="C17" i="129"/>
  <c r="B17" i="129"/>
  <c r="A17" i="129"/>
  <c r="S16" i="129"/>
  <c r="R16" i="129"/>
  <c r="Q16" i="129"/>
  <c r="P16" i="129"/>
  <c r="O16" i="129"/>
  <c r="N16" i="129"/>
  <c r="M16" i="129"/>
  <c r="L16" i="129"/>
  <c r="K16" i="129"/>
  <c r="J16" i="129"/>
  <c r="B13" i="129"/>
  <c r="V12" i="129"/>
  <c r="L24" i="129" s="1"/>
  <c r="AI10" i="129"/>
  <c r="AH10" i="129"/>
  <c r="AG10" i="129"/>
  <c r="AF10" i="129"/>
  <c r="AE10" i="129"/>
  <c r="AD10" i="129"/>
  <c r="AC10" i="129"/>
  <c r="AB10" i="129"/>
  <c r="AA10" i="129"/>
  <c r="Z10" i="129"/>
  <c r="Y10" i="129"/>
  <c r="X10" i="129"/>
  <c r="W10" i="129"/>
  <c r="V10" i="129"/>
  <c r="U10" i="129"/>
  <c r="T10" i="129"/>
  <c r="S10" i="129"/>
  <c r="R10" i="129"/>
  <c r="Q10" i="129"/>
  <c r="P10" i="129"/>
  <c r="O10" i="129"/>
  <c r="N10" i="129"/>
  <c r="M10" i="129"/>
  <c r="L10" i="129"/>
  <c r="K10" i="129"/>
  <c r="J10" i="129"/>
  <c r="C10" i="129"/>
  <c r="AJ9" i="129"/>
  <c r="AJ8" i="129"/>
  <c r="AJ7" i="129"/>
  <c r="AJ6" i="129"/>
  <c r="AJ5" i="129"/>
  <c r="L5" i="118"/>
  <c r="O5" i="118"/>
  <c r="P5" i="118" s="1"/>
  <c r="Q5" i="118" s="1"/>
  <c r="R5" i="118" s="1"/>
  <c r="S5" i="118" s="1"/>
  <c r="T5" i="118" s="1"/>
  <c r="U5" i="118" s="1"/>
  <c r="V5" i="118" s="1"/>
  <c r="W5" i="118" s="1"/>
  <c r="X5" i="118" s="1"/>
  <c r="Y5" i="118" s="1"/>
  <c r="Z5" i="118" s="1"/>
  <c r="AA5" i="118" s="1"/>
  <c r="AB5" i="118" s="1"/>
  <c r="AC5" i="118" s="1"/>
  <c r="AD5" i="118" s="1"/>
  <c r="AE5" i="118" s="1"/>
  <c r="AF5" i="118" s="1"/>
  <c r="AG5" i="118" s="1"/>
  <c r="AH5" i="118" s="1"/>
  <c r="AI5" i="118" s="1"/>
  <c r="AJ5" i="118" s="1"/>
  <c r="AK5" i="118" s="1"/>
  <c r="B25" i="129" l="1"/>
  <c r="B5" i="178"/>
  <c r="C22" i="129"/>
  <c r="C5" i="178"/>
  <c r="M9" i="102"/>
  <c r="M5" i="178"/>
  <c r="H19" i="71" s="1"/>
  <c r="N9" i="102"/>
  <c r="N5" i="178"/>
  <c r="AB11" i="129"/>
  <c r="R23" i="129" s="1"/>
  <c r="AA9" i="102"/>
  <c r="AA5" i="178"/>
  <c r="L9" i="102"/>
  <c r="L5" i="178"/>
  <c r="G19" i="71" s="1"/>
  <c r="AC9" i="102"/>
  <c r="AC5" i="178"/>
  <c r="S11" i="129"/>
  <c r="R9" i="102"/>
  <c r="R5" i="178"/>
  <c r="AE11" i="129"/>
  <c r="AD9" i="102"/>
  <c r="AD5" i="178"/>
  <c r="S12" i="129"/>
  <c r="S9" i="102"/>
  <c r="S5" i="178"/>
  <c r="AE9" i="102"/>
  <c r="AE5" i="178"/>
  <c r="N22" i="129"/>
  <c r="X9" i="102"/>
  <c r="X5" i="178"/>
  <c r="O22" i="129"/>
  <c r="Y9" i="102"/>
  <c r="Y5" i="178"/>
  <c r="AB9" i="102"/>
  <c r="AB5" i="178"/>
  <c r="J22" i="129"/>
  <c r="T9" i="102"/>
  <c r="T5" i="178"/>
  <c r="AG11" i="129"/>
  <c r="AF9" i="102"/>
  <c r="AF5" i="178"/>
  <c r="AF19" i="50" s="1"/>
  <c r="S50" i="50" s="1"/>
  <c r="K22" i="129"/>
  <c r="U9" i="102"/>
  <c r="U5" i="178"/>
  <c r="AG9" i="102"/>
  <c r="AG5" i="178"/>
  <c r="AG19" i="50" s="1"/>
  <c r="T50" i="50" s="1"/>
  <c r="P11" i="129"/>
  <c r="O9" i="102"/>
  <c r="O5" i="178"/>
  <c r="P9" i="102"/>
  <c r="P5" i="178"/>
  <c r="AG12" i="129"/>
  <c r="J9" i="102"/>
  <c r="J5" i="178"/>
  <c r="L22" i="129"/>
  <c r="V9" i="102"/>
  <c r="V5" i="178"/>
  <c r="AH9" i="102"/>
  <c r="AH5" i="178"/>
  <c r="AH19" i="50" s="1"/>
  <c r="U50" i="50" s="1"/>
  <c r="P22" i="129"/>
  <c r="Z9" i="102"/>
  <c r="Z5" i="178"/>
  <c r="Q9" i="102"/>
  <c r="Q5" i="178"/>
  <c r="J19" i="71" s="1"/>
  <c r="K9" i="102"/>
  <c r="K5" i="178"/>
  <c r="F19" i="71" s="1"/>
  <c r="M22" i="129"/>
  <c r="W9" i="102"/>
  <c r="W5" i="178"/>
  <c r="AI9" i="102"/>
  <c r="AI5" i="178"/>
  <c r="AI19" i="50" s="1"/>
  <c r="V50" i="50" s="1"/>
  <c r="AE12" i="129"/>
  <c r="AH11" i="129"/>
  <c r="K12" i="129"/>
  <c r="AI12" i="129"/>
  <c r="M12" i="129"/>
  <c r="U11" i="129"/>
  <c r="K23" i="129" s="1"/>
  <c r="N12" i="129"/>
  <c r="V11" i="129"/>
  <c r="L23" i="129" s="1"/>
  <c r="J12" i="129"/>
  <c r="T12" i="129"/>
  <c r="J24" i="129" s="1"/>
  <c r="U12" i="129"/>
  <c r="K24" i="129" s="1"/>
  <c r="P19" i="197"/>
  <c r="AC10" i="197"/>
  <c r="AD8" i="197"/>
  <c r="AD34" i="197"/>
  <c r="AD35" i="197" s="1"/>
  <c r="Z29" i="197"/>
  <c r="M16" i="197"/>
  <c r="AA5" i="197"/>
  <c r="O22" i="197"/>
  <c r="AC11" i="197"/>
  <c r="P23" i="197" s="1"/>
  <c r="AB12" i="197"/>
  <c r="O24" i="197" s="1"/>
  <c r="AC36" i="197"/>
  <c r="K11" i="129"/>
  <c r="N11" i="129"/>
  <c r="L12" i="129"/>
  <c r="AI11" i="129"/>
  <c r="O11" i="129"/>
  <c r="AJ10" i="129"/>
  <c r="Q11" i="129"/>
  <c r="AC11" i="129"/>
  <c r="S23" i="129" s="1"/>
  <c r="R11" i="129"/>
  <c r="AD11" i="129"/>
  <c r="W12" i="129"/>
  <c r="M24" i="129" s="1"/>
  <c r="Z11" i="129"/>
  <c r="P23" i="129" s="1"/>
  <c r="X12" i="129"/>
  <c r="N24" i="129" s="1"/>
  <c r="AF12" i="129"/>
  <c r="W11" i="129"/>
  <c r="M23" i="129" s="1"/>
  <c r="AA11" i="129"/>
  <c r="Q23" i="129" s="1"/>
  <c r="AC12" i="129"/>
  <c r="S24" i="129" s="1"/>
  <c r="AH12" i="129"/>
  <c r="M11" i="129"/>
  <c r="T11" i="129"/>
  <c r="J23" i="129" s="1"/>
  <c r="AF11" i="129"/>
  <c r="R12" i="129"/>
  <c r="AD12" i="129"/>
  <c r="Q22" i="129"/>
  <c r="R22" i="129"/>
  <c r="S22" i="129"/>
  <c r="L11" i="129"/>
  <c r="X11" i="129"/>
  <c r="N23" i="129" s="1"/>
  <c r="Y11" i="129"/>
  <c r="O23" i="129" s="1"/>
  <c r="Y12" i="129"/>
  <c r="O24" i="129" s="1"/>
  <c r="O12" i="129"/>
  <c r="AA12" i="129"/>
  <c r="Q24" i="129" s="1"/>
  <c r="D10" i="129"/>
  <c r="P12" i="129"/>
  <c r="AB12" i="129"/>
  <c r="R24" i="129" s="1"/>
  <c r="Z12" i="129"/>
  <c r="P24" i="129" s="1"/>
  <c r="Q12" i="129"/>
  <c r="C19" i="71" l="1"/>
  <c r="C50" i="50"/>
  <c r="B19" i="71"/>
  <c r="B50" i="50"/>
  <c r="AC19" i="50"/>
  <c r="P50" i="50" s="1"/>
  <c r="R14" i="178"/>
  <c r="Z19" i="50"/>
  <c r="M50" i="50" s="1"/>
  <c r="O14" i="178"/>
  <c r="AA19" i="50"/>
  <c r="N50" i="50" s="1"/>
  <c r="P14" i="178"/>
  <c r="AB19" i="50"/>
  <c r="O50" i="50" s="1"/>
  <c r="Q14" i="178"/>
  <c r="D22" i="129"/>
  <c r="D9" i="102"/>
  <c r="D5" i="178"/>
  <c r="AD19" i="50"/>
  <c r="Q50" i="50" s="1"/>
  <c r="S14" i="178"/>
  <c r="W19" i="50"/>
  <c r="J50" i="50" s="1"/>
  <c r="L14" i="178"/>
  <c r="K14" i="178"/>
  <c r="Y19" i="50"/>
  <c r="L50" i="50" s="1"/>
  <c r="N14" i="178"/>
  <c r="AE19" i="50"/>
  <c r="R50" i="50" s="1"/>
  <c r="T14" i="178"/>
  <c r="AJ19" i="50"/>
  <c r="L19" i="71" s="1"/>
  <c r="J14" i="178"/>
  <c r="E19" i="71"/>
  <c r="X19" i="50"/>
  <c r="K50" i="50" s="1"/>
  <c r="M14" i="178"/>
  <c r="AA29" i="197"/>
  <c r="N16" i="197"/>
  <c r="AB5" i="197"/>
  <c r="AE8" i="197"/>
  <c r="AE34" i="197"/>
  <c r="Q19" i="197"/>
  <c r="AD10" i="197"/>
  <c r="AD11" i="197" s="1"/>
  <c r="Q23" i="197" s="1"/>
  <c r="P22" i="197"/>
  <c r="AC12" i="197"/>
  <c r="P24" i="197" s="1"/>
  <c r="AE35" i="197"/>
  <c r="AD36" i="197"/>
  <c r="AI6" i="194"/>
  <c r="AH6" i="194"/>
  <c r="AG6" i="194"/>
  <c r="AH7" i="194" s="1"/>
  <c r="AF6" i="194"/>
  <c r="AG7" i="194" s="1"/>
  <c r="AE6" i="194"/>
  <c r="AF7" i="194" s="1"/>
  <c r="AD6" i="194"/>
  <c r="AE7" i="194" s="1"/>
  <c r="AC6" i="194"/>
  <c r="AD7" i="194" s="1"/>
  <c r="AB6" i="194"/>
  <c r="AC7" i="194" s="1"/>
  <c r="AA6" i="194"/>
  <c r="AB7" i="194" s="1"/>
  <c r="Z6" i="194"/>
  <c r="Y6" i="194"/>
  <c r="X6" i="194"/>
  <c r="W6" i="194"/>
  <c r="V6" i="194"/>
  <c r="U6" i="194"/>
  <c r="T6" i="194"/>
  <c r="S6" i="194"/>
  <c r="R6" i="194"/>
  <c r="S7" i="194" s="1"/>
  <c r="Q6" i="194"/>
  <c r="R7" i="194" s="1"/>
  <c r="P6" i="194"/>
  <c r="Q7" i="194" s="1"/>
  <c r="O6" i="194"/>
  <c r="P7" i="194" s="1"/>
  <c r="N6" i="194"/>
  <c r="O7" i="194" s="1"/>
  <c r="M6" i="194"/>
  <c r="N7" i="194" s="1"/>
  <c r="L6" i="194"/>
  <c r="M7" i="194" s="1"/>
  <c r="K6" i="194"/>
  <c r="J6" i="194"/>
  <c r="C6" i="194"/>
  <c r="B9" i="194" s="1"/>
  <c r="AJ5" i="194"/>
  <c r="AJ6" i="194" s="1"/>
  <c r="F13" i="48"/>
  <c r="F12" i="48"/>
  <c r="F7" i="48"/>
  <c r="F9" i="48"/>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I34" i="10"/>
  <c r="I35" i="10"/>
  <c r="I33" i="10"/>
  <c r="B26" i="39"/>
  <c r="B24" i="39"/>
  <c r="B23" i="39"/>
  <c r="B22" i="39"/>
  <c r="B21" i="39"/>
  <c r="B20" i="39"/>
  <c r="B19" i="39"/>
  <c r="B12" i="39"/>
  <c r="B10" i="39"/>
  <c r="B9" i="39"/>
  <c r="B8" i="39"/>
  <c r="B7" i="39"/>
  <c r="B6" i="39"/>
  <c r="B5" i="39"/>
  <c r="F10" i="48"/>
  <c r="F5" i="48"/>
  <c r="F15" i="48"/>
  <c r="F4" i="48"/>
  <c r="I45" i="22"/>
  <c r="J45" i="22"/>
  <c r="H45" i="22"/>
  <c r="D19" i="71" l="1"/>
  <c r="D50" i="50"/>
  <c r="L7" i="194"/>
  <c r="P8" i="194"/>
  <c r="AI8" i="194"/>
  <c r="Q8" i="194"/>
  <c r="K7" i="194"/>
  <c r="R8" i="194"/>
  <c r="S8" i="194"/>
  <c r="AA8" i="194"/>
  <c r="AC8" i="194"/>
  <c r="L8" i="194"/>
  <c r="M8" i="194"/>
  <c r="N8" i="194"/>
  <c r="AG8" i="194"/>
  <c r="AB8" i="194"/>
  <c r="AD8" i="194"/>
  <c r="AE8" i="194"/>
  <c r="AF8" i="194"/>
  <c r="O8" i="194"/>
  <c r="AH8" i="194"/>
  <c r="AI7" i="194"/>
  <c r="X8" i="194"/>
  <c r="Y7" i="194"/>
  <c r="Y8" i="194"/>
  <c r="Z7" i="194"/>
  <c r="W8" i="194"/>
  <c r="X7" i="194"/>
  <c r="Z8" i="194"/>
  <c r="AA7" i="194"/>
  <c r="T7" i="194"/>
  <c r="T8" i="194"/>
  <c r="U7" i="194"/>
  <c r="U8" i="194"/>
  <c r="V7" i="194"/>
  <c r="V8" i="194"/>
  <c r="W7" i="194"/>
  <c r="AE36" i="197"/>
  <c r="AF8" i="197"/>
  <c r="AF34" i="197"/>
  <c r="AC5" i="197"/>
  <c r="O16" i="197"/>
  <c r="AB29" i="197"/>
  <c r="Q22" i="197"/>
  <c r="AD12" i="197"/>
  <c r="Q24" i="197" s="1"/>
  <c r="R19" i="197"/>
  <c r="AE10" i="197"/>
  <c r="AE11" i="197" s="1"/>
  <c r="R23" i="197" s="1"/>
  <c r="D6" i="194"/>
  <c r="J8" i="194"/>
  <c r="K8" i="194"/>
  <c r="AF36" i="197" l="1"/>
  <c r="S19" i="197"/>
  <c r="AF10" i="197"/>
  <c r="P16" i="197"/>
  <c r="AD5" i="197"/>
  <c r="AC29" i="197"/>
  <c r="AG8" i="197"/>
  <c r="AG34" i="197"/>
  <c r="AF11" i="197"/>
  <c r="S23" i="197" s="1"/>
  <c r="R22" i="197"/>
  <c r="AE12" i="197"/>
  <c r="R24" i="197" s="1"/>
  <c r="AF35" i="197"/>
  <c r="C11" i="190"/>
  <c r="AG36" i="197" l="1"/>
  <c r="AH8" i="197"/>
  <c r="AJ32" i="197"/>
  <c r="AJ34" i="197" s="1"/>
  <c r="AH34" i="197"/>
  <c r="AD29" i="197"/>
  <c r="AE5" i="197"/>
  <c r="Q16" i="197"/>
  <c r="T19" i="197"/>
  <c r="AG10" i="197"/>
  <c r="AG11" i="197" s="1"/>
  <c r="T23" i="197" s="1"/>
  <c r="S22" i="197"/>
  <c r="AF12" i="197"/>
  <c r="S24" i="197" s="1"/>
  <c r="AG35" i="197"/>
  <c r="K12" i="190"/>
  <c r="L12" i="190"/>
  <c r="M12" i="190"/>
  <c r="N12" i="190"/>
  <c r="O12" i="190"/>
  <c r="P12" i="190"/>
  <c r="Q12" i="190"/>
  <c r="R12" i="190"/>
  <c r="S12" i="190"/>
  <c r="T12" i="190"/>
  <c r="K13" i="190"/>
  <c r="L13" i="190"/>
  <c r="M13" i="190"/>
  <c r="N13" i="190"/>
  <c r="O13" i="190"/>
  <c r="P13" i="190"/>
  <c r="Q13" i="190"/>
  <c r="R13" i="190"/>
  <c r="S13" i="190"/>
  <c r="T13" i="190"/>
  <c r="A16" i="193"/>
  <c r="A16" i="179"/>
  <c r="A17" i="179"/>
  <c r="D155" i="118"/>
  <c r="D7" i="179"/>
  <c r="D17" i="179" s="1"/>
  <c r="R16" i="197" l="1"/>
  <c r="AF5" i="197"/>
  <c r="AE29" i="197"/>
  <c r="T22" i="197"/>
  <c r="AG12" i="197"/>
  <c r="T24" i="197" s="1"/>
  <c r="AI35" i="197"/>
  <c r="AH36" i="197"/>
  <c r="U19" i="197"/>
  <c r="AJ8" i="197"/>
  <c r="AJ10" i="197" s="1"/>
  <c r="AH10" i="197"/>
  <c r="AH11" i="197" s="1"/>
  <c r="U23" i="197" s="1"/>
  <c r="AH35" i="197"/>
  <c r="J13" i="186"/>
  <c r="A16" i="184"/>
  <c r="A17" i="184"/>
  <c r="A15" i="184"/>
  <c r="A15" i="183"/>
  <c r="A14" i="183"/>
  <c r="A15" i="114"/>
  <c r="A14" i="114"/>
  <c r="A15" i="179"/>
  <c r="K14" i="179"/>
  <c r="L14" i="179"/>
  <c r="M14" i="179"/>
  <c r="N14" i="179"/>
  <c r="O14" i="179"/>
  <c r="P14" i="179"/>
  <c r="Q14" i="179"/>
  <c r="R14" i="179"/>
  <c r="S14" i="179"/>
  <c r="T14" i="179"/>
  <c r="U14" i="179"/>
  <c r="J14" i="179"/>
  <c r="A6" i="76"/>
  <c r="A7" i="76"/>
  <c r="A8" i="76"/>
  <c r="A9" i="76"/>
  <c r="A10" i="76"/>
  <c r="A11" i="76"/>
  <c r="A12" i="76"/>
  <c r="AJ5" i="155"/>
  <c r="U22" i="197" l="1"/>
  <c r="AI11" i="197"/>
  <c r="V23" i="197" s="1"/>
  <c r="AH12" i="197"/>
  <c r="U24" i="197" s="1"/>
  <c r="AF29" i="197"/>
  <c r="AG5" i="197"/>
  <c r="S16" i="197"/>
  <c r="U35" i="50"/>
  <c r="V35" i="50"/>
  <c r="K35" i="50"/>
  <c r="L35" i="50"/>
  <c r="M35" i="50"/>
  <c r="N35" i="50"/>
  <c r="O35" i="50"/>
  <c r="P35" i="50"/>
  <c r="Q35" i="50"/>
  <c r="R35" i="50"/>
  <c r="S35" i="50"/>
  <c r="T35" i="50"/>
  <c r="J35" i="50"/>
  <c r="A36" i="50"/>
  <c r="J13" i="178"/>
  <c r="E15" i="130"/>
  <c r="F15" i="130"/>
  <c r="H15" i="130"/>
  <c r="I15" i="130"/>
  <c r="K14" i="130"/>
  <c r="L14" i="130"/>
  <c r="M14" i="130"/>
  <c r="N14" i="130"/>
  <c r="O14" i="130"/>
  <c r="P14" i="130"/>
  <c r="Q14" i="130"/>
  <c r="R14" i="130"/>
  <c r="S14" i="130"/>
  <c r="T14" i="130"/>
  <c r="J14" i="130"/>
  <c r="K21" i="192"/>
  <c r="L21" i="192"/>
  <c r="M21" i="192"/>
  <c r="N21" i="192"/>
  <c r="O21" i="192"/>
  <c r="P21" i="192"/>
  <c r="Q21" i="192"/>
  <c r="R21" i="192"/>
  <c r="S21" i="192"/>
  <c r="T21" i="192"/>
  <c r="U21" i="192"/>
  <c r="V21" i="192"/>
  <c r="J21" i="192"/>
  <c r="D23" i="192"/>
  <c r="D24" i="192"/>
  <c r="D25" i="192"/>
  <c r="D26" i="192"/>
  <c r="A27" i="192"/>
  <c r="A28" i="192"/>
  <c r="A29" i="192"/>
  <c r="A30" i="192"/>
  <c r="D22" i="192"/>
  <c r="B20" i="192"/>
  <c r="C20" i="192"/>
  <c r="D20" i="192"/>
  <c r="A20" i="192"/>
  <c r="AI22" i="117"/>
  <c r="AH22" i="117"/>
  <c r="AG22" i="117"/>
  <c r="AF22" i="117"/>
  <c r="AE22" i="117"/>
  <c r="AD22" i="117"/>
  <c r="AI21" i="117"/>
  <c r="AH21" i="117"/>
  <c r="AG21" i="117"/>
  <c r="AF21" i="117"/>
  <c r="AE21" i="117"/>
  <c r="AD21" i="117"/>
  <c r="AI19" i="117"/>
  <c r="AH19" i="117"/>
  <c r="AG19" i="117"/>
  <c r="AF19" i="117"/>
  <c r="AE19" i="117"/>
  <c r="AD19" i="117"/>
  <c r="U24" i="137"/>
  <c r="U25" i="137"/>
  <c r="U26" i="137"/>
  <c r="U27" i="137"/>
  <c r="U28" i="137"/>
  <c r="U29" i="137"/>
  <c r="U30" i="137"/>
  <c r="U31" i="137"/>
  <c r="U32" i="137"/>
  <c r="U33" i="137"/>
  <c r="U34" i="137"/>
  <c r="U35" i="137"/>
  <c r="U36" i="137"/>
  <c r="U37" i="137"/>
  <c r="J24" i="137"/>
  <c r="J25" i="137"/>
  <c r="J26" i="137"/>
  <c r="J27" i="137"/>
  <c r="J28" i="137"/>
  <c r="J29" i="137"/>
  <c r="J30" i="137"/>
  <c r="J31" i="137"/>
  <c r="J32" i="137"/>
  <c r="J33" i="137"/>
  <c r="J34" i="137"/>
  <c r="J35" i="137"/>
  <c r="J36" i="137"/>
  <c r="J37" i="137"/>
  <c r="K24" i="137"/>
  <c r="L24" i="137"/>
  <c r="M24" i="137"/>
  <c r="N24" i="137"/>
  <c r="O24" i="137"/>
  <c r="P24" i="137"/>
  <c r="Q24" i="137"/>
  <c r="R24" i="137"/>
  <c r="S24" i="137"/>
  <c r="T24" i="137"/>
  <c r="K25" i="137"/>
  <c r="L25" i="137"/>
  <c r="M25" i="137"/>
  <c r="N25" i="137"/>
  <c r="O25" i="137"/>
  <c r="P25" i="137"/>
  <c r="Q25" i="137"/>
  <c r="R25" i="137"/>
  <c r="S25" i="137"/>
  <c r="T25" i="137"/>
  <c r="K26" i="137"/>
  <c r="L26" i="137"/>
  <c r="M26" i="137"/>
  <c r="N26" i="137"/>
  <c r="O26" i="137"/>
  <c r="P26" i="137"/>
  <c r="Q26" i="137"/>
  <c r="R26" i="137"/>
  <c r="S26" i="137"/>
  <c r="T26" i="137"/>
  <c r="K27" i="137"/>
  <c r="L27" i="137"/>
  <c r="M27" i="137"/>
  <c r="N27" i="137"/>
  <c r="O27" i="137"/>
  <c r="P27" i="137"/>
  <c r="Q27" i="137"/>
  <c r="R27" i="137"/>
  <c r="S27" i="137"/>
  <c r="T27" i="137"/>
  <c r="K28" i="137"/>
  <c r="L28" i="137"/>
  <c r="M28" i="137"/>
  <c r="N28" i="137"/>
  <c r="O28" i="137"/>
  <c r="P28" i="137"/>
  <c r="Q28" i="137"/>
  <c r="R28" i="137"/>
  <c r="S28" i="137"/>
  <c r="T28" i="137"/>
  <c r="K29" i="137"/>
  <c r="L29" i="137"/>
  <c r="M29" i="137"/>
  <c r="N29" i="137"/>
  <c r="O29" i="137"/>
  <c r="P29" i="137"/>
  <c r="Q29" i="137"/>
  <c r="R29" i="137"/>
  <c r="S29" i="137"/>
  <c r="T29" i="137"/>
  <c r="K30" i="137"/>
  <c r="L30" i="137"/>
  <c r="M30" i="137"/>
  <c r="N30" i="137"/>
  <c r="O30" i="137"/>
  <c r="P30" i="137"/>
  <c r="Q30" i="137"/>
  <c r="R30" i="137"/>
  <c r="S30" i="137"/>
  <c r="T30" i="137"/>
  <c r="K31" i="137"/>
  <c r="L31" i="137"/>
  <c r="M31" i="137"/>
  <c r="N31" i="137"/>
  <c r="O31" i="137"/>
  <c r="P31" i="137"/>
  <c r="Q31" i="137"/>
  <c r="R31" i="137"/>
  <c r="S31" i="137"/>
  <c r="T31" i="137"/>
  <c r="K32" i="137"/>
  <c r="L32" i="137"/>
  <c r="M32" i="137"/>
  <c r="N32" i="137"/>
  <c r="O32" i="137"/>
  <c r="P32" i="137"/>
  <c r="Q32" i="137"/>
  <c r="R32" i="137"/>
  <c r="S32" i="137"/>
  <c r="T32" i="137"/>
  <c r="K33" i="137"/>
  <c r="L33" i="137"/>
  <c r="M33" i="137"/>
  <c r="N33" i="137"/>
  <c r="O33" i="137"/>
  <c r="P33" i="137"/>
  <c r="Q33" i="137"/>
  <c r="R33" i="137"/>
  <c r="S33" i="137"/>
  <c r="T33" i="137"/>
  <c r="K34" i="137"/>
  <c r="L34" i="137"/>
  <c r="M34" i="137"/>
  <c r="N34" i="137"/>
  <c r="O34" i="137"/>
  <c r="P34" i="137"/>
  <c r="Q34" i="137"/>
  <c r="R34" i="137"/>
  <c r="S34" i="137"/>
  <c r="T34" i="137"/>
  <c r="K35" i="137"/>
  <c r="L35" i="137"/>
  <c r="M35" i="137"/>
  <c r="N35" i="137"/>
  <c r="O35" i="137"/>
  <c r="P35" i="137"/>
  <c r="Q35" i="137"/>
  <c r="R35" i="137"/>
  <c r="S35" i="137"/>
  <c r="T35" i="137"/>
  <c r="K36" i="137"/>
  <c r="L36" i="137"/>
  <c r="M36" i="137"/>
  <c r="N36" i="137"/>
  <c r="O36" i="137"/>
  <c r="P36" i="137"/>
  <c r="Q36" i="137"/>
  <c r="R36" i="137"/>
  <c r="S36" i="137"/>
  <c r="T36" i="137"/>
  <c r="K37" i="137"/>
  <c r="L37" i="137"/>
  <c r="M37" i="137"/>
  <c r="N37" i="137"/>
  <c r="O37" i="137"/>
  <c r="P37" i="137"/>
  <c r="Q37" i="137"/>
  <c r="R37" i="137"/>
  <c r="S37" i="137"/>
  <c r="T37" i="137"/>
  <c r="A42" i="53"/>
  <c r="B42" i="53"/>
  <c r="C42" i="53"/>
  <c r="D42" i="53"/>
  <c r="A43" i="53"/>
  <c r="B43" i="53"/>
  <c r="C43" i="53"/>
  <c r="D43" i="53"/>
  <c r="A44" i="53"/>
  <c r="B44" i="53"/>
  <c r="C44" i="53"/>
  <c r="D44" i="53"/>
  <c r="A45" i="53"/>
  <c r="B45" i="53"/>
  <c r="C45" i="53"/>
  <c r="D45" i="53"/>
  <c r="A46" i="53"/>
  <c r="B46" i="53"/>
  <c r="C46" i="53"/>
  <c r="D46" i="53"/>
  <c r="A47" i="53"/>
  <c r="B47" i="53"/>
  <c r="C47" i="53"/>
  <c r="D47" i="53"/>
  <c r="A48" i="53"/>
  <c r="B48" i="53"/>
  <c r="C48" i="53"/>
  <c r="D48" i="53"/>
  <c r="A49" i="53"/>
  <c r="B49" i="53"/>
  <c r="C49" i="53"/>
  <c r="D49" i="53"/>
  <c r="A50" i="53"/>
  <c r="B50" i="53"/>
  <c r="C50" i="53"/>
  <c r="D50" i="53"/>
  <c r="A51" i="53"/>
  <c r="B51" i="53"/>
  <c r="C51" i="53"/>
  <c r="D51" i="53"/>
  <c r="A52" i="53"/>
  <c r="B52" i="53"/>
  <c r="C52" i="53"/>
  <c r="D52" i="53"/>
  <c r="A53" i="53"/>
  <c r="B53" i="53"/>
  <c r="C53" i="53"/>
  <c r="D53" i="53"/>
  <c r="A54" i="53"/>
  <c r="B54" i="53"/>
  <c r="C54" i="53"/>
  <c r="D54" i="53"/>
  <c r="A55" i="53"/>
  <c r="B55" i="53"/>
  <c r="C55" i="53"/>
  <c r="D55" i="53"/>
  <c r="A56" i="53"/>
  <c r="B56" i="53"/>
  <c r="C56" i="53"/>
  <c r="D56" i="53"/>
  <c r="A57" i="53"/>
  <c r="B57" i="53"/>
  <c r="C57" i="53"/>
  <c r="D57" i="53"/>
  <c r="A58" i="53"/>
  <c r="B58" i="53"/>
  <c r="C58" i="53"/>
  <c r="D58" i="53"/>
  <c r="A59" i="53"/>
  <c r="B59" i="53"/>
  <c r="C59" i="53"/>
  <c r="D59" i="53"/>
  <c r="A60" i="53"/>
  <c r="B60" i="53"/>
  <c r="C60" i="53"/>
  <c r="D60" i="53"/>
  <c r="A61" i="53"/>
  <c r="B61" i="53"/>
  <c r="C61" i="53"/>
  <c r="D61" i="53"/>
  <c r="A62" i="53"/>
  <c r="B62" i="53"/>
  <c r="C62" i="53"/>
  <c r="D62" i="53"/>
  <c r="A63" i="53"/>
  <c r="B63" i="53"/>
  <c r="C63" i="53"/>
  <c r="D63" i="53"/>
  <c r="A64" i="53"/>
  <c r="B64" i="53"/>
  <c r="C64" i="53"/>
  <c r="D64" i="53"/>
  <c r="A65" i="53"/>
  <c r="B65" i="53"/>
  <c r="C65" i="53"/>
  <c r="D65" i="53"/>
  <c r="A66" i="53"/>
  <c r="B66" i="53"/>
  <c r="C66" i="53"/>
  <c r="D66" i="53"/>
  <c r="A41" i="53"/>
  <c r="B41" i="53"/>
  <c r="C41" i="53"/>
  <c r="D41" i="53"/>
  <c r="B39" i="53"/>
  <c r="C39" i="53"/>
  <c r="D39" i="53"/>
  <c r="A39" i="53"/>
  <c r="K14" i="177"/>
  <c r="L14" i="177"/>
  <c r="M14" i="177"/>
  <c r="N14" i="177"/>
  <c r="O14" i="177"/>
  <c r="P14" i="177"/>
  <c r="Q14" i="177"/>
  <c r="R14" i="177"/>
  <c r="S14" i="177"/>
  <c r="T14" i="177"/>
  <c r="U14" i="177"/>
  <c r="J14" i="177"/>
  <c r="A17" i="177"/>
  <c r="AJ6" i="53"/>
  <c r="AJ7" i="53"/>
  <c r="AJ8" i="53"/>
  <c r="AJ9" i="53"/>
  <c r="AJ10" i="53"/>
  <c r="AJ11" i="53"/>
  <c r="AJ15" i="53"/>
  <c r="AJ16" i="53"/>
  <c r="AJ17" i="53"/>
  <c r="AJ18" i="53"/>
  <c r="AJ19" i="53"/>
  <c r="AJ20" i="53"/>
  <c r="AJ21" i="53"/>
  <c r="AJ22" i="53"/>
  <c r="AJ23" i="53"/>
  <c r="AJ24" i="53"/>
  <c r="AJ25" i="53"/>
  <c r="AJ26" i="53"/>
  <c r="AJ27" i="53"/>
  <c r="AJ28" i="53"/>
  <c r="AJ29" i="53"/>
  <c r="AJ30" i="53"/>
  <c r="AJ31" i="53"/>
  <c r="AJ32" i="53"/>
  <c r="AJ33" i="53"/>
  <c r="AI23" i="117" l="1"/>
  <c r="AI10" i="209" s="1"/>
  <c r="T16" i="197"/>
  <c r="AH5" i="197"/>
  <c r="AG29" i="197"/>
  <c r="AG23" i="117"/>
  <c r="AG10" i="209" s="1"/>
  <c r="AE23" i="117"/>
  <c r="AE10" i="209" s="1"/>
  <c r="AF23" i="117"/>
  <c r="AF10" i="209" s="1"/>
  <c r="AH23" i="117"/>
  <c r="AD23" i="117"/>
  <c r="AD10" i="209" s="1"/>
  <c r="Y28" i="187"/>
  <c r="Z28" i="187"/>
  <c r="AA28" i="187"/>
  <c r="AB28" i="187"/>
  <c r="AC28" i="187"/>
  <c r="AD28" i="187"/>
  <c r="AE28" i="187"/>
  <c r="AF28" i="187"/>
  <c r="AG28" i="187"/>
  <c r="AH28" i="187"/>
  <c r="AI28" i="187"/>
  <c r="A22" i="75"/>
  <c r="A23" i="75"/>
  <c r="A24" i="75"/>
  <c r="A17" i="75"/>
  <c r="AI24" i="117" l="1"/>
  <c r="AH10" i="209"/>
  <c r="AG24" i="117"/>
  <c r="AF24" i="117"/>
  <c r="AH29" i="197"/>
  <c r="U16" i="197"/>
  <c r="AI5" i="197"/>
  <c r="AH24" i="117"/>
  <c r="AE24" i="117"/>
  <c r="M14" i="10"/>
  <c r="M15" i="10"/>
  <c r="N15" i="10"/>
  <c r="O15" i="10"/>
  <c r="P15" i="10"/>
  <c r="Q15" i="10"/>
  <c r="N14" i="10"/>
  <c r="O14" i="10"/>
  <c r="P14" i="10"/>
  <c r="Q14" i="10"/>
  <c r="L45" i="22"/>
  <c r="M45" i="22"/>
  <c r="N45" i="22"/>
  <c r="O45" i="22"/>
  <c r="K45" i="22"/>
  <c r="L44" i="22"/>
  <c r="M44" i="22"/>
  <c r="N44" i="22"/>
  <c r="O44" i="22"/>
  <c r="K44" i="22"/>
  <c r="AI29" i="197" l="1"/>
  <c r="V16" i="197"/>
  <c r="K34" i="53"/>
  <c r="F5" i="71" l="1"/>
  <c r="K5" i="177"/>
  <c r="C28" i="187"/>
  <c r="B31" i="187" s="1"/>
  <c r="U6" i="187"/>
  <c r="V6" i="187"/>
  <c r="W6" i="187"/>
  <c r="X6" i="187"/>
  <c r="Z6" i="187"/>
  <c r="AA16" i="187"/>
  <c r="AA6" i="187" s="1"/>
  <c r="AB16" i="187"/>
  <c r="AB6" i="187" s="1"/>
  <c r="AC16" i="187"/>
  <c r="AC6" i="187" s="1"/>
  <c r="AD16" i="187"/>
  <c r="AE16" i="187"/>
  <c r="AF16" i="187"/>
  <c r="AG16" i="187"/>
  <c r="AG6" i="187" s="1"/>
  <c r="AH16" i="187"/>
  <c r="AH6" i="187" s="1"/>
  <c r="AI16" i="187"/>
  <c r="AI6" i="187" s="1"/>
  <c r="Y7" i="187"/>
  <c r="Z7" i="187"/>
  <c r="AA7" i="187"/>
  <c r="AB7" i="187"/>
  <c r="AC7" i="187"/>
  <c r="AD7" i="187"/>
  <c r="AE7" i="187"/>
  <c r="AF7" i="187"/>
  <c r="AG7" i="187"/>
  <c r="AH7" i="187"/>
  <c r="AI7" i="187"/>
  <c r="B16" i="187"/>
  <c r="B6" i="187" s="1"/>
  <c r="D16" i="187"/>
  <c r="D6" i="187" s="1"/>
  <c r="V28" i="187"/>
  <c r="J27" i="187"/>
  <c r="J17" i="187" s="1"/>
  <c r="K27" i="187"/>
  <c r="K17" i="187" s="1"/>
  <c r="K7" i="187" s="1"/>
  <c r="L27" i="187"/>
  <c r="L17" i="187" s="1"/>
  <c r="M27" i="187"/>
  <c r="M17" i="187" s="1"/>
  <c r="N27" i="187"/>
  <c r="N17" i="187" s="1"/>
  <c r="O27" i="187"/>
  <c r="O17" i="187" s="1"/>
  <c r="K26" i="187"/>
  <c r="K16" i="187" s="1"/>
  <c r="L26" i="187"/>
  <c r="L16" i="187" s="1"/>
  <c r="M26" i="187"/>
  <c r="M16" i="187" s="1"/>
  <c r="N26" i="187"/>
  <c r="N16" i="187" s="1"/>
  <c r="O26" i="187"/>
  <c r="O16" i="187" s="1"/>
  <c r="J26" i="187"/>
  <c r="J16" i="187" s="1"/>
  <c r="J6" i="187" s="1"/>
  <c r="AI29" i="187"/>
  <c r="J7" i="187" l="1"/>
  <c r="AJ17" i="187"/>
  <c r="AJ26" i="187"/>
  <c r="P6" i="187"/>
  <c r="R28" i="187"/>
  <c r="O6" i="187"/>
  <c r="S6" i="187"/>
  <c r="S8" i="187" s="1"/>
  <c r="N6" i="187"/>
  <c r="L7" i="187"/>
  <c r="W7" i="187"/>
  <c r="W8" i="187" s="1"/>
  <c r="Q28" i="187"/>
  <c r="J18" i="187"/>
  <c r="U28" i="187"/>
  <c r="T28" i="187"/>
  <c r="AE18" i="187"/>
  <c r="S7" i="187"/>
  <c r="M6" i="187"/>
  <c r="Q7" i="187"/>
  <c r="C18" i="187"/>
  <c r="B21" i="187" s="1"/>
  <c r="AF18" i="187"/>
  <c r="R7" i="187"/>
  <c r="P7" i="187"/>
  <c r="O7" i="187"/>
  <c r="N7" i="187"/>
  <c r="M7" i="187"/>
  <c r="Y18" i="187"/>
  <c r="AI8" i="187"/>
  <c r="AJ27" i="187"/>
  <c r="AD18" i="187"/>
  <c r="AA8" i="187"/>
  <c r="AC18" i="187"/>
  <c r="Z8" i="187"/>
  <c r="AH8" i="187"/>
  <c r="L28" i="187"/>
  <c r="AB8" i="187"/>
  <c r="K28" i="187"/>
  <c r="AB18" i="187"/>
  <c r="Y6" i="187"/>
  <c r="Y8" i="187" s="1"/>
  <c r="J28" i="187"/>
  <c r="J29" i="187" s="1"/>
  <c r="X28" i="187"/>
  <c r="AA18" i="187"/>
  <c r="M28" i="187"/>
  <c r="AC8" i="187"/>
  <c r="S18" i="187"/>
  <c r="S28" i="187"/>
  <c r="W28" i="187"/>
  <c r="X7" i="187"/>
  <c r="X8" i="187" s="1"/>
  <c r="Z18" i="187"/>
  <c r="U7" i="187"/>
  <c r="U8" i="187" s="1"/>
  <c r="T7" i="187"/>
  <c r="AE6" i="187"/>
  <c r="AE8" i="187" s="1"/>
  <c r="V7" i="187"/>
  <c r="V8" i="187" s="1"/>
  <c r="AG8" i="187"/>
  <c r="P28" i="187"/>
  <c r="AI18" i="187"/>
  <c r="AF6" i="187"/>
  <c r="AF8" i="187" s="1"/>
  <c r="T6" i="187"/>
  <c r="O28" i="187"/>
  <c r="AH18" i="187"/>
  <c r="N28" i="187"/>
  <c r="AG18" i="187"/>
  <c r="AD6" i="187"/>
  <c r="AD8" i="187" s="1"/>
  <c r="AG29" i="187"/>
  <c r="AH29" i="187"/>
  <c r="AF29" i="187"/>
  <c r="AE29" i="187"/>
  <c r="D18" i="187" l="1"/>
  <c r="W18" i="187"/>
  <c r="O8" i="187"/>
  <c r="O18" i="187"/>
  <c r="P8" i="187"/>
  <c r="P18" i="187"/>
  <c r="P20" i="187" s="1"/>
  <c r="M8" i="187"/>
  <c r="V18" i="187"/>
  <c r="V20" i="187" s="1"/>
  <c r="T8" i="187"/>
  <c r="M18" i="187"/>
  <c r="M20" i="187" s="1"/>
  <c r="N8" i="187"/>
  <c r="N18" i="187"/>
  <c r="N20" i="187" s="1"/>
  <c r="AC20" i="187"/>
  <c r="AE20" i="187"/>
  <c r="AG20" i="187"/>
  <c r="AD20" i="187"/>
  <c r="S20" i="187"/>
  <c r="AF20" i="187"/>
  <c r="AH20" i="187"/>
  <c r="W20" i="187"/>
  <c r="AI20" i="187"/>
  <c r="O20" i="187"/>
  <c r="AA20" i="187"/>
  <c r="AB20" i="187"/>
  <c r="Y20" i="187"/>
  <c r="J20" i="187"/>
  <c r="Z20" i="187"/>
  <c r="J19" i="187"/>
  <c r="AJ16" i="187"/>
  <c r="K18" i="187"/>
  <c r="K19" i="187" s="1"/>
  <c r="K6" i="187"/>
  <c r="T18" i="187"/>
  <c r="T20" i="187" s="1"/>
  <c r="L18" i="187"/>
  <c r="L20" i="187" s="1"/>
  <c r="L6" i="187"/>
  <c r="L8" i="187" s="1"/>
  <c r="X18" i="187"/>
  <c r="X20" i="187" s="1"/>
  <c r="Q18" i="187"/>
  <c r="Q20" i="187" s="1"/>
  <c r="Q6" i="187"/>
  <c r="Q8" i="187" s="1"/>
  <c r="U18" i="187"/>
  <c r="U20" i="187" s="1"/>
  <c r="T30" i="187"/>
  <c r="AF30" i="187"/>
  <c r="V30" i="187"/>
  <c r="AH30" i="187"/>
  <c r="W30" i="187"/>
  <c r="L30" i="187"/>
  <c r="U30" i="187"/>
  <c r="AG30" i="187"/>
  <c r="K29" i="187"/>
  <c r="K30" i="187"/>
  <c r="AI30" i="187"/>
  <c r="X30" i="187"/>
  <c r="M30" i="187"/>
  <c r="Y30" i="187"/>
  <c r="J30" i="187"/>
  <c r="AD30" i="187"/>
  <c r="N30" i="187"/>
  <c r="Z30" i="187"/>
  <c r="S30" i="187"/>
  <c r="O30" i="187"/>
  <c r="AA30" i="187"/>
  <c r="P30" i="187"/>
  <c r="AB30" i="187"/>
  <c r="R30" i="187"/>
  <c r="Q30" i="187"/>
  <c r="AC30" i="187"/>
  <c r="AE30" i="187"/>
  <c r="R18" i="187"/>
  <c r="R20" i="187" s="1"/>
  <c r="R6" i="187"/>
  <c r="R8" i="187" s="1"/>
  <c r="D28" i="187"/>
  <c r="K8" i="187" l="1"/>
  <c r="AJ6" i="187"/>
  <c r="K20" i="187"/>
  <c r="L29" i="187"/>
  <c r="M29" i="187"/>
  <c r="L9" i="187" l="1"/>
  <c r="N29" i="187"/>
  <c r="O29" i="187" l="1"/>
  <c r="P29" i="187" l="1"/>
  <c r="Q29" i="187" l="1"/>
  <c r="R29" i="187" l="1"/>
  <c r="AJ26" i="193"/>
  <c r="AI27" i="193"/>
  <c r="AI6" i="193" s="1"/>
  <c r="AI6" i="207" s="1"/>
  <c r="AH27" i="193"/>
  <c r="AH6" i="193" s="1"/>
  <c r="AH6" i="207" s="1"/>
  <c r="AG27" i="193"/>
  <c r="AG6" i="193" s="1"/>
  <c r="AG6" i="207" s="1"/>
  <c r="AF27" i="193"/>
  <c r="AF6" i="193" s="1"/>
  <c r="AF6" i="207" s="1"/>
  <c r="AE27" i="193"/>
  <c r="AE6" i="193" s="1"/>
  <c r="AE6" i="207" s="1"/>
  <c r="AD27" i="193"/>
  <c r="AD6" i="193" s="1"/>
  <c r="AD6" i="207" s="1"/>
  <c r="AC27" i="193"/>
  <c r="AC6" i="193" s="1"/>
  <c r="AC6" i="207" s="1"/>
  <c r="AB27" i="193"/>
  <c r="AB6" i="193" s="1"/>
  <c r="AB6" i="207" s="1"/>
  <c r="AA27" i="193"/>
  <c r="AA6" i="193" s="1"/>
  <c r="AA6" i="207" s="1"/>
  <c r="Z27" i="193"/>
  <c r="Z6" i="193" s="1"/>
  <c r="Z6" i="207" s="1"/>
  <c r="Y27" i="193"/>
  <c r="Y6" i="193" s="1"/>
  <c r="Y6" i="207" s="1"/>
  <c r="X27" i="193"/>
  <c r="X6" i="193" s="1"/>
  <c r="X6" i="207" s="1"/>
  <c r="W27" i="193"/>
  <c r="W6" i="193" s="1"/>
  <c r="W6" i="207" s="1"/>
  <c r="V27" i="193"/>
  <c r="V6" i="193" s="1"/>
  <c r="V6" i="207" s="1"/>
  <c r="V8" i="207" s="1"/>
  <c r="U27" i="193"/>
  <c r="U6" i="193" s="1"/>
  <c r="U6" i="207" s="1"/>
  <c r="U8" i="207" s="1"/>
  <c r="S27" i="193"/>
  <c r="S6" i="193" s="1"/>
  <c r="S6" i="207" s="1"/>
  <c r="S8" i="207" s="1"/>
  <c r="R27" i="193"/>
  <c r="R6" i="193" s="1"/>
  <c r="R6" i="207" s="1"/>
  <c r="R8" i="207" s="1"/>
  <c r="Q27" i="193"/>
  <c r="Q6" i="193" s="1"/>
  <c r="Q6" i="207" s="1"/>
  <c r="Q8" i="207" s="1"/>
  <c r="P27" i="193"/>
  <c r="P6" i="193" s="1"/>
  <c r="P6" i="207" s="1"/>
  <c r="P8" i="207" s="1"/>
  <c r="O27" i="193"/>
  <c r="O6" i="193" s="1"/>
  <c r="O6" i="207" s="1"/>
  <c r="O8" i="207" s="1"/>
  <c r="N27" i="193"/>
  <c r="N6" i="193" s="1"/>
  <c r="N6" i="207" s="1"/>
  <c r="N8" i="207" s="1"/>
  <c r="M27" i="193"/>
  <c r="M6" i="193" s="1"/>
  <c r="M6" i="207" s="1"/>
  <c r="M8" i="207" s="1"/>
  <c r="L27" i="193"/>
  <c r="L6" i="193" s="1"/>
  <c r="L6" i="207" s="1"/>
  <c r="L8" i="207" s="1"/>
  <c r="K27" i="193"/>
  <c r="K6" i="193" s="1"/>
  <c r="K6" i="207" s="1"/>
  <c r="K8" i="207" s="1"/>
  <c r="J27" i="193"/>
  <c r="C27" i="193"/>
  <c r="AH21" i="10"/>
  <c r="AH22" i="10"/>
  <c r="AH23" i="10"/>
  <c r="AH25" i="10"/>
  <c r="AH26" i="10"/>
  <c r="AH27" i="10"/>
  <c r="AH29" i="10"/>
  <c r="AH30" i="10"/>
  <c r="AH31" i="10"/>
  <c r="AH17" i="10"/>
  <c r="AH18" i="10"/>
  <c r="AH19" i="10"/>
  <c r="J15" i="10"/>
  <c r="V16" i="207" l="1"/>
  <c r="AI8" i="207"/>
  <c r="M16" i="207"/>
  <c r="Z8" i="207"/>
  <c r="N20" i="210"/>
  <c r="N20" i="209"/>
  <c r="N12" i="36"/>
  <c r="O9" i="207"/>
  <c r="N16" i="207"/>
  <c r="AA8" i="207"/>
  <c r="P9" i="207"/>
  <c r="O20" i="210"/>
  <c r="O12" i="36"/>
  <c r="O20" i="209"/>
  <c r="O16" i="207"/>
  <c r="AB8" i="207"/>
  <c r="AC8" i="207"/>
  <c r="P16" i="207"/>
  <c r="R9" i="207"/>
  <c r="Q20" i="210"/>
  <c r="Q12" i="36"/>
  <c r="J12" i="76" s="1"/>
  <c r="Q20" i="209"/>
  <c r="Q16" i="207"/>
  <c r="AD8" i="207"/>
  <c r="P20" i="210"/>
  <c r="P12" i="36"/>
  <c r="P20" i="209"/>
  <c r="Q9" i="207"/>
  <c r="R20" i="210"/>
  <c r="R12" i="36"/>
  <c r="R20" i="209"/>
  <c r="S9" i="207"/>
  <c r="R16" i="207"/>
  <c r="AE8" i="207"/>
  <c r="N9" i="207"/>
  <c r="M20" i="210"/>
  <c r="M20" i="209"/>
  <c r="M12" i="36"/>
  <c r="H12" i="76" s="1"/>
  <c r="S20" i="210"/>
  <c r="S20" i="209"/>
  <c r="S12" i="36"/>
  <c r="S16" i="207"/>
  <c r="AF8" i="207"/>
  <c r="V9" i="207"/>
  <c r="U20" i="210"/>
  <c r="U20" i="209"/>
  <c r="U12" i="36"/>
  <c r="T16" i="207"/>
  <c r="AG8" i="207"/>
  <c r="V20" i="210"/>
  <c r="V12" i="36"/>
  <c r="V20" i="209"/>
  <c r="U16" i="207"/>
  <c r="AH8" i="207"/>
  <c r="J16" i="207"/>
  <c r="W8" i="207"/>
  <c r="K20" i="210"/>
  <c r="K20" i="209"/>
  <c r="K12" i="36"/>
  <c r="F12" i="76" s="1"/>
  <c r="L9" i="207"/>
  <c r="K16" i="207"/>
  <c r="X8" i="207"/>
  <c r="L20" i="210"/>
  <c r="L12" i="36"/>
  <c r="G12" i="76" s="1"/>
  <c r="L20" i="209"/>
  <c r="M9" i="207"/>
  <c r="L16" i="207"/>
  <c r="Y8" i="207"/>
  <c r="N15" i="193"/>
  <c r="O15" i="193"/>
  <c r="M15" i="193"/>
  <c r="P15" i="193"/>
  <c r="Q15" i="193"/>
  <c r="R15" i="193"/>
  <c r="S15" i="193"/>
  <c r="T15" i="193"/>
  <c r="U15" i="193"/>
  <c r="J6" i="193"/>
  <c r="J6" i="207" s="1"/>
  <c r="D14" i="48"/>
  <c r="J15" i="193"/>
  <c r="V15" i="193"/>
  <c r="K15" i="193"/>
  <c r="L15" i="193"/>
  <c r="B30" i="193"/>
  <c r="B6" i="193" s="1"/>
  <c r="C6" i="193"/>
  <c r="K28" i="193"/>
  <c r="K29" i="193"/>
  <c r="J29" i="193"/>
  <c r="L29" i="193"/>
  <c r="AJ27" i="193"/>
  <c r="W29" i="193"/>
  <c r="AI29" i="193"/>
  <c r="Z29" i="193"/>
  <c r="P29" i="193"/>
  <c r="R29" i="193"/>
  <c r="AD29" i="193"/>
  <c r="X29" i="193"/>
  <c r="Y29" i="193"/>
  <c r="AA29" i="193"/>
  <c r="S29" i="193"/>
  <c r="AE29" i="193"/>
  <c r="AH29" i="193"/>
  <c r="D27" i="193"/>
  <c r="D6" i="193" s="1"/>
  <c r="D6" i="207" s="1"/>
  <c r="D16" i="207" s="1"/>
  <c r="Q29" i="193"/>
  <c r="AF29" i="193"/>
  <c r="N29" i="193"/>
  <c r="AB29" i="193"/>
  <c r="U29" i="193"/>
  <c r="AG29" i="193"/>
  <c r="V29" i="193"/>
  <c r="M29" i="193"/>
  <c r="O29" i="193"/>
  <c r="AC29" i="193"/>
  <c r="O28" i="193"/>
  <c r="AA28" i="193"/>
  <c r="M28" i="193"/>
  <c r="Y28" i="193"/>
  <c r="R28" i="193"/>
  <c r="AD28" i="193"/>
  <c r="AF28" i="193"/>
  <c r="P28" i="193"/>
  <c r="AB28" i="193"/>
  <c r="AG28" i="193"/>
  <c r="N28" i="193"/>
  <c r="Z28" i="193"/>
  <c r="S29" i="187"/>
  <c r="S28" i="193"/>
  <c r="AE28" i="193"/>
  <c r="V28" i="193"/>
  <c r="AH28" i="193"/>
  <c r="W28" i="193"/>
  <c r="AI28" i="193"/>
  <c r="L28" i="193"/>
  <c r="X28" i="193"/>
  <c r="Q28" i="193"/>
  <c r="AC28" i="193"/>
  <c r="T27" i="193"/>
  <c r="V18" i="207" l="1"/>
  <c r="AI20" i="210"/>
  <c r="AI20" i="209"/>
  <c r="AI12" i="36"/>
  <c r="S27" i="36" s="1"/>
  <c r="AG20" i="210"/>
  <c r="AG20" i="209"/>
  <c r="AG12" i="36"/>
  <c r="Q27" i="36" s="1"/>
  <c r="AH9" i="207"/>
  <c r="U19" i="207" s="1"/>
  <c r="T18" i="207"/>
  <c r="Q18" i="207"/>
  <c r="AD20" i="210"/>
  <c r="AD12" i="36"/>
  <c r="N27" i="36" s="1"/>
  <c r="AD20" i="209"/>
  <c r="AA20" i="210"/>
  <c r="AA12" i="36"/>
  <c r="K27" i="36" s="1"/>
  <c r="AA20" i="209"/>
  <c r="N18" i="207"/>
  <c r="AB9" i="207"/>
  <c r="O19" i="207" s="1"/>
  <c r="AE9" i="207"/>
  <c r="R19" i="207" s="1"/>
  <c r="AE20" i="210"/>
  <c r="AE12" i="36"/>
  <c r="O27" i="36" s="1"/>
  <c r="AE20" i="209"/>
  <c r="R18" i="207"/>
  <c r="AF9" i="207"/>
  <c r="S19" i="207" s="1"/>
  <c r="Y20" i="210"/>
  <c r="Y12" i="36"/>
  <c r="Y20" i="209"/>
  <c r="L18" i="207"/>
  <c r="Z9" i="207"/>
  <c r="M19" i="207" s="1"/>
  <c r="J18" i="207"/>
  <c r="W20" i="210"/>
  <c r="W12" i="36"/>
  <c r="W20" i="209"/>
  <c r="X9" i="207"/>
  <c r="K19" i="207" s="1"/>
  <c r="I8" i="48"/>
  <c r="J8" i="48" s="1"/>
  <c r="J8" i="207"/>
  <c r="AF20" i="210"/>
  <c r="AF20" i="209"/>
  <c r="AF12" i="36"/>
  <c r="P27" i="36" s="1"/>
  <c r="S18" i="207"/>
  <c r="AG9" i="207"/>
  <c r="T19" i="207" s="1"/>
  <c r="AH20" i="210"/>
  <c r="AH20" i="209"/>
  <c r="AH12" i="36"/>
  <c r="R27" i="36" s="1"/>
  <c r="AI9" i="207"/>
  <c r="V19" i="207" s="1"/>
  <c r="U18" i="207"/>
  <c r="W9" i="207"/>
  <c r="J19" i="207" s="1"/>
  <c r="P18" i="207"/>
  <c r="AC20" i="210"/>
  <c r="AC12" i="36"/>
  <c r="M27" i="36" s="1"/>
  <c r="AC20" i="209"/>
  <c r="AD9" i="207"/>
  <c r="Q19" i="207" s="1"/>
  <c r="O18" i="207"/>
  <c r="AB20" i="210"/>
  <c r="AB12" i="36"/>
  <c r="L27" i="36" s="1"/>
  <c r="AB20" i="209"/>
  <c r="AC9" i="207"/>
  <c r="P19" i="207" s="1"/>
  <c r="Z20" i="210"/>
  <c r="Z12" i="36"/>
  <c r="J27" i="36" s="1"/>
  <c r="Z20" i="209"/>
  <c r="AA9" i="207"/>
  <c r="N19" i="207" s="1"/>
  <c r="M18" i="207"/>
  <c r="K18" i="207"/>
  <c r="X20" i="210"/>
  <c r="X20" i="209"/>
  <c r="X12" i="36"/>
  <c r="Y9" i="207"/>
  <c r="L19" i="207" s="1"/>
  <c r="C15" i="193"/>
  <c r="C6" i="207"/>
  <c r="B15" i="193"/>
  <c r="B6" i="207"/>
  <c r="B16" i="207" s="1"/>
  <c r="U28" i="193"/>
  <c r="T6" i="193"/>
  <c r="T6" i="207" s="1"/>
  <c r="T8" i="207" s="1"/>
  <c r="F14" i="48"/>
  <c r="D15" i="193"/>
  <c r="T29" i="193"/>
  <c r="T28" i="193"/>
  <c r="T29" i="187"/>
  <c r="AJ6" i="207" l="1"/>
  <c r="AJ8" i="207" s="1"/>
  <c r="T9" i="207"/>
  <c r="T20" i="210"/>
  <c r="T12" i="36"/>
  <c r="T20" i="209"/>
  <c r="U9" i="207"/>
  <c r="J20" i="210"/>
  <c r="AO20" i="210" s="1"/>
  <c r="J20" i="209"/>
  <c r="AP20" i="209" s="1"/>
  <c r="J12" i="36"/>
  <c r="E12" i="76" s="1"/>
  <c r="Z10" i="207"/>
  <c r="M20" i="207" s="1"/>
  <c r="K9" i="207"/>
  <c r="AB10" i="207"/>
  <c r="O20" i="207" s="1"/>
  <c r="U10" i="207"/>
  <c r="N10" i="207"/>
  <c r="AF10" i="207"/>
  <c r="S20" i="207" s="1"/>
  <c r="X10" i="207"/>
  <c r="K20" i="207" s="1"/>
  <c r="T10" i="207"/>
  <c r="M10" i="207"/>
  <c r="AI10" i="207"/>
  <c r="V20" i="207" s="1"/>
  <c r="S10" i="207"/>
  <c r="V10" i="207"/>
  <c r="W10" i="207"/>
  <c r="J20" i="207" s="1"/>
  <c r="L10" i="207"/>
  <c r="AH10" i="207"/>
  <c r="U20" i="207" s="1"/>
  <c r="P10" i="207"/>
  <c r="Y10" i="207"/>
  <c r="L20" i="207" s="1"/>
  <c r="AE10" i="207"/>
  <c r="R20" i="207" s="1"/>
  <c r="O10" i="207"/>
  <c r="K10" i="207"/>
  <c r="AD10" i="207"/>
  <c r="Q20" i="207" s="1"/>
  <c r="R10" i="207"/>
  <c r="J10" i="207"/>
  <c r="AC10" i="207"/>
  <c r="P20" i="207" s="1"/>
  <c r="Q10" i="207"/>
  <c r="AG10" i="207"/>
  <c r="T20" i="207" s="1"/>
  <c r="AA10" i="207"/>
  <c r="N20" i="207" s="1"/>
  <c r="AJ6" i="193"/>
  <c r="C16" i="207"/>
  <c r="C8" i="207"/>
  <c r="U29" i="187"/>
  <c r="C20" i="210" l="1"/>
  <c r="C20" i="209"/>
  <c r="C12" i="36"/>
  <c r="D8" i="207"/>
  <c r="B11" i="207"/>
  <c r="B21" i="207" s="1"/>
  <c r="C18" i="207"/>
  <c r="W29" i="187"/>
  <c r="V29" i="187"/>
  <c r="K6" i="192"/>
  <c r="L6" i="192"/>
  <c r="M6" i="192"/>
  <c r="N6" i="192"/>
  <c r="O6" i="192"/>
  <c r="P6" i="192"/>
  <c r="Q6" i="192"/>
  <c r="R6" i="192"/>
  <c r="S6" i="192"/>
  <c r="T6" i="192"/>
  <c r="U6" i="192"/>
  <c r="V6" i="192"/>
  <c r="W6" i="192"/>
  <c r="J22" i="192" s="1"/>
  <c r="X6" i="192"/>
  <c r="K22" i="192" s="1"/>
  <c r="Y6" i="192"/>
  <c r="L22" i="192" s="1"/>
  <c r="Z6" i="192"/>
  <c r="M22" i="192" s="1"/>
  <c r="AA6" i="192"/>
  <c r="N22" i="192" s="1"/>
  <c r="AB6" i="192"/>
  <c r="O22" i="192" s="1"/>
  <c r="AC6" i="192"/>
  <c r="P22" i="192" s="1"/>
  <c r="AD6" i="192"/>
  <c r="Q22" i="192" s="1"/>
  <c r="AE6" i="192"/>
  <c r="R22" i="192" s="1"/>
  <c r="AF6" i="192"/>
  <c r="S22" i="192" s="1"/>
  <c r="AG6" i="192"/>
  <c r="AH6" i="192"/>
  <c r="U22" i="192" s="1"/>
  <c r="AI6" i="192"/>
  <c r="V22" i="192" s="1"/>
  <c r="K7" i="192"/>
  <c r="L7" i="192"/>
  <c r="M7" i="192"/>
  <c r="N7" i="192"/>
  <c r="O7" i="192"/>
  <c r="P7" i="192"/>
  <c r="Q7" i="192"/>
  <c r="R7" i="192"/>
  <c r="S7" i="192"/>
  <c r="T7" i="192"/>
  <c r="U7" i="192"/>
  <c r="V7" i="192"/>
  <c r="W7" i="192"/>
  <c r="J23" i="192" s="1"/>
  <c r="X7" i="192"/>
  <c r="K23" i="192" s="1"/>
  <c r="Y7" i="192"/>
  <c r="L23" i="192" s="1"/>
  <c r="Z7" i="192"/>
  <c r="M23" i="192" s="1"/>
  <c r="AA7" i="192"/>
  <c r="N23" i="192" s="1"/>
  <c r="AB7" i="192"/>
  <c r="O23" i="192" s="1"/>
  <c r="AC7" i="192"/>
  <c r="P23" i="192" s="1"/>
  <c r="AD7" i="192"/>
  <c r="AE7" i="192"/>
  <c r="AF7" i="192"/>
  <c r="S23" i="192" s="1"/>
  <c r="AG7" i="192"/>
  <c r="T23" i="192" s="1"/>
  <c r="AH7" i="192"/>
  <c r="U23" i="192" s="1"/>
  <c r="AI7" i="192"/>
  <c r="V23" i="192" s="1"/>
  <c r="K8" i="192"/>
  <c r="L8" i="192"/>
  <c r="M8" i="192"/>
  <c r="N8" i="192"/>
  <c r="O8" i="192"/>
  <c r="P8" i="192"/>
  <c r="Q8" i="192"/>
  <c r="R8" i="192"/>
  <c r="S8" i="192"/>
  <c r="T8" i="192"/>
  <c r="U8" i="192"/>
  <c r="V8" i="192"/>
  <c r="W8" i="192"/>
  <c r="X8" i="192"/>
  <c r="K24" i="192" s="1"/>
  <c r="Y8" i="192"/>
  <c r="L24" i="192" s="1"/>
  <c r="Z8" i="192"/>
  <c r="M24" i="192" s="1"/>
  <c r="AA8" i="192"/>
  <c r="N24" i="192" s="1"/>
  <c r="AB8" i="192"/>
  <c r="O24" i="192" s="1"/>
  <c r="AC8" i="192"/>
  <c r="AD8" i="192"/>
  <c r="Q24" i="192" s="1"/>
  <c r="AE8" i="192"/>
  <c r="R24" i="192" s="1"/>
  <c r="AF8" i="192"/>
  <c r="S24" i="192" s="1"/>
  <c r="AG8" i="192"/>
  <c r="T24" i="192" s="1"/>
  <c r="AH8" i="192"/>
  <c r="U24" i="192" s="1"/>
  <c r="AI8" i="192"/>
  <c r="K9" i="192"/>
  <c r="L9" i="192"/>
  <c r="M9" i="192"/>
  <c r="N9" i="192"/>
  <c r="O9" i="192"/>
  <c r="P9" i="192"/>
  <c r="Q9" i="192"/>
  <c r="R9" i="192"/>
  <c r="S9" i="192"/>
  <c r="T9" i="192"/>
  <c r="U9" i="192"/>
  <c r="V9" i="192"/>
  <c r="W9" i="192"/>
  <c r="J25" i="192" s="1"/>
  <c r="X9" i="192"/>
  <c r="K25" i="192" s="1"/>
  <c r="Y9" i="192"/>
  <c r="L25" i="192" s="1"/>
  <c r="Z9" i="192"/>
  <c r="M25" i="192" s="1"/>
  <c r="AA9" i="192"/>
  <c r="N25" i="192" s="1"/>
  <c r="AB9" i="192"/>
  <c r="O25" i="192" s="1"/>
  <c r="AC9" i="192"/>
  <c r="P25" i="192" s="1"/>
  <c r="AD9" i="192"/>
  <c r="Q25" i="192" s="1"/>
  <c r="AE9" i="192"/>
  <c r="R25" i="192" s="1"/>
  <c r="AF9" i="192"/>
  <c r="S25" i="192" s="1"/>
  <c r="AG9" i="192"/>
  <c r="T25" i="192" s="1"/>
  <c r="AH9" i="192"/>
  <c r="AI9" i="192"/>
  <c r="V25" i="192" s="1"/>
  <c r="K10" i="192"/>
  <c r="L10" i="192"/>
  <c r="M10" i="192"/>
  <c r="N10" i="192"/>
  <c r="O10" i="192"/>
  <c r="P10" i="192"/>
  <c r="Q10" i="192"/>
  <c r="R10" i="192"/>
  <c r="S10" i="192"/>
  <c r="T10" i="192"/>
  <c r="U10" i="192"/>
  <c r="V10" i="192"/>
  <c r="W10" i="192"/>
  <c r="J26" i="192" s="1"/>
  <c r="X10" i="192"/>
  <c r="K26" i="192" s="1"/>
  <c r="Y10" i="192"/>
  <c r="L26" i="192" s="1"/>
  <c r="Z10" i="192"/>
  <c r="M26" i="192" s="1"/>
  <c r="AA10" i="192"/>
  <c r="N26" i="192" s="1"/>
  <c r="AB10" i="192"/>
  <c r="O26" i="192" s="1"/>
  <c r="AC10" i="192"/>
  <c r="P26" i="192" s="1"/>
  <c r="AD10" i="192"/>
  <c r="Q26" i="192" s="1"/>
  <c r="AE10" i="192"/>
  <c r="R26" i="192" s="1"/>
  <c r="AF10" i="192"/>
  <c r="AG10" i="192"/>
  <c r="T26" i="192" s="1"/>
  <c r="AH10" i="192"/>
  <c r="U26" i="192" s="1"/>
  <c r="AI10" i="192"/>
  <c r="V26" i="192" s="1"/>
  <c r="J10" i="192"/>
  <c r="J9" i="192"/>
  <c r="J8" i="192"/>
  <c r="J7" i="192"/>
  <c r="J6" i="192"/>
  <c r="C23" i="192"/>
  <c r="C24" i="192"/>
  <c r="C25" i="192"/>
  <c r="C26" i="192"/>
  <c r="C6" i="192"/>
  <c r="C15" i="192" s="1"/>
  <c r="B6" i="192"/>
  <c r="B23" i="192"/>
  <c r="B24" i="192"/>
  <c r="B25" i="192"/>
  <c r="B26" i="192"/>
  <c r="A23" i="192"/>
  <c r="A24" i="192"/>
  <c r="A25" i="192"/>
  <c r="A26" i="192"/>
  <c r="A6" i="192"/>
  <c r="A22" i="192" s="1"/>
  <c r="AI40" i="192"/>
  <c r="AH40" i="192"/>
  <c r="AG40" i="192"/>
  <c r="AF40" i="192"/>
  <c r="AE40" i="192"/>
  <c r="AD40" i="192"/>
  <c r="AC40" i="192"/>
  <c r="AB40" i="192"/>
  <c r="AA40" i="192"/>
  <c r="Z40" i="192"/>
  <c r="Y40" i="192"/>
  <c r="X40" i="192"/>
  <c r="W40" i="192"/>
  <c r="V40" i="192"/>
  <c r="U40" i="192"/>
  <c r="C40" i="192"/>
  <c r="AE10" i="191"/>
  <c r="U18" i="191"/>
  <c r="V18" i="191"/>
  <c r="W18" i="191"/>
  <c r="X18" i="191"/>
  <c r="Y18" i="191"/>
  <c r="Z18" i="191"/>
  <c r="AA18" i="191"/>
  <c r="AB18" i="191"/>
  <c r="AC18" i="191"/>
  <c r="AD18" i="191"/>
  <c r="AE18" i="191"/>
  <c r="AF18" i="191"/>
  <c r="AG18" i="191"/>
  <c r="AH18" i="191"/>
  <c r="AI18" i="191"/>
  <c r="B20" i="210" l="1"/>
  <c r="B20" i="209"/>
  <c r="B12" i="36"/>
  <c r="D18" i="207"/>
  <c r="D20" i="210"/>
  <c r="D20" i="209"/>
  <c r="D12" i="36"/>
  <c r="B22" i="192"/>
  <c r="B18" i="192"/>
  <c r="Y10" i="191"/>
  <c r="Z10" i="191"/>
  <c r="AB10" i="191"/>
  <c r="AF10" i="191"/>
  <c r="AH10" i="191"/>
  <c r="AA10" i="191"/>
  <c r="X10" i="191"/>
  <c r="AI10" i="191"/>
  <c r="W10" i="191"/>
  <c r="AG10" i="191"/>
  <c r="AD10" i="191"/>
  <c r="AC10" i="191"/>
  <c r="AG41" i="192"/>
  <c r="AC41" i="192"/>
  <c r="C22" i="192"/>
  <c r="V41" i="192"/>
  <c r="P24" i="192"/>
  <c r="R23" i="192"/>
  <c r="T22" i="192"/>
  <c r="U7" i="203"/>
  <c r="U13" i="203" s="1"/>
  <c r="AD7" i="203"/>
  <c r="Q23" i="192"/>
  <c r="S26" i="192"/>
  <c r="U25" i="192"/>
  <c r="V7" i="203"/>
  <c r="V13" i="203" s="1"/>
  <c r="AA41" i="192"/>
  <c r="V24" i="192"/>
  <c r="W7" i="203"/>
  <c r="J24" i="192"/>
  <c r="AH41" i="192"/>
  <c r="AD41" i="192"/>
  <c r="AF41" i="192"/>
  <c r="X41" i="192"/>
  <c r="Y41" i="192"/>
  <c r="AB41" i="192"/>
  <c r="J40" i="192"/>
  <c r="J7" i="203"/>
  <c r="AE41" i="192"/>
  <c r="W41" i="192"/>
  <c r="AI41" i="192"/>
  <c r="Z41" i="192"/>
  <c r="V10" i="191"/>
  <c r="Z7" i="203" l="1"/>
  <c r="AA7" i="203"/>
  <c r="C27" i="192"/>
  <c r="C7" i="203"/>
  <c r="AH7" i="203"/>
  <c r="AF7" i="203"/>
  <c r="AB7" i="203"/>
  <c r="V42" i="192"/>
  <c r="C6" i="48"/>
  <c r="X7" i="203"/>
  <c r="Y7" i="203"/>
  <c r="AG7" i="203"/>
  <c r="J22" i="203"/>
  <c r="W13" i="203"/>
  <c r="AI7" i="203"/>
  <c r="V14" i="203"/>
  <c r="AE7" i="203"/>
  <c r="Q22" i="203"/>
  <c r="AD13" i="203"/>
  <c r="AC16" i="192"/>
  <c r="P28" i="192" s="1"/>
  <c r="AC7" i="203"/>
  <c r="AJ8" i="191"/>
  <c r="W16" i="192"/>
  <c r="J28" i="192" s="1"/>
  <c r="AE16" i="192"/>
  <c r="R28" i="192" s="1"/>
  <c r="V16" i="192"/>
  <c r="AD16" i="192"/>
  <c r="Q28" i="192" s="1"/>
  <c r="P27" i="192"/>
  <c r="AA16" i="192"/>
  <c r="N28" i="192" s="1"/>
  <c r="X16" i="192"/>
  <c r="K28" i="192" s="1"/>
  <c r="S27" i="192"/>
  <c r="T27" i="192"/>
  <c r="U27" i="192"/>
  <c r="AH16" i="192"/>
  <c r="U28" i="192" s="1"/>
  <c r="K27" i="192"/>
  <c r="Y16" i="192"/>
  <c r="L28" i="192" s="1"/>
  <c r="J27" i="192"/>
  <c r="R27" i="192"/>
  <c r="O27" i="192"/>
  <c r="Q27" i="192"/>
  <c r="V27" i="192"/>
  <c r="AF16" i="192"/>
  <c r="S28" i="192" s="1"/>
  <c r="M27" i="192"/>
  <c r="AG16" i="192"/>
  <c r="T28" i="192" s="1"/>
  <c r="N27" i="192"/>
  <c r="AI16" i="192"/>
  <c r="V28" i="192" s="1"/>
  <c r="L27" i="192"/>
  <c r="B7" i="203"/>
  <c r="B22" i="203" s="1"/>
  <c r="X42" i="192"/>
  <c r="Z16" i="192"/>
  <c r="M28" i="192" s="1"/>
  <c r="AB16" i="192"/>
  <c r="O28" i="192" s="1"/>
  <c r="X29" i="187"/>
  <c r="AJ37" i="192"/>
  <c r="AF42" i="192"/>
  <c r="U42" i="192"/>
  <c r="AG42" i="192"/>
  <c r="AJ36" i="192"/>
  <c r="AJ38" i="192"/>
  <c r="AA42" i="192"/>
  <c r="AC42" i="192"/>
  <c r="AD42" i="192"/>
  <c r="W42" i="192"/>
  <c r="AI42" i="192"/>
  <c r="Z42" i="192"/>
  <c r="AE42" i="192"/>
  <c r="D40" i="192"/>
  <c r="J42" i="192"/>
  <c r="Y42" i="192"/>
  <c r="AH42" i="192"/>
  <c r="AB42" i="192"/>
  <c r="X17" i="192"/>
  <c r="K29" i="192" s="1"/>
  <c r="AH17" i="192"/>
  <c r="U29" i="192" s="1"/>
  <c r="V17" i="192"/>
  <c r="J17" i="192"/>
  <c r="AE17" i="192"/>
  <c r="R29" i="192" s="1"/>
  <c r="AI17" i="192"/>
  <c r="V29" i="192" s="1"/>
  <c r="W17" i="192"/>
  <c r="J29" i="192" s="1"/>
  <c r="AG17" i="192"/>
  <c r="T29" i="192" s="1"/>
  <c r="U17" i="192"/>
  <c r="AF17" i="192"/>
  <c r="S29" i="192" s="1"/>
  <c r="AD17" i="192"/>
  <c r="Q29" i="192" s="1"/>
  <c r="AC17" i="192"/>
  <c r="P29" i="192" s="1"/>
  <c r="AB17" i="192"/>
  <c r="O29" i="192" s="1"/>
  <c r="Z17" i="192"/>
  <c r="M29" i="192" s="1"/>
  <c r="Y17" i="192"/>
  <c r="L29" i="192" s="1"/>
  <c r="AA17" i="192"/>
  <c r="N29" i="192" s="1"/>
  <c r="D15" i="192"/>
  <c r="D7" i="203" s="1"/>
  <c r="D22" i="203" s="1"/>
  <c r="K40" i="192"/>
  <c r="K7" i="203"/>
  <c r="AJ39" i="192"/>
  <c r="AD28" i="50" l="1"/>
  <c r="Q28" i="203"/>
  <c r="T22" i="203"/>
  <c r="AG13" i="203"/>
  <c r="S22" i="203"/>
  <c r="AF13" i="203"/>
  <c r="U22" i="203"/>
  <c r="AH13" i="203"/>
  <c r="J28" i="203"/>
  <c r="W28" i="50"/>
  <c r="X14" i="203"/>
  <c r="K29" i="203" s="1"/>
  <c r="R22" i="203"/>
  <c r="AE13" i="203"/>
  <c r="K22" i="203"/>
  <c r="X13" i="203"/>
  <c r="C22" i="203"/>
  <c r="P22" i="203"/>
  <c r="AC13" i="203"/>
  <c r="O22" i="203"/>
  <c r="AB13" i="203"/>
  <c r="L22" i="203"/>
  <c r="Y13" i="203"/>
  <c r="F6" i="48"/>
  <c r="N22" i="203"/>
  <c r="AA13" i="203"/>
  <c r="W14" i="203"/>
  <c r="J29" i="203" s="1"/>
  <c r="V22" i="203"/>
  <c r="AI13" i="203"/>
  <c r="M22" i="203"/>
  <c r="Z13" i="203"/>
  <c r="B30" i="192"/>
  <c r="D27" i="192"/>
  <c r="K17" i="192"/>
  <c r="Z29" i="187"/>
  <c r="Y29" i="187"/>
  <c r="K16" i="192"/>
  <c r="K42" i="192"/>
  <c r="K41" i="192"/>
  <c r="L7" i="203"/>
  <c r="L40" i="192"/>
  <c r="Z28" i="50" l="1"/>
  <c r="M28" i="203"/>
  <c r="AA14" i="203"/>
  <c r="N29" i="203" s="1"/>
  <c r="AC14" i="203"/>
  <c r="P29" i="203" s="1"/>
  <c r="O28" i="203"/>
  <c r="AB28" i="50"/>
  <c r="AI28" i="50"/>
  <c r="V28" i="203"/>
  <c r="AI14" i="203"/>
  <c r="V29" i="203" s="1"/>
  <c r="AH28" i="50"/>
  <c r="U28" i="203"/>
  <c r="AF28" i="50"/>
  <c r="S28" i="203"/>
  <c r="AG14" i="203"/>
  <c r="T29" i="203" s="1"/>
  <c r="L28" i="203"/>
  <c r="Y28" i="50"/>
  <c r="Z14" i="203"/>
  <c r="M29" i="203" s="1"/>
  <c r="P28" i="203"/>
  <c r="AD14" i="203"/>
  <c r="Q29" i="203" s="1"/>
  <c r="AC28" i="50"/>
  <c r="AG28" i="50"/>
  <c r="T28" i="203"/>
  <c r="AH14" i="203"/>
  <c r="U29" i="203" s="1"/>
  <c r="AA28" i="50"/>
  <c r="AB14" i="203"/>
  <c r="O29" i="203" s="1"/>
  <c r="N28" i="203"/>
  <c r="K28" i="203"/>
  <c r="X28" i="50"/>
  <c r="Y14" i="203"/>
  <c r="L29" i="203" s="1"/>
  <c r="AF14" i="203"/>
  <c r="S29" i="203" s="1"/>
  <c r="AE28" i="50"/>
  <c r="R28" i="203"/>
  <c r="AE14" i="203"/>
  <c r="R29" i="203" s="1"/>
  <c r="AA29" i="187"/>
  <c r="L42" i="192"/>
  <c r="M40" i="192"/>
  <c r="L17" i="192"/>
  <c r="L16" i="192"/>
  <c r="M7" i="203"/>
  <c r="L41" i="192"/>
  <c r="AI19" i="191"/>
  <c r="AE19" i="191"/>
  <c r="AD19" i="191"/>
  <c r="W19" i="191"/>
  <c r="A19" i="126"/>
  <c r="B19" i="126"/>
  <c r="C19" i="126"/>
  <c r="D19" i="126"/>
  <c r="A20" i="126"/>
  <c r="B20" i="126"/>
  <c r="C20" i="126"/>
  <c r="D20" i="126"/>
  <c r="A21" i="126"/>
  <c r="B21" i="126"/>
  <c r="C21" i="126"/>
  <c r="D21" i="126"/>
  <c r="A22" i="126"/>
  <c r="B22" i="126"/>
  <c r="C22" i="126"/>
  <c r="D22" i="126"/>
  <c r="A23" i="126"/>
  <c r="B23" i="126"/>
  <c r="C23" i="126"/>
  <c r="D23" i="126"/>
  <c r="A24" i="126"/>
  <c r="A25" i="126"/>
  <c r="A26" i="126"/>
  <c r="A27" i="126"/>
  <c r="C18" i="126"/>
  <c r="D18" i="126"/>
  <c r="M17" i="192" l="1"/>
  <c r="M16" i="192"/>
  <c r="M42" i="192"/>
  <c r="N7" i="203"/>
  <c r="N40" i="192"/>
  <c r="M41" i="192"/>
  <c r="AB19" i="191"/>
  <c r="AA19" i="191"/>
  <c r="Y19" i="191"/>
  <c r="V19" i="191"/>
  <c r="AH19" i="191"/>
  <c r="X19" i="191"/>
  <c r="AF19" i="191"/>
  <c r="Z19" i="191"/>
  <c r="AC19" i="191"/>
  <c r="AG19" i="191"/>
  <c r="AJ7" i="124"/>
  <c r="AJ9" i="124"/>
  <c r="AJ8" i="124"/>
  <c r="AJ8" i="125"/>
  <c r="AJ15" i="125"/>
  <c r="AJ6" i="125"/>
  <c r="AJ9" i="125"/>
  <c r="AJ14" i="125"/>
  <c r="AJ28" i="187" l="1"/>
  <c r="AC29" i="187"/>
  <c r="AB29" i="187"/>
  <c r="O40" i="192"/>
  <c r="O41" i="192" s="1"/>
  <c r="N42" i="192"/>
  <c r="O7" i="203"/>
  <c r="N41" i="192"/>
  <c r="N17" i="192"/>
  <c r="N16" i="192"/>
  <c r="AJ10" i="124"/>
  <c r="AJ6" i="124"/>
  <c r="AJ12" i="125"/>
  <c r="AJ13" i="125"/>
  <c r="AJ7" i="125"/>
  <c r="AJ10" i="125"/>
  <c r="O16" i="192" l="1"/>
  <c r="AD29" i="187"/>
  <c r="O17" i="192"/>
  <c r="P7" i="203"/>
  <c r="P40" i="192"/>
  <c r="P41" i="192" s="1"/>
  <c r="O42" i="192"/>
  <c r="AJ8" i="126"/>
  <c r="C11" i="126"/>
  <c r="J11" i="126"/>
  <c r="K11" i="126"/>
  <c r="L11" i="126"/>
  <c r="M11" i="126"/>
  <c r="N11" i="126"/>
  <c r="O11" i="126"/>
  <c r="P11" i="126"/>
  <c r="Q11" i="126"/>
  <c r="Q9" i="117" s="1"/>
  <c r="Q19" i="209" s="1"/>
  <c r="R11" i="126"/>
  <c r="S11" i="126"/>
  <c r="T11" i="126"/>
  <c r="U11" i="126"/>
  <c r="V11" i="126"/>
  <c r="W11" i="126"/>
  <c r="X11" i="126"/>
  <c r="Y11" i="126"/>
  <c r="Z11" i="126"/>
  <c r="AA11" i="126"/>
  <c r="AB11" i="126"/>
  <c r="AC11" i="126"/>
  <c r="AD11" i="126"/>
  <c r="AE11" i="126"/>
  <c r="AF11" i="126"/>
  <c r="AG11" i="126"/>
  <c r="AH11" i="126"/>
  <c r="AI11" i="126"/>
  <c r="AA11" i="36" l="1"/>
  <c r="AA9" i="117"/>
  <c r="AA19" i="209" s="1"/>
  <c r="N11" i="36"/>
  <c r="N9" i="117"/>
  <c r="N19" i="209" s="1"/>
  <c r="M11" i="36"/>
  <c r="H11" i="76" s="1"/>
  <c r="M9" i="117"/>
  <c r="M19" i="209" s="1"/>
  <c r="AC11" i="36"/>
  <c r="AC9" i="117"/>
  <c r="AC19" i="209" s="1"/>
  <c r="J24" i="126"/>
  <c r="R9" i="117"/>
  <c r="R19" i="209" s="1"/>
  <c r="AD11" i="36"/>
  <c r="AD9" i="117"/>
  <c r="AD19" i="209" s="1"/>
  <c r="P11" i="36"/>
  <c r="P9" i="117"/>
  <c r="P19" i="209" s="1"/>
  <c r="Z11" i="36"/>
  <c r="Z9" i="117"/>
  <c r="Z19" i="209" s="1"/>
  <c r="K11" i="36"/>
  <c r="F11" i="76" s="1"/>
  <c r="K9" i="117"/>
  <c r="K19" i="209" s="1"/>
  <c r="J11" i="36"/>
  <c r="E11" i="76" s="1"/>
  <c r="J9" i="117"/>
  <c r="J19" i="209" s="1"/>
  <c r="O11" i="36"/>
  <c r="O9" i="117"/>
  <c r="O19" i="209" s="1"/>
  <c r="P24" i="126"/>
  <c r="X9" i="117"/>
  <c r="X19" i="209" s="1"/>
  <c r="O24" i="126"/>
  <c r="W9" i="117"/>
  <c r="W19" i="209" s="1"/>
  <c r="AH9" i="117"/>
  <c r="AH19" i="209" s="1"/>
  <c r="AG11" i="36"/>
  <c r="AG9" i="117"/>
  <c r="AG19" i="209" s="1"/>
  <c r="U9" i="117"/>
  <c r="U19" i="209" s="1"/>
  <c r="M24" i="126"/>
  <c r="C11" i="36"/>
  <c r="C26" i="36" s="1"/>
  <c r="C9" i="117"/>
  <c r="C19" i="209" s="1"/>
  <c r="AB11" i="36"/>
  <c r="AB9" i="117"/>
  <c r="AB19" i="209" s="1"/>
  <c r="AI9" i="117"/>
  <c r="AI19" i="209" s="1"/>
  <c r="T9" i="117"/>
  <c r="T19" i="209" s="1"/>
  <c r="L24" i="126"/>
  <c r="Y11" i="36"/>
  <c r="Q24" i="126"/>
  <c r="Y9" i="117"/>
  <c r="Y19" i="209" s="1"/>
  <c r="L11" i="36"/>
  <c r="G11" i="76" s="1"/>
  <c r="L9" i="117"/>
  <c r="L19" i="209" s="1"/>
  <c r="N24" i="126"/>
  <c r="V9" i="117"/>
  <c r="V19" i="209" s="1"/>
  <c r="AF11" i="36"/>
  <c r="AF9" i="117"/>
  <c r="AF19" i="209" s="1"/>
  <c r="AE11" i="36"/>
  <c r="AE9" i="117"/>
  <c r="AE19" i="209" s="1"/>
  <c r="S9" i="117"/>
  <c r="S19" i="209" s="1"/>
  <c r="K24" i="126"/>
  <c r="T11" i="36"/>
  <c r="S11" i="36"/>
  <c r="R11" i="36"/>
  <c r="Q11" i="36"/>
  <c r="J11" i="76" s="1"/>
  <c r="X11" i="36"/>
  <c r="W11" i="36"/>
  <c r="V11" i="36"/>
  <c r="U11" i="36"/>
  <c r="P13" i="126"/>
  <c r="AB13" i="126"/>
  <c r="R13" i="126"/>
  <c r="J26" i="126" s="1"/>
  <c r="S13" i="126"/>
  <c r="K26" i="126" s="1"/>
  <c r="Q13" i="126"/>
  <c r="AC13" i="126"/>
  <c r="AD13" i="126"/>
  <c r="AE13" i="126"/>
  <c r="T13" i="126"/>
  <c r="L26" i="126" s="1"/>
  <c r="AF13" i="126"/>
  <c r="U13" i="126"/>
  <c r="M26" i="126" s="1"/>
  <c r="AG13" i="126"/>
  <c r="K12" i="126"/>
  <c r="M13" i="126"/>
  <c r="V13" i="126"/>
  <c r="N26" i="126" s="1"/>
  <c r="AH13" i="126"/>
  <c r="AA13" i="126"/>
  <c r="L13" i="126"/>
  <c r="W13" i="126"/>
  <c r="O26" i="126" s="1"/>
  <c r="AI13" i="126"/>
  <c r="K13" i="126"/>
  <c r="X13" i="126"/>
  <c r="P26" i="126" s="1"/>
  <c r="J13" i="126"/>
  <c r="Y13" i="126"/>
  <c r="Q26" i="126" s="1"/>
  <c r="J12" i="126"/>
  <c r="N13" i="126"/>
  <c r="Z13" i="126"/>
  <c r="O13" i="126"/>
  <c r="C24" i="126"/>
  <c r="D11" i="126"/>
  <c r="D11" i="36" s="1"/>
  <c r="D26" i="36" s="1"/>
  <c r="Q40" i="192"/>
  <c r="Q41" i="192" s="1"/>
  <c r="Q7" i="203"/>
  <c r="P42" i="192"/>
  <c r="P17" i="192"/>
  <c r="P16" i="192"/>
  <c r="AP19" i="209" l="1"/>
  <c r="D24" i="126"/>
  <c r="Q16" i="192"/>
  <c r="R7" i="203"/>
  <c r="Q17" i="192"/>
  <c r="Q42" i="192"/>
  <c r="R40" i="192"/>
  <c r="R16" i="192" l="1"/>
  <c r="R42" i="192"/>
  <c r="S40" i="192"/>
  <c r="R41" i="192"/>
  <c r="S7" i="203"/>
  <c r="R17" i="192"/>
  <c r="F14" i="10"/>
  <c r="G14" i="10"/>
  <c r="H14" i="10"/>
  <c r="I14" i="10"/>
  <c r="J14" i="10"/>
  <c r="K14" i="10"/>
  <c r="L14" i="10"/>
  <c r="E14" i="10"/>
  <c r="F15" i="10"/>
  <c r="G15" i="10"/>
  <c r="H15" i="10"/>
  <c r="I15" i="10"/>
  <c r="K15" i="10"/>
  <c r="L15" i="10"/>
  <c r="E15" i="10"/>
  <c r="S16" i="192" l="1"/>
  <c r="S17" i="192"/>
  <c r="T7" i="203"/>
  <c r="AJ6" i="192"/>
  <c r="S42" i="192"/>
  <c r="T40" i="192"/>
  <c r="AJ35" i="192"/>
  <c r="AJ40" i="192" s="1"/>
  <c r="S41" i="192"/>
  <c r="G37" i="22"/>
  <c r="C25" i="22"/>
  <c r="AJ7" i="203" l="1"/>
  <c r="U41" i="192"/>
  <c r="T42" i="192"/>
  <c r="T41" i="192"/>
  <c r="U16" i="192"/>
  <c r="T17" i="192"/>
  <c r="T16" i="192"/>
  <c r="H6" i="22"/>
  <c r="H44" i="22" s="1"/>
  <c r="I6" i="22"/>
  <c r="I44" i="22" s="1"/>
  <c r="J6" i="22"/>
  <c r="J44" i="22" s="1"/>
  <c r="F6" i="22"/>
  <c r="F44" i="22" s="1"/>
  <c r="E6" i="22"/>
  <c r="E44" i="22" s="1"/>
  <c r="D6" i="22"/>
  <c r="D44" i="22" s="1"/>
  <c r="C6" i="22"/>
  <c r="C44" i="22" s="1"/>
  <c r="G6" i="22"/>
  <c r="G44" i="22" s="1"/>
  <c r="K7" i="120" l="1"/>
  <c r="F23" i="71" s="1"/>
  <c r="L7" i="120"/>
  <c r="G23" i="71" s="1"/>
  <c r="M7" i="120"/>
  <c r="H23" i="71" s="1"/>
  <c r="N7" i="120"/>
  <c r="O7" i="120"/>
  <c r="P7" i="120"/>
  <c r="Q7" i="120"/>
  <c r="J23" i="71" s="1"/>
  <c r="R7" i="120"/>
  <c r="S7" i="120"/>
  <c r="T7" i="120"/>
  <c r="J7" i="120"/>
  <c r="E23" i="71" s="1"/>
  <c r="D7" i="120"/>
  <c r="C7" i="120"/>
  <c r="AJ7" i="145"/>
  <c r="AJ11" i="144"/>
  <c r="AJ10" i="144"/>
  <c r="AJ9" i="144"/>
  <c r="C18" i="144"/>
  <c r="J18" i="144"/>
  <c r="AJ8" i="143"/>
  <c r="AJ7" i="143"/>
  <c r="C19" i="143"/>
  <c r="C7" i="130" s="1"/>
  <c r="K6" i="122"/>
  <c r="K7" i="75" s="1"/>
  <c r="L6" i="122"/>
  <c r="L7" i="75" s="1"/>
  <c r="M6" i="122"/>
  <c r="N6" i="122"/>
  <c r="O6" i="122"/>
  <c r="P6" i="122"/>
  <c r="P7" i="75" s="1"/>
  <c r="Q6" i="122"/>
  <c r="R6" i="122"/>
  <c r="R7" i="75" s="1"/>
  <c r="S6" i="122"/>
  <c r="S7" i="75" s="1"/>
  <c r="T6" i="122"/>
  <c r="T7" i="75" s="1"/>
  <c r="U6" i="122"/>
  <c r="U7" i="75" s="1"/>
  <c r="V6" i="122"/>
  <c r="V7" i="75" s="1"/>
  <c r="W6" i="122"/>
  <c r="W7" i="75" s="1"/>
  <c r="J19" i="75" s="1"/>
  <c r="X6" i="122"/>
  <c r="X7" i="75" s="1"/>
  <c r="K19" i="75" s="1"/>
  <c r="Y6" i="122"/>
  <c r="Z6" i="122"/>
  <c r="AA6" i="122"/>
  <c r="AA7" i="75" s="1"/>
  <c r="N19" i="75" s="1"/>
  <c r="AB6" i="122"/>
  <c r="AB7" i="75" s="1"/>
  <c r="O19" i="75" s="1"/>
  <c r="AC6" i="122"/>
  <c r="AD6" i="122"/>
  <c r="AD7" i="75" s="1"/>
  <c r="Q19" i="75" s="1"/>
  <c r="AE6" i="122"/>
  <c r="AE7" i="75" s="1"/>
  <c r="R19" i="75" s="1"/>
  <c r="AF6" i="122"/>
  <c r="AF7" i="75" s="1"/>
  <c r="S19" i="75" s="1"/>
  <c r="AG6" i="122"/>
  <c r="AG7" i="75" s="1"/>
  <c r="T19" i="75" s="1"/>
  <c r="AH6" i="122"/>
  <c r="AH7" i="75" s="1"/>
  <c r="U19" i="75" s="1"/>
  <c r="AI6" i="122"/>
  <c r="AI7" i="75" s="1"/>
  <c r="V19" i="75" s="1"/>
  <c r="J6" i="122"/>
  <c r="AH8" i="122" s="1"/>
  <c r="C6" i="122"/>
  <c r="C7" i="75" s="1"/>
  <c r="C19" i="75" s="1"/>
  <c r="AJ16" i="134"/>
  <c r="AJ15" i="134"/>
  <c r="AJ14" i="134"/>
  <c r="AJ13" i="134"/>
  <c r="AJ10" i="190"/>
  <c r="AJ9" i="190"/>
  <c r="AJ8" i="190"/>
  <c r="AJ7" i="190"/>
  <c r="AJ6" i="190"/>
  <c r="AJ5" i="190"/>
  <c r="B14" i="190"/>
  <c r="B7" i="120" s="1"/>
  <c r="AI7" i="120"/>
  <c r="AI23" i="50" s="1"/>
  <c r="V54" i="50" s="1"/>
  <c r="AH13" i="190"/>
  <c r="AG7" i="120"/>
  <c r="AG23" i="50" s="1"/>
  <c r="T54" i="50" s="1"/>
  <c r="AF7" i="120"/>
  <c r="AF23" i="50" s="1"/>
  <c r="S54" i="50" s="1"/>
  <c r="AE7" i="120"/>
  <c r="AE23" i="50" s="1"/>
  <c r="R54" i="50" s="1"/>
  <c r="AD7" i="120"/>
  <c r="AD23" i="50" s="1"/>
  <c r="Q54" i="50" s="1"/>
  <c r="AC13" i="190"/>
  <c r="AB7" i="120"/>
  <c r="AB23" i="50" s="1"/>
  <c r="O54" i="50" s="1"/>
  <c r="Z7" i="120"/>
  <c r="Z23" i="50" s="1"/>
  <c r="M54" i="50" s="1"/>
  <c r="Y7" i="120"/>
  <c r="Y23" i="50" s="1"/>
  <c r="L54" i="50" s="1"/>
  <c r="X7" i="120"/>
  <c r="X23" i="50" s="1"/>
  <c r="K54" i="50" s="1"/>
  <c r="W7" i="120"/>
  <c r="W23" i="50" s="1"/>
  <c r="J54" i="50" s="1"/>
  <c r="V7" i="120"/>
  <c r="U7" i="120"/>
  <c r="AJ10" i="174"/>
  <c r="AJ9" i="174"/>
  <c r="AJ8" i="174"/>
  <c r="AJ7" i="174"/>
  <c r="AJ6" i="174"/>
  <c r="AJ14" i="174"/>
  <c r="AJ13" i="174"/>
  <c r="AJ12" i="174"/>
  <c r="AJ11" i="174"/>
  <c r="AJ16" i="174"/>
  <c r="AJ15" i="174"/>
  <c r="AJ7" i="173"/>
  <c r="AJ8" i="173"/>
  <c r="AJ9" i="173"/>
  <c r="AJ10" i="173"/>
  <c r="AJ11" i="173"/>
  <c r="AJ12" i="173"/>
  <c r="AJ13" i="173"/>
  <c r="AJ14" i="173"/>
  <c r="AJ15" i="173"/>
  <c r="AJ16" i="173"/>
  <c r="AJ5" i="122"/>
  <c r="AJ6" i="122" s="1"/>
  <c r="E155" i="118"/>
  <c r="E156" i="118"/>
  <c r="F156" i="118"/>
  <c r="G156" i="118"/>
  <c r="J8" i="187"/>
  <c r="AH19" i="187"/>
  <c r="AF19" i="187"/>
  <c r="D7" i="187"/>
  <c r="AJ10" i="155"/>
  <c r="AJ11" i="155"/>
  <c r="AJ12" i="155"/>
  <c r="AJ13" i="155"/>
  <c r="AJ14" i="155"/>
  <c r="AJ7" i="156"/>
  <c r="AJ8" i="156"/>
  <c r="AJ10" i="121"/>
  <c r="AJ9" i="121"/>
  <c r="AJ8" i="121"/>
  <c r="AJ6" i="121"/>
  <c r="D156" i="118"/>
  <c r="C6" i="139" s="1"/>
  <c r="C9" i="210" s="1"/>
  <c r="C5" i="139"/>
  <c r="Q145" i="118"/>
  <c r="N145" i="118"/>
  <c r="O145" i="118"/>
  <c r="AJ6" i="111"/>
  <c r="AJ7" i="111"/>
  <c r="AJ8" i="111"/>
  <c r="J6" i="179"/>
  <c r="J6" i="210" s="1"/>
  <c r="K12" i="111"/>
  <c r="K6" i="179"/>
  <c r="K6" i="210" s="1"/>
  <c r="L10" i="111"/>
  <c r="L6" i="179" s="1"/>
  <c r="L6" i="210" s="1"/>
  <c r="M10" i="111"/>
  <c r="M6" i="179" s="1"/>
  <c r="M6" i="210" s="1"/>
  <c r="N10" i="111"/>
  <c r="N6" i="179" s="1"/>
  <c r="N6" i="210" s="1"/>
  <c r="O10" i="111"/>
  <c r="O6" i="179" s="1"/>
  <c r="O6" i="210" s="1"/>
  <c r="P10" i="111"/>
  <c r="P6" i="179" s="1"/>
  <c r="P6" i="210" s="1"/>
  <c r="Q10" i="111"/>
  <c r="Q6" i="179" s="1"/>
  <c r="Q6" i="210" s="1"/>
  <c r="R10" i="111"/>
  <c r="R6" i="179" s="1"/>
  <c r="R6" i="210" s="1"/>
  <c r="S10" i="111"/>
  <c r="S6" i="179" s="1"/>
  <c r="S6" i="210" s="1"/>
  <c r="T10" i="111"/>
  <c r="T6" i="179" s="1"/>
  <c r="T6" i="210" s="1"/>
  <c r="U10" i="111"/>
  <c r="U6" i="179" s="1"/>
  <c r="V10" i="111"/>
  <c r="V6" i="179" s="1"/>
  <c r="J16" i="179" s="1"/>
  <c r="W10" i="111"/>
  <c r="W6" i="179" s="1"/>
  <c r="K16" i="179" s="1"/>
  <c r="X10" i="111"/>
  <c r="X6" i="179" s="1"/>
  <c r="L16" i="179" s="1"/>
  <c r="Y10" i="111"/>
  <c r="Y6" i="179" s="1"/>
  <c r="M16" i="179" s="1"/>
  <c r="Z10" i="111"/>
  <c r="Z6" i="179" s="1"/>
  <c r="N16" i="179" s="1"/>
  <c r="AA10" i="111"/>
  <c r="AA6" i="179" s="1"/>
  <c r="O16" i="179" s="1"/>
  <c r="AB10" i="111"/>
  <c r="AB6" i="179" s="1"/>
  <c r="P16" i="179" s="1"/>
  <c r="AC10" i="111"/>
  <c r="AC6" i="179" s="1"/>
  <c r="Q16" i="179" s="1"/>
  <c r="AD10" i="111"/>
  <c r="AD6" i="179" s="1"/>
  <c r="R16" i="179" s="1"/>
  <c r="AE10" i="111"/>
  <c r="AE6" i="179" s="1"/>
  <c r="S16" i="179" s="1"/>
  <c r="AF10" i="111"/>
  <c r="AF12" i="111" s="1"/>
  <c r="AF6" i="179"/>
  <c r="AG10" i="111"/>
  <c r="AG6" i="179" s="1"/>
  <c r="U16" i="179" s="1"/>
  <c r="AH10" i="111"/>
  <c r="AH6" i="179" s="1"/>
  <c r="AI10" i="111"/>
  <c r="AI6" i="179" s="1"/>
  <c r="M155" i="118"/>
  <c r="J5" i="139" s="1"/>
  <c r="J8" i="210" s="1"/>
  <c r="N155" i="118"/>
  <c r="K5" i="139" s="1"/>
  <c r="K8" i="210" s="1"/>
  <c r="O155" i="118"/>
  <c r="L5" i="139" s="1"/>
  <c r="L8" i="210" s="1"/>
  <c r="P155" i="118"/>
  <c r="M5" i="139" s="1"/>
  <c r="M8" i="210" s="1"/>
  <c r="Q155" i="118"/>
  <c r="N5" i="139" s="1"/>
  <c r="N8" i="210" s="1"/>
  <c r="R155" i="118"/>
  <c r="O5" i="139" s="1"/>
  <c r="O8" i="210" s="1"/>
  <c r="S155" i="118"/>
  <c r="P5" i="139" s="1"/>
  <c r="P8" i="210" s="1"/>
  <c r="T155" i="118"/>
  <c r="Q5" i="139" s="1"/>
  <c r="Q8" i="210" s="1"/>
  <c r="U155" i="118"/>
  <c r="R5" i="139" s="1"/>
  <c r="R8" i="210" s="1"/>
  <c r="V155" i="118"/>
  <c r="S5" i="139" s="1"/>
  <c r="S8" i="210" s="1"/>
  <c r="W155" i="118"/>
  <c r="T5" i="139" s="1"/>
  <c r="T8" i="210" s="1"/>
  <c r="X155" i="118"/>
  <c r="U5" i="139" s="1"/>
  <c r="U8" i="210" s="1"/>
  <c r="Y155" i="118"/>
  <c r="V5" i="139" s="1"/>
  <c r="V8" i="210" s="1"/>
  <c r="Z155" i="118"/>
  <c r="W5" i="139" s="1"/>
  <c r="W8" i="210" s="1"/>
  <c r="AA155" i="118"/>
  <c r="X5" i="139" s="1"/>
  <c r="X8" i="210" s="1"/>
  <c r="AB155" i="118"/>
  <c r="Y5" i="139" s="1"/>
  <c r="Y8" i="210" s="1"/>
  <c r="AC155" i="118"/>
  <c r="Z5" i="139" s="1"/>
  <c r="AD155" i="118"/>
  <c r="AA5" i="139" s="1"/>
  <c r="AE155" i="118"/>
  <c r="AB5" i="139" s="1"/>
  <c r="AF155" i="118"/>
  <c r="AC5" i="139" s="1"/>
  <c r="AG155" i="118"/>
  <c r="AD5" i="139" s="1"/>
  <c r="AH155" i="118"/>
  <c r="AE5" i="139" s="1"/>
  <c r="AI155" i="118"/>
  <c r="AF5" i="139" s="1"/>
  <c r="AJ155" i="118"/>
  <c r="AG5" i="139" s="1"/>
  <c r="AK155" i="118"/>
  <c r="AH5" i="139" s="1"/>
  <c r="AQ155" i="118"/>
  <c r="AN5" i="139" s="1"/>
  <c r="M156" i="118"/>
  <c r="J6" i="139" s="1"/>
  <c r="J9" i="210" s="1"/>
  <c r="N156" i="118"/>
  <c r="K6" i="139" s="1"/>
  <c r="K9" i="210" s="1"/>
  <c r="O156" i="118"/>
  <c r="L6" i="139" s="1"/>
  <c r="L9" i="210" s="1"/>
  <c r="P156" i="118"/>
  <c r="M6" i="139" s="1"/>
  <c r="M9" i="210" s="1"/>
  <c r="Q156" i="118"/>
  <c r="N6" i="139" s="1"/>
  <c r="N9" i="210" s="1"/>
  <c r="R156" i="118"/>
  <c r="O6" i="139" s="1"/>
  <c r="O9" i="210" s="1"/>
  <c r="S156" i="118"/>
  <c r="P6" i="139" s="1"/>
  <c r="P9" i="210" s="1"/>
  <c r="T156" i="118"/>
  <c r="Q6" i="139" s="1"/>
  <c r="Q9" i="210" s="1"/>
  <c r="U156" i="118"/>
  <c r="R6" i="139" s="1"/>
  <c r="R9" i="210" s="1"/>
  <c r="V156" i="118"/>
  <c r="S6" i="139" s="1"/>
  <c r="S9" i="210" s="1"/>
  <c r="W156" i="118"/>
  <c r="T6" i="139" s="1"/>
  <c r="T9" i="210" s="1"/>
  <c r="X156" i="118"/>
  <c r="U6" i="139" s="1"/>
  <c r="U9" i="210" s="1"/>
  <c r="Y156" i="118"/>
  <c r="V6" i="139" s="1"/>
  <c r="V9" i="210" s="1"/>
  <c r="Z156" i="118"/>
  <c r="W6" i="139" s="1"/>
  <c r="W9" i="210" s="1"/>
  <c r="AA156" i="118"/>
  <c r="X6" i="139" s="1"/>
  <c r="X9" i="210" s="1"/>
  <c r="AB156" i="118"/>
  <c r="Y6" i="139" s="1"/>
  <c r="Y9" i="210" s="1"/>
  <c r="AC156" i="118"/>
  <c r="Z6" i="139" s="1"/>
  <c r="AD156" i="118"/>
  <c r="AA6" i="139" s="1"/>
  <c r="AE156" i="118"/>
  <c r="AB6" i="139" s="1"/>
  <c r="AF156" i="118"/>
  <c r="AC6" i="139" s="1"/>
  <c r="AG156" i="118"/>
  <c r="AD6" i="139" s="1"/>
  <c r="AH156" i="118"/>
  <c r="AE6" i="139" s="1"/>
  <c r="AI156" i="118"/>
  <c r="AF6" i="139" s="1"/>
  <c r="AJ156" i="118"/>
  <c r="AG6" i="139" s="1"/>
  <c r="AK156" i="118"/>
  <c r="AH6" i="139" s="1"/>
  <c r="AQ156" i="118"/>
  <c r="AN6" i="139" s="1"/>
  <c r="J13" i="112"/>
  <c r="K13" i="112"/>
  <c r="L13" i="112"/>
  <c r="M13" i="112"/>
  <c r="M5" i="183" s="1"/>
  <c r="M14" i="210" s="1"/>
  <c r="N13" i="112"/>
  <c r="N5" i="183"/>
  <c r="N14" i="210" s="1"/>
  <c r="O13" i="112"/>
  <c r="O5" i="183" s="1"/>
  <c r="O14" i="210" s="1"/>
  <c r="P13" i="112"/>
  <c r="P5" i="183" s="1"/>
  <c r="P14" i="210" s="1"/>
  <c r="Q13" i="112"/>
  <c r="Q5" i="183" s="1"/>
  <c r="Q14" i="210" s="1"/>
  <c r="R13" i="112"/>
  <c r="R5" i="183" s="1"/>
  <c r="R14" i="210" s="1"/>
  <c r="S13" i="112"/>
  <c r="S5" i="183" s="1"/>
  <c r="S14" i="210" s="1"/>
  <c r="T13" i="112"/>
  <c r="T5" i="183"/>
  <c r="T14" i="210" s="1"/>
  <c r="U13" i="112"/>
  <c r="U5" i="183" s="1"/>
  <c r="V13" i="112"/>
  <c r="V5" i="183" s="1"/>
  <c r="W13" i="112"/>
  <c r="W5" i="183" s="1"/>
  <c r="X13" i="112"/>
  <c r="X5" i="183" s="1"/>
  <c r="Y13" i="112"/>
  <c r="Y5" i="183" s="1"/>
  <c r="Z13" i="112"/>
  <c r="Z5" i="183"/>
  <c r="AA13" i="112"/>
  <c r="AA5" i="183" s="1"/>
  <c r="AB13" i="112"/>
  <c r="AB5" i="183" s="1"/>
  <c r="AC13" i="112"/>
  <c r="AC5" i="183" s="1"/>
  <c r="AD13" i="112"/>
  <c r="AD5" i="183" s="1"/>
  <c r="AE13" i="112"/>
  <c r="AE5" i="183" s="1"/>
  <c r="AF13" i="112"/>
  <c r="AF5" i="183"/>
  <c r="AF14" i="210" s="1"/>
  <c r="AG13" i="112"/>
  <c r="AG5" i="183" s="1"/>
  <c r="AG14" i="210" s="1"/>
  <c r="AH13" i="112"/>
  <c r="AH5" i="183" s="1"/>
  <c r="AH14" i="210" s="1"/>
  <c r="AI13" i="112"/>
  <c r="AI5" i="183" s="1"/>
  <c r="AI14" i="210" s="1"/>
  <c r="J6" i="183"/>
  <c r="J15" i="210" s="1"/>
  <c r="K6" i="183"/>
  <c r="K15" i="210" s="1"/>
  <c r="L9" i="180"/>
  <c r="L6" i="183" s="1"/>
  <c r="L15" i="210" s="1"/>
  <c r="M9" i="180"/>
  <c r="M6" i="183" s="1"/>
  <c r="M15" i="210" s="1"/>
  <c r="N9" i="180"/>
  <c r="N6" i="183" s="1"/>
  <c r="O9" i="180"/>
  <c r="O6" i="183"/>
  <c r="O15" i="210" s="1"/>
  <c r="P9" i="180"/>
  <c r="P6" i="183" s="1"/>
  <c r="P15" i="210" s="1"/>
  <c r="Q9" i="180"/>
  <c r="Q6" i="183" s="1"/>
  <c r="Q15" i="210" s="1"/>
  <c r="R9" i="180"/>
  <c r="R6" i="183" s="1"/>
  <c r="R15" i="210" s="1"/>
  <c r="S9" i="180"/>
  <c r="S6" i="183" s="1"/>
  <c r="S15" i="210" s="1"/>
  <c r="T9" i="180"/>
  <c r="T6" i="183" s="1"/>
  <c r="T15" i="210" s="1"/>
  <c r="U9" i="180"/>
  <c r="U6" i="183"/>
  <c r="V9" i="180"/>
  <c r="W9" i="180"/>
  <c r="W6" i="183" s="1"/>
  <c r="X9" i="180"/>
  <c r="X6" i="183" s="1"/>
  <c r="Y9" i="180"/>
  <c r="Y6" i="183"/>
  <c r="Z9" i="180"/>
  <c r="Z6" i="183" s="1"/>
  <c r="AA9" i="180"/>
  <c r="AA6" i="183" s="1"/>
  <c r="AB9" i="180"/>
  <c r="AC9" i="180"/>
  <c r="AC6" i="183" s="1"/>
  <c r="AD9" i="180"/>
  <c r="AD6" i="183" s="1"/>
  <c r="AE9" i="180"/>
  <c r="AE6" i="183" s="1"/>
  <c r="AF9" i="180"/>
  <c r="AF6" i="183" s="1"/>
  <c r="AG9" i="180"/>
  <c r="AG6" i="183"/>
  <c r="AG15" i="210" s="1"/>
  <c r="AH9" i="180"/>
  <c r="AH6" i="183" s="1"/>
  <c r="AH15" i="210" s="1"/>
  <c r="AI9" i="180"/>
  <c r="AI6" i="183" s="1"/>
  <c r="AI15" i="210" s="1"/>
  <c r="J6" i="116"/>
  <c r="J7" i="179" s="1"/>
  <c r="J7" i="210" s="1"/>
  <c r="K6" i="116"/>
  <c r="K7" i="179" s="1"/>
  <c r="K7" i="210" s="1"/>
  <c r="L6" i="116"/>
  <c r="L7" i="179" s="1"/>
  <c r="L7" i="210" s="1"/>
  <c r="M6" i="116"/>
  <c r="M7" i="179" s="1"/>
  <c r="M7" i="210" s="1"/>
  <c r="N6" i="116"/>
  <c r="N7" i="179" s="1"/>
  <c r="N7" i="210" s="1"/>
  <c r="O6" i="116"/>
  <c r="O7" i="179" s="1"/>
  <c r="O7" i="210" s="1"/>
  <c r="P6" i="116"/>
  <c r="P7" i="179" s="1"/>
  <c r="P7" i="210" s="1"/>
  <c r="Q6" i="116"/>
  <c r="Q7" i="179" s="1"/>
  <c r="Q7" i="210" s="1"/>
  <c r="R6" i="116"/>
  <c r="R7" i="179" s="1"/>
  <c r="R7" i="210" s="1"/>
  <c r="S6" i="116"/>
  <c r="S7" i="179" s="1"/>
  <c r="S7" i="210" s="1"/>
  <c r="T6" i="116"/>
  <c r="T7" i="179" s="1"/>
  <c r="T7" i="210" s="1"/>
  <c r="U6" i="116"/>
  <c r="U7" i="179" s="1"/>
  <c r="U7" i="210" s="1"/>
  <c r="V6" i="116"/>
  <c r="V7" i="179" s="1"/>
  <c r="W6" i="116"/>
  <c r="W7" i="179" s="1"/>
  <c r="K17" i="179" s="1"/>
  <c r="J11" i="113"/>
  <c r="J5" i="179" s="1"/>
  <c r="J5" i="210" s="1"/>
  <c r="K11" i="113"/>
  <c r="K5" i="179" s="1"/>
  <c r="K5" i="210" s="1"/>
  <c r="L11" i="113"/>
  <c r="L5" i="179" s="1"/>
  <c r="L5" i="210" s="1"/>
  <c r="M11" i="113"/>
  <c r="M5" i="179" s="1"/>
  <c r="M5" i="210" s="1"/>
  <c r="N11" i="113"/>
  <c r="N5" i="179" s="1"/>
  <c r="N5" i="210" s="1"/>
  <c r="O11" i="113"/>
  <c r="O5" i="179" s="1"/>
  <c r="O5" i="210" s="1"/>
  <c r="P11" i="113"/>
  <c r="P5" i="179" s="1"/>
  <c r="P5" i="210" s="1"/>
  <c r="Q11" i="113"/>
  <c r="Q5" i="210" s="1"/>
  <c r="R11" i="113"/>
  <c r="R5" i="179" s="1"/>
  <c r="R5" i="210" s="1"/>
  <c r="S11" i="113"/>
  <c r="S5" i="179" s="1"/>
  <c r="S5" i="210" s="1"/>
  <c r="T11" i="113"/>
  <c r="T5" i="179" s="1"/>
  <c r="T5" i="210" s="1"/>
  <c r="U11" i="113"/>
  <c r="U5" i="179" s="1"/>
  <c r="U5" i="210" s="1"/>
  <c r="V11" i="113"/>
  <c r="V5" i="179" s="1"/>
  <c r="V5" i="210" s="1"/>
  <c r="W11" i="113"/>
  <c r="W5" i="179" s="1"/>
  <c r="X11" i="113"/>
  <c r="X5" i="179" s="1"/>
  <c r="Y11" i="113"/>
  <c r="Y5" i="179" s="1"/>
  <c r="Z11" i="113"/>
  <c r="Z5" i="179" s="1"/>
  <c r="AA11" i="113"/>
  <c r="AA5" i="179" s="1"/>
  <c r="AB11" i="113"/>
  <c r="AB5" i="179" s="1"/>
  <c r="AC11" i="113"/>
  <c r="AC5" i="179" s="1"/>
  <c r="AD11" i="113"/>
  <c r="AD5" i="179" s="1"/>
  <c r="AE11" i="113"/>
  <c r="AE5" i="179" s="1"/>
  <c r="AF11" i="113"/>
  <c r="AG11" i="113"/>
  <c r="AG5" i="179" s="1"/>
  <c r="AH11" i="113"/>
  <c r="AH5" i="179" s="1"/>
  <c r="AH5" i="210" s="1"/>
  <c r="AI11" i="113"/>
  <c r="AI5" i="179" s="1"/>
  <c r="AI5" i="210" s="1"/>
  <c r="AJ11" i="113"/>
  <c r="C10" i="111"/>
  <c r="C155" i="118"/>
  <c r="B5" i="139" s="1"/>
  <c r="B8" i="210" s="1"/>
  <c r="C156" i="118"/>
  <c r="B6" i="139" s="1"/>
  <c r="B9" i="210" s="1"/>
  <c r="C13" i="112"/>
  <c r="B16" i="112"/>
  <c r="B5" i="183" s="1"/>
  <c r="B14" i="210" s="1"/>
  <c r="C9" i="180"/>
  <c r="B12" i="180" s="1"/>
  <c r="B6" i="183" s="1"/>
  <c r="C7" i="179"/>
  <c r="C11" i="113"/>
  <c r="B14" i="113" s="1"/>
  <c r="B5" i="179" s="1"/>
  <c r="B15" i="179" s="1"/>
  <c r="C18" i="137"/>
  <c r="J18" i="137"/>
  <c r="K18" i="137"/>
  <c r="L18" i="137"/>
  <c r="J37" i="133"/>
  <c r="E10" i="71" s="1"/>
  <c r="C37" i="133"/>
  <c r="K37" i="133"/>
  <c r="L37" i="133"/>
  <c r="J26" i="134"/>
  <c r="K26" i="134"/>
  <c r="K6" i="75" s="1"/>
  <c r="L26" i="134"/>
  <c r="L6" i="75" s="1"/>
  <c r="J22" i="142"/>
  <c r="C22" i="142"/>
  <c r="C5" i="130" s="1"/>
  <c r="C15" i="130" s="1"/>
  <c r="K22" i="142"/>
  <c r="L22" i="142"/>
  <c r="J19" i="143"/>
  <c r="K19" i="143"/>
  <c r="L19" i="143"/>
  <c r="K18" i="144"/>
  <c r="L18" i="144"/>
  <c r="C15" i="138"/>
  <c r="C5" i="120" s="1"/>
  <c r="J15" i="138"/>
  <c r="K15" i="138"/>
  <c r="K5" i="120" s="1"/>
  <c r="L15" i="138"/>
  <c r="L5" i="120" s="1"/>
  <c r="J12" i="145"/>
  <c r="J6" i="120" s="1"/>
  <c r="C12" i="145"/>
  <c r="C6" i="120" s="1"/>
  <c r="C18" i="120" s="1"/>
  <c r="K12" i="145"/>
  <c r="K6" i="120"/>
  <c r="L12" i="145"/>
  <c r="L6" i="120" s="1"/>
  <c r="J12" i="146"/>
  <c r="J8" i="120" s="1"/>
  <c r="C12" i="146"/>
  <c r="C8" i="120" s="1"/>
  <c r="K12" i="146"/>
  <c r="K8" i="120" s="1"/>
  <c r="L12" i="146"/>
  <c r="L8" i="120" s="1"/>
  <c r="R18" i="137"/>
  <c r="R37" i="133"/>
  <c r="R26" i="134"/>
  <c r="R22" i="142"/>
  <c r="R19" i="143"/>
  <c r="R18" i="144"/>
  <c r="R15" i="138"/>
  <c r="R5" i="120" s="1"/>
  <c r="R12" i="145"/>
  <c r="R6" i="120" s="1"/>
  <c r="R12" i="146"/>
  <c r="R8" i="120" s="1"/>
  <c r="M18" i="137"/>
  <c r="M19" i="137" s="1"/>
  <c r="N18" i="137"/>
  <c r="O18" i="137"/>
  <c r="P18" i="137"/>
  <c r="Q18" i="137"/>
  <c r="S18" i="137"/>
  <c r="T18" i="137"/>
  <c r="U18" i="137"/>
  <c r="V18" i="137"/>
  <c r="W18" i="137"/>
  <c r="X18" i="137"/>
  <c r="Y18" i="137"/>
  <c r="Y19" i="137" s="1"/>
  <c r="M39" i="137" s="1"/>
  <c r="Z18" i="137"/>
  <c r="AA18" i="137"/>
  <c r="AB18" i="137"/>
  <c r="AC18" i="137"/>
  <c r="AD18" i="137"/>
  <c r="AE18" i="137"/>
  <c r="AE7" i="50" s="1"/>
  <c r="AF18" i="137"/>
  <c r="AG18" i="137"/>
  <c r="AH18" i="137"/>
  <c r="AH7" i="102" s="1"/>
  <c r="AI18" i="137"/>
  <c r="AI7" i="102" s="1"/>
  <c r="M37" i="133"/>
  <c r="N37" i="133"/>
  <c r="O37" i="133"/>
  <c r="P37" i="133"/>
  <c r="Q37" i="133"/>
  <c r="S37" i="133"/>
  <c r="T37" i="133"/>
  <c r="U37" i="133"/>
  <c r="V38" i="133" s="1"/>
  <c r="V37" i="133"/>
  <c r="W37" i="133"/>
  <c r="X37" i="133"/>
  <c r="Y37" i="133"/>
  <c r="Z37" i="133"/>
  <c r="AA37" i="133"/>
  <c r="AB37" i="133"/>
  <c r="AC37" i="133"/>
  <c r="AD37" i="133"/>
  <c r="AD5" i="75" s="1"/>
  <c r="Q17" i="75" s="1"/>
  <c r="AE37" i="133"/>
  <c r="AF37" i="133"/>
  <c r="AF5" i="75" s="1"/>
  <c r="S17" i="75" s="1"/>
  <c r="AG37" i="133"/>
  <c r="AG5" i="75" s="1"/>
  <c r="T17" i="75" s="1"/>
  <c r="AH37" i="133"/>
  <c r="AH5" i="75" s="1"/>
  <c r="U17" i="75" s="1"/>
  <c r="AI37" i="133"/>
  <c r="AI5" i="75" s="1"/>
  <c r="V17" i="75" s="1"/>
  <c r="M26" i="134"/>
  <c r="M6" i="75" s="1"/>
  <c r="N26" i="134"/>
  <c r="N6" i="75" s="1"/>
  <c r="O26" i="134"/>
  <c r="O6" i="75" s="1"/>
  <c r="P26" i="134"/>
  <c r="Q26" i="134"/>
  <c r="S26" i="134"/>
  <c r="T26" i="134"/>
  <c r="U26" i="134"/>
  <c r="V26" i="134"/>
  <c r="V6" i="75" s="1"/>
  <c r="W26" i="134"/>
  <c r="W6" i="75" s="1"/>
  <c r="J18" i="75" s="1"/>
  <c r="X26" i="134"/>
  <c r="X6" i="75" s="1"/>
  <c r="K18" i="75" s="1"/>
  <c r="Y26" i="134"/>
  <c r="Y6" i="75" s="1"/>
  <c r="L18" i="75" s="1"/>
  <c r="Z26" i="134"/>
  <c r="Z6" i="75" s="1"/>
  <c r="M18" i="75" s="1"/>
  <c r="AA26" i="134"/>
  <c r="AA6" i="75" s="1"/>
  <c r="N18" i="75" s="1"/>
  <c r="AB26" i="134"/>
  <c r="AB6" i="75" s="1"/>
  <c r="O18" i="75" s="1"/>
  <c r="AC26" i="134"/>
  <c r="AC6" i="75" s="1"/>
  <c r="P18" i="75" s="1"/>
  <c r="AD26" i="134"/>
  <c r="AD6" i="75" s="1"/>
  <c r="Q18" i="75" s="1"/>
  <c r="AE26" i="134"/>
  <c r="AE6" i="75" s="1"/>
  <c r="R18" i="75" s="1"/>
  <c r="AF26" i="134"/>
  <c r="AF6" i="75" s="1"/>
  <c r="S18" i="75" s="1"/>
  <c r="AG26" i="134"/>
  <c r="AG6" i="75" s="1"/>
  <c r="T18" i="75" s="1"/>
  <c r="AH26" i="134"/>
  <c r="AH6" i="75" s="1"/>
  <c r="U18" i="75" s="1"/>
  <c r="AI26" i="134"/>
  <c r="AI6" i="75" s="1"/>
  <c r="V18" i="75" s="1"/>
  <c r="M22" i="142"/>
  <c r="N22" i="142"/>
  <c r="O22" i="142"/>
  <c r="P22" i="142"/>
  <c r="Q22" i="142"/>
  <c r="S22" i="142"/>
  <c r="T22" i="142"/>
  <c r="U22" i="142"/>
  <c r="V22" i="142"/>
  <c r="W22" i="142"/>
  <c r="X22" i="142"/>
  <c r="Y22" i="142"/>
  <c r="Z22" i="142"/>
  <c r="AA22" i="142"/>
  <c r="AB22" i="142"/>
  <c r="AC22" i="142"/>
  <c r="AD22" i="142"/>
  <c r="AE23" i="142" s="1"/>
  <c r="AE22" i="142"/>
  <c r="AF22" i="142"/>
  <c r="AF16" i="50" s="1"/>
  <c r="S47" i="50" s="1"/>
  <c r="AG22" i="142"/>
  <c r="AH22" i="142"/>
  <c r="AI22" i="142"/>
  <c r="M19" i="143"/>
  <c r="N19" i="143"/>
  <c r="O19" i="143"/>
  <c r="P19" i="143"/>
  <c r="Q19" i="143"/>
  <c r="S19" i="143"/>
  <c r="T19" i="143"/>
  <c r="U19" i="143"/>
  <c r="V19" i="143"/>
  <c r="W19" i="143"/>
  <c r="X19" i="143"/>
  <c r="Y19" i="143"/>
  <c r="Z19" i="143"/>
  <c r="AA19" i="143"/>
  <c r="AB19" i="143"/>
  <c r="AC19" i="143"/>
  <c r="AD19" i="143"/>
  <c r="AE19" i="143"/>
  <c r="AF19" i="143"/>
  <c r="AG19" i="143"/>
  <c r="AH19" i="143"/>
  <c r="AI19" i="143"/>
  <c r="M18" i="144"/>
  <c r="N18" i="144"/>
  <c r="N6" i="130"/>
  <c r="N8" i="102" s="1"/>
  <c r="O18" i="144"/>
  <c r="P18" i="144"/>
  <c r="Q18" i="144"/>
  <c r="R19" i="144" s="1"/>
  <c r="S18" i="144"/>
  <c r="T18" i="144"/>
  <c r="U18" i="144"/>
  <c r="V18" i="144"/>
  <c r="W18" i="144"/>
  <c r="X18" i="144"/>
  <c r="X17" i="50" s="1"/>
  <c r="K48" i="50" s="1"/>
  <c r="X6" i="130"/>
  <c r="M16" i="130" s="1"/>
  <c r="Y18" i="144"/>
  <c r="Z18" i="144"/>
  <c r="AA18" i="144"/>
  <c r="AB18" i="144"/>
  <c r="AC18" i="144"/>
  <c r="AD18" i="144"/>
  <c r="AE18" i="144"/>
  <c r="AF18" i="144"/>
  <c r="AG18" i="144"/>
  <c r="AH18" i="144"/>
  <c r="AI18" i="144"/>
  <c r="M15" i="138"/>
  <c r="M5" i="120" s="1"/>
  <c r="N15" i="138"/>
  <c r="N5" i="120" s="1"/>
  <c r="O15" i="138"/>
  <c r="O5" i="120" s="1"/>
  <c r="P15" i="138"/>
  <c r="P17" i="138" s="1"/>
  <c r="Q15" i="138"/>
  <c r="Q5" i="120" s="1"/>
  <c r="S15" i="138"/>
  <c r="S5" i="120" s="1"/>
  <c r="T15" i="138"/>
  <c r="T5" i="120" s="1"/>
  <c r="U15" i="138"/>
  <c r="U5" i="120" s="1"/>
  <c r="J17" i="120" s="1"/>
  <c r="V15" i="138"/>
  <c r="V5" i="120" s="1"/>
  <c r="K17" i="120" s="1"/>
  <c r="W15" i="138"/>
  <c r="X15" i="138"/>
  <c r="X5" i="120" s="1"/>
  <c r="M17" i="120" s="1"/>
  <c r="Y15" i="138"/>
  <c r="Y5" i="120" s="1"/>
  <c r="N17" i="120" s="1"/>
  <c r="Z15" i="138"/>
  <c r="Z5" i="120" s="1"/>
  <c r="O17" i="120" s="1"/>
  <c r="AA15" i="138"/>
  <c r="AA5" i="120" s="1"/>
  <c r="P17" i="120" s="1"/>
  <c r="AB15" i="138"/>
  <c r="AB5" i="120" s="1"/>
  <c r="Q17" i="120" s="1"/>
  <c r="AC15" i="138"/>
  <c r="AD15" i="138"/>
  <c r="AD5" i="120" s="1"/>
  <c r="S17" i="120" s="1"/>
  <c r="M12" i="145"/>
  <c r="M6" i="120"/>
  <c r="N12" i="145"/>
  <c r="N6" i="120" s="1"/>
  <c r="O12" i="145"/>
  <c r="O6" i="120" s="1"/>
  <c r="P12" i="145"/>
  <c r="P6" i="120"/>
  <c r="Q12" i="145"/>
  <c r="S12" i="145"/>
  <c r="S6" i="120" s="1"/>
  <c r="T12" i="145"/>
  <c r="U12" i="145"/>
  <c r="U6" i="120" s="1"/>
  <c r="J18" i="120" s="1"/>
  <c r="V12" i="145"/>
  <c r="V6" i="120" s="1"/>
  <c r="K18" i="120" s="1"/>
  <c r="W12" i="145"/>
  <c r="W6" i="120" s="1"/>
  <c r="L18" i="120" s="1"/>
  <c r="X12" i="145"/>
  <c r="X6" i="120"/>
  <c r="M18" i="120" s="1"/>
  <c r="Y12" i="145"/>
  <c r="Y6" i="120" s="1"/>
  <c r="N18" i="120" s="1"/>
  <c r="Z12" i="145"/>
  <c r="Z6" i="120" s="1"/>
  <c r="O18" i="120" s="1"/>
  <c r="AA12" i="145"/>
  <c r="AA6" i="120" s="1"/>
  <c r="P18" i="120" s="1"/>
  <c r="AB12" i="145"/>
  <c r="AB6" i="120" s="1"/>
  <c r="Q18" i="120" s="1"/>
  <c r="AC12" i="145"/>
  <c r="AC6" i="120" s="1"/>
  <c r="R18" i="120" s="1"/>
  <c r="AD12" i="145"/>
  <c r="AD6" i="120" s="1"/>
  <c r="S18" i="120" s="1"/>
  <c r="AE12" i="145"/>
  <c r="AE6" i="120" s="1"/>
  <c r="T18" i="120" s="1"/>
  <c r="AF12" i="145"/>
  <c r="AF6" i="120" s="1"/>
  <c r="AG12" i="145"/>
  <c r="AG6" i="120" s="1"/>
  <c r="AH12" i="145"/>
  <c r="AH6" i="120" s="1"/>
  <c r="AI12" i="145"/>
  <c r="AI6" i="120" s="1"/>
  <c r="M12" i="146"/>
  <c r="M8" i="120" s="1"/>
  <c r="N12" i="146"/>
  <c r="N8" i="120" s="1"/>
  <c r="O12" i="146"/>
  <c r="O8" i="120" s="1"/>
  <c r="P12" i="146"/>
  <c r="P8" i="120" s="1"/>
  <c r="Q12" i="146"/>
  <c r="S12" i="146"/>
  <c r="S8" i="120" s="1"/>
  <c r="T12" i="146"/>
  <c r="T8" i="120" s="1"/>
  <c r="U12" i="146"/>
  <c r="U8" i="120" s="1"/>
  <c r="V12" i="146"/>
  <c r="V8" i="120" s="1"/>
  <c r="W12" i="146"/>
  <c r="W8" i="120" s="1"/>
  <c r="X12" i="146"/>
  <c r="X8" i="120" s="1"/>
  <c r="Y12" i="146"/>
  <c r="Y8" i="120" s="1"/>
  <c r="Z12" i="146"/>
  <c r="Z8" i="120" s="1"/>
  <c r="AA12" i="146"/>
  <c r="AA8" i="120" s="1"/>
  <c r="AB12" i="146"/>
  <c r="AB8" i="120" s="1"/>
  <c r="AC12" i="146"/>
  <c r="AC8" i="120" s="1"/>
  <c r="AD12" i="146"/>
  <c r="AD8" i="120" s="1"/>
  <c r="J34" i="53"/>
  <c r="L34" i="53"/>
  <c r="M34" i="53"/>
  <c r="N34" i="53"/>
  <c r="O34" i="53"/>
  <c r="P34" i="53"/>
  <c r="Q34" i="53"/>
  <c r="R34" i="53"/>
  <c r="S34" i="53"/>
  <c r="T34" i="53"/>
  <c r="U34" i="53"/>
  <c r="V34" i="53"/>
  <c r="W34" i="53"/>
  <c r="X34" i="53"/>
  <c r="Y34" i="53"/>
  <c r="Z34" i="53"/>
  <c r="AA34" i="53"/>
  <c r="AB34" i="53"/>
  <c r="AC34" i="53"/>
  <c r="AD34" i="53"/>
  <c r="AE34" i="53"/>
  <c r="AF34" i="53"/>
  <c r="AG34" i="53"/>
  <c r="AH34" i="53"/>
  <c r="AI34" i="53"/>
  <c r="C34" i="53"/>
  <c r="B40" i="133"/>
  <c r="B6" i="75"/>
  <c r="B18" i="75" s="1"/>
  <c r="C6" i="75"/>
  <c r="C18" i="75" s="1"/>
  <c r="B22" i="143"/>
  <c r="B21" i="144"/>
  <c r="B6" i="130" s="1"/>
  <c r="C6" i="130"/>
  <c r="B18" i="138"/>
  <c r="B5" i="120" s="1"/>
  <c r="B21" i="71" s="1"/>
  <c r="B15" i="145"/>
  <c r="B6" i="120" s="1"/>
  <c r="B18" i="120" s="1"/>
  <c r="B15" i="146"/>
  <c r="B8" i="120" s="1"/>
  <c r="B19" i="120" s="1"/>
  <c r="K9" i="157"/>
  <c r="K5" i="184" s="1"/>
  <c r="K16" i="210" s="1"/>
  <c r="P9" i="157"/>
  <c r="P5" i="184" s="1"/>
  <c r="P16" i="210" s="1"/>
  <c r="R9" i="157"/>
  <c r="R5" i="184" s="1"/>
  <c r="R16" i="210" s="1"/>
  <c r="X15" i="155"/>
  <c r="X7" i="184" s="1"/>
  <c r="AB15" i="155"/>
  <c r="AB7" i="184"/>
  <c r="AB18" i="210" s="1"/>
  <c r="C15" i="155"/>
  <c r="C7" i="184" s="1"/>
  <c r="Q7" i="185"/>
  <c r="Q15" i="209" s="1"/>
  <c r="R7" i="185"/>
  <c r="R15" i="209" s="1"/>
  <c r="S7" i="185"/>
  <c r="S15" i="209" s="1"/>
  <c r="T7" i="185"/>
  <c r="T15" i="209" s="1"/>
  <c r="U7" i="185"/>
  <c r="U15" i="209" s="1"/>
  <c r="AC7" i="185"/>
  <c r="AC15" i="209" s="1"/>
  <c r="AD7" i="185"/>
  <c r="AD15" i="209" s="1"/>
  <c r="AE7" i="185"/>
  <c r="AE15" i="209" s="1"/>
  <c r="AF7" i="185"/>
  <c r="AF15" i="209" s="1"/>
  <c r="AI7" i="185"/>
  <c r="V7" i="185"/>
  <c r="V15" i="209" s="1"/>
  <c r="X7" i="185"/>
  <c r="X15" i="209" s="1"/>
  <c r="AJ9" i="111"/>
  <c r="N15" i="155"/>
  <c r="N7" i="184" s="1"/>
  <c r="N18" i="210" s="1"/>
  <c r="J15" i="155"/>
  <c r="K15" i="155"/>
  <c r="K7" i="184" s="1"/>
  <c r="K18" i="210" s="1"/>
  <c r="L15" i="155"/>
  <c r="L7" i="184" s="1"/>
  <c r="L18" i="210" s="1"/>
  <c r="M15" i="155"/>
  <c r="M7" i="184"/>
  <c r="M18" i="210" s="1"/>
  <c r="O15" i="155"/>
  <c r="P15" i="155"/>
  <c r="P7" i="184" s="1"/>
  <c r="P18" i="210" s="1"/>
  <c r="Q15" i="155"/>
  <c r="Q7" i="184" s="1"/>
  <c r="Q18" i="210" s="1"/>
  <c r="R15" i="155"/>
  <c r="R7" i="184" s="1"/>
  <c r="R18" i="210" s="1"/>
  <c r="S15" i="155"/>
  <c r="S7" i="184" s="1"/>
  <c r="T15" i="155"/>
  <c r="U15" i="155"/>
  <c r="U7" i="184" s="1"/>
  <c r="V15" i="155"/>
  <c r="W15" i="155"/>
  <c r="W7" i="184" s="1"/>
  <c r="Y15" i="155"/>
  <c r="Y7" i="184"/>
  <c r="Z15" i="155"/>
  <c r="Z7" i="184" s="1"/>
  <c r="AA15" i="155"/>
  <c r="AA7" i="184" s="1"/>
  <c r="AC15" i="155"/>
  <c r="AC7" i="184"/>
  <c r="AC18" i="210" s="1"/>
  <c r="AD15" i="155"/>
  <c r="AD7" i="184" s="1"/>
  <c r="AD18" i="210" s="1"/>
  <c r="AE15" i="155"/>
  <c r="AE7" i="184" s="1"/>
  <c r="AE18" i="210" s="1"/>
  <c r="AF15" i="155"/>
  <c r="AG15" i="155"/>
  <c r="AG7" i="184" s="1"/>
  <c r="AG18" i="210" s="1"/>
  <c r="AH15" i="155"/>
  <c r="AH7" i="184" s="1"/>
  <c r="AH18" i="210" s="1"/>
  <c r="AI15" i="155"/>
  <c r="AI7" i="184" s="1"/>
  <c r="AI18" i="210" s="1"/>
  <c r="AJ6" i="156"/>
  <c r="AJ9" i="156"/>
  <c r="J6" i="184"/>
  <c r="J17" i="210" s="1"/>
  <c r="K10" i="156"/>
  <c r="K6" i="184" s="1"/>
  <c r="K17" i="210" s="1"/>
  <c r="L10" i="156"/>
  <c r="L12" i="156" s="1"/>
  <c r="L6" i="184"/>
  <c r="L17" i="210" s="1"/>
  <c r="M10" i="156"/>
  <c r="M12" i="156" s="1"/>
  <c r="N10" i="156"/>
  <c r="O10" i="156"/>
  <c r="O12" i="156" s="1"/>
  <c r="O6" i="184"/>
  <c r="O17" i="210" s="1"/>
  <c r="P10" i="156"/>
  <c r="Q10" i="156"/>
  <c r="R10" i="156"/>
  <c r="R12" i="156" s="1"/>
  <c r="S10" i="156"/>
  <c r="T11" i="156" s="1"/>
  <c r="T10" i="156"/>
  <c r="T12" i="156" s="1"/>
  <c r="U10" i="156"/>
  <c r="U12" i="156" s="1"/>
  <c r="V10" i="156"/>
  <c r="V12" i="156" s="1"/>
  <c r="W10" i="156"/>
  <c r="W12" i="156" s="1"/>
  <c r="X10" i="156"/>
  <c r="X12" i="156" s="1"/>
  <c r="X6" i="184"/>
  <c r="Y10" i="156"/>
  <c r="Z10" i="156"/>
  <c r="AA11" i="156" s="1"/>
  <c r="Z6" i="184"/>
  <c r="AA10" i="156"/>
  <c r="AA6" i="184" s="1"/>
  <c r="AB10" i="156"/>
  <c r="AB6" i="184" s="1"/>
  <c r="AB17" i="210" s="1"/>
  <c r="AC10" i="156"/>
  <c r="AD10" i="156"/>
  <c r="AD6" i="184"/>
  <c r="AD17" i="210" s="1"/>
  <c r="AE10" i="156"/>
  <c r="AE6" i="184"/>
  <c r="AE17" i="210" s="1"/>
  <c r="AF10" i="156"/>
  <c r="AF6" i="184"/>
  <c r="AF17" i="210" s="1"/>
  <c r="AG10" i="156"/>
  <c r="AG6" i="184" s="1"/>
  <c r="AG17" i="210" s="1"/>
  <c r="AH10" i="156"/>
  <c r="AH6" i="184"/>
  <c r="AH17" i="210" s="1"/>
  <c r="AI10" i="156"/>
  <c r="AI11" i="156" s="1"/>
  <c r="AI6" i="184"/>
  <c r="AI17" i="210" s="1"/>
  <c r="C10" i="156"/>
  <c r="C9" i="157"/>
  <c r="J9" i="157"/>
  <c r="L9" i="157"/>
  <c r="L5" i="184" s="1"/>
  <c r="L16" i="210" s="1"/>
  <c r="M9" i="157"/>
  <c r="M5" i="184" s="1"/>
  <c r="M16" i="210" s="1"/>
  <c r="N9" i="157"/>
  <c r="N5" i="184" s="1"/>
  <c r="N16" i="210" s="1"/>
  <c r="O9" i="157"/>
  <c r="O5" i="184" s="1"/>
  <c r="O16" i="210" s="1"/>
  <c r="Q9" i="157"/>
  <c r="Q5" i="184" s="1"/>
  <c r="Q16" i="210" s="1"/>
  <c r="S9" i="157"/>
  <c r="S5" i="184" s="1"/>
  <c r="T9" i="157"/>
  <c r="T5" i="184" s="1"/>
  <c r="U9" i="157"/>
  <c r="U5" i="184" s="1"/>
  <c r="V9" i="157"/>
  <c r="V5" i="184" s="1"/>
  <c r="W9" i="157"/>
  <c r="W5" i="184" s="1"/>
  <c r="X9" i="157"/>
  <c r="X5" i="184" s="1"/>
  <c r="Y9" i="157"/>
  <c r="Z9" i="157"/>
  <c r="Z5" i="184" s="1"/>
  <c r="AA9" i="157"/>
  <c r="AA5" i="184" s="1"/>
  <c r="AB9" i="157"/>
  <c r="AB5" i="184" s="1"/>
  <c r="AB16" i="210" s="1"/>
  <c r="AC9" i="157"/>
  <c r="AC5" i="184" s="1"/>
  <c r="AC16" i="210" s="1"/>
  <c r="AD9" i="157"/>
  <c r="AD5" i="184" s="1"/>
  <c r="AD16" i="210" s="1"/>
  <c r="AE9" i="157"/>
  <c r="AF9" i="157"/>
  <c r="AF5" i="184" s="1"/>
  <c r="AF16" i="210" s="1"/>
  <c r="AG9" i="157"/>
  <c r="AG5" i="184" s="1"/>
  <c r="AG16" i="210" s="1"/>
  <c r="AH9" i="157"/>
  <c r="AH5" i="184" s="1"/>
  <c r="AH16" i="210" s="1"/>
  <c r="AI9" i="157"/>
  <c r="AI5" i="184" s="1"/>
  <c r="AI16" i="210" s="1"/>
  <c r="AJ7" i="157"/>
  <c r="AJ8" i="157"/>
  <c r="R20" i="174"/>
  <c r="R9" i="75" s="1"/>
  <c r="K20" i="174"/>
  <c r="K9" i="75" s="1"/>
  <c r="AJ17" i="174"/>
  <c r="AJ18" i="174"/>
  <c r="AJ19" i="174"/>
  <c r="L20" i="174"/>
  <c r="L9" i="75" s="1"/>
  <c r="M20" i="174"/>
  <c r="M9" i="75"/>
  <c r="N20" i="174"/>
  <c r="N9" i="75" s="1"/>
  <c r="O20" i="174"/>
  <c r="O9" i="75" s="1"/>
  <c r="P20" i="174"/>
  <c r="P9" i="75" s="1"/>
  <c r="Q20" i="174"/>
  <c r="Q9" i="75" s="1"/>
  <c r="S20" i="174"/>
  <c r="S9" i="75" s="1"/>
  <c r="T20" i="174"/>
  <c r="T9" i="75" s="1"/>
  <c r="U20" i="174"/>
  <c r="U9" i="75" s="1"/>
  <c r="V20" i="174"/>
  <c r="V9" i="75" s="1"/>
  <c r="W20" i="174"/>
  <c r="W9" i="75"/>
  <c r="J21" i="75" s="1"/>
  <c r="X20" i="174"/>
  <c r="X9" i="75" s="1"/>
  <c r="K21" i="75" s="1"/>
  <c r="Y20" i="174"/>
  <c r="Y9" i="75" s="1"/>
  <c r="L21" i="75" s="1"/>
  <c r="Z20" i="174"/>
  <c r="Z9" i="75" s="1"/>
  <c r="M21" i="75" s="1"/>
  <c r="AA20" i="174"/>
  <c r="AA9" i="75" s="1"/>
  <c r="N21" i="75" s="1"/>
  <c r="AB20" i="174"/>
  <c r="AB9" i="75" s="1"/>
  <c r="O21" i="75" s="1"/>
  <c r="AC20" i="174"/>
  <c r="AC9" i="75" s="1"/>
  <c r="P21" i="75" s="1"/>
  <c r="AD20" i="174"/>
  <c r="AD9" i="75" s="1"/>
  <c r="Q21" i="75" s="1"/>
  <c r="AE20" i="174"/>
  <c r="AE9" i="75" s="1"/>
  <c r="R21" i="75" s="1"/>
  <c r="AF20" i="174"/>
  <c r="AF9" i="75" s="1"/>
  <c r="S21" i="75" s="1"/>
  <c r="AG20" i="174"/>
  <c r="AG9" i="75" s="1"/>
  <c r="T21" i="75" s="1"/>
  <c r="AH20" i="174"/>
  <c r="AH9" i="75" s="1"/>
  <c r="U21" i="75" s="1"/>
  <c r="AI20" i="174"/>
  <c r="AI9" i="75" s="1"/>
  <c r="V21" i="75" s="1"/>
  <c r="J20" i="174"/>
  <c r="M22" i="174" s="1"/>
  <c r="C20" i="174"/>
  <c r="C9" i="75" s="1"/>
  <c r="C21" i="75" s="1"/>
  <c r="C8" i="75"/>
  <c r="C20" i="75" s="1"/>
  <c r="K8" i="75"/>
  <c r="L8" i="75"/>
  <c r="M8" i="75"/>
  <c r="N18" i="173"/>
  <c r="O8" i="75"/>
  <c r="Q8" i="75"/>
  <c r="R8" i="75"/>
  <c r="S18" i="173"/>
  <c r="T8" i="75"/>
  <c r="W8" i="75"/>
  <c r="J20" i="75" s="1"/>
  <c r="X8" i="75"/>
  <c r="K20" i="75" s="1"/>
  <c r="Y8" i="75"/>
  <c r="L20" i="75" s="1"/>
  <c r="Z8" i="75"/>
  <c r="M20" i="75" s="1"/>
  <c r="AA8" i="75"/>
  <c r="N20" i="75" s="1"/>
  <c r="AB8" i="75"/>
  <c r="O20" i="75" s="1"/>
  <c r="AC8" i="75"/>
  <c r="P20" i="75" s="1"/>
  <c r="AD8" i="75"/>
  <c r="Q20" i="75" s="1"/>
  <c r="AE8" i="75"/>
  <c r="R20" i="75" s="1"/>
  <c r="AH8" i="75"/>
  <c r="U20" i="75" s="1"/>
  <c r="AI8" i="75"/>
  <c r="V20" i="75" s="1"/>
  <c r="J8" i="75"/>
  <c r="J5" i="127"/>
  <c r="AA7" i="185"/>
  <c r="AB7" i="185"/>
  <c r="AH7" i="185"/>
  <c r="AG7" i="185"/>
  <c r="Z7" i="185"/>
  <c r="Y7" i="185"/>
  <c r="AI8" i="182"/>
  <c r="AI6" i="114"/>
  <c r="AH8" i="182"/>
  <c r="AI9" i="182" s="1"/>
  <c r="AG8" i="182"/>
  <c r="AF8" i="182"/>
  <c r="AG9" i="182" s="1"/>
  <c r="AE8" i="182"/>
  <c r="AE6" i="114"/>
  <c r="T15" i="114" s="1"/>
  <c r="AD8" i="182"/>
  <c r="AC8" i="182"/>
  <c r="AB8" i="182"/>
  <c r="AC9" i="182" s="1"/>
  <c r="AA8" i="182"/>
  <c r="Z8" i="182"/>
  <c r="Y8" i="182"/>
  <c r="X8" i="182"/>
  <c r="W8" i="182"/>
  <c r="V8" i="182"/>
  <c r="U8" i="182"/>
  <c r="T8" i="182"/>
  <c r="S8" i="182"/>
  <c r="R8" i="182"/>
  <c r="R6" i="114"/>
  <c r="Q8" i="182"/>
  <c r="P8" i="182"/>
  <c r="Q9" i="182" s="1"/>
  <c r="O8" i="182"/>
  <c r="N8" i="182"/>
  <c r="M8" i="182"/>
  <c r="L8" i="182"/>
  <c r="K8" i="182"/>
  <c r="L9" i="182" s="1"/>
  <c r="J8" i="182"/>
  <c r="C8" i="182"/>
  <c r="AJ7" i="182"/>
  <c r="AJ6" i="182"/>
  <c r="AJ5" i="182"/>
  <c r="AI6" i="181"/>
  <c r="AH6" i="181"/>
  <c r="AG6" i="181"/>
  <c r="AH7" i="181" s="1"/>
  <c r="AF6" i="181"/>
  <c r="AE6" i="181"/>
  <c r="AD6" i="181"/>
  <c r="AC6" i="181"/>
  <c r="AB6" i="181"/>
  <c r="AA6" i="181"/>
  <c r="Z6" i="181"/>
  <c r="Y6" i="181"/>
  <c r="X6" i="181"/>
  <c r="W6" i="181"/>
  <c r="V6" i="181"/>
  <c r="U6" i="181"/>
  <c r="T6" i="181"/>
  <c r="S6" i="181"/>
  <c r="R6" i="181"/>
  <c r="Q6" i="181"/>
  <c r="P6" i="181"/>
  <c r="O6" i="181"/>
  <c r="N6" i="181"/>
  <c r="M6" i="181"/>
  <c r="L6" i="181"/>
  <c r="K6" i="181"/>
  <c r="J6" i="181"/>
  <c r="C6" i="181"/>
  <c r="C5" i="114" s="1"/>
  <c r="AJ5" i="181"/>
  <c r="AJ6" i="181" s="1"/>
  <c r="AI10" i="180"/>
  <c r="Y10" i="180"/>
  <c r="X10" i="180"/>
  <c r="W10" i="180"/>
  <c r="L10" i="180"/>
  <c r="AG10" i="180"/>
  <c r="AA10" i="180"/>
  <c r="S10" i="180"/>
  <c r="R10" i="180"/>
  <c r="AJ8" i="180"/>
  <c r="AJ7" i="180"/>
  <c r="AJ5" i="180"/>
  <c r="AJ9" i="180" s="1"/>
  <c r="A15" i="178"/>
  <c r="A14" i="178"/>
  <c r="A20" i="177"/>
  <c r="A19" i="177"/>
  <c r="A18" i="177"/>
  <c r="A15" i="177"/>
  <c r="S21" i="174"/>
  <c r="AJ5" i="174"/>
  <c r="AJ6" i="173"/>
  <c r="AJ17" i="173" s="1"/>
  <c r="S10" i="157"/>
  <c r="AJ5" i="157"/>
  <c r="Y11" i="156"/>
  <c r="AJ5" i="156"/>
  <c r="L12" i="126"/>
  <c r="D157" i="118"/>
  <c r="F155" i="118"/>
  <c r="F157" i="118" s="1"/>
  <c r="G155" i="118"/>
  <c r="P145" i="118"/>
  <c r="R145" i="118"/>
  <c r="S145" i="118"/>
  <c r="T145" i="118"/>
  <c r="U145" i="118"/>
  <c r="V145" i="118"/>
  <c r="W145" i="118"/>
  <c r="X145" i="118"/>
  <c r="Y145" i="118"/>
  <c r="Z145" i="118"/>
  <c r="AA145" i="118"/>
  <c r="AB145" i="118"/>
  <c r="AC145" i="118"/>
  <c r="AD145" i="118"/>
  <c r="AE145" i="118"/>
  <c r="AF145" i="118"/>
  <c r="AG145" i="118"/>
  <c r="AH145" i="118"/>
  <c r="AI145" i="118"/>
  <c r="AJ145" i="118"/>
  <c r="AK145" i="118"/>
  <c r="AL146" i="118" s="1"/>
  <c r="AQ145" i="118"/>
  <c r="M14" i="145"/>
  <c r="K14" i="145"/>
  <c r="L14" i="145"/>
  <c r="N14" i="145"/>
  <c r="P14" i="145"/>
  <c r="S14" i="145"/>
  <c r="T14" i="145"/>
  <c r="Z14" i="145"/>
  <c r="AA14" i="145"/>
  <c r="AE14" i="145"/>
  <c r="K13" i="145"/>
  <c r="J14" i="145"/>
  <c r="J13" i="145"/>
  <c r="M14" i="146"/>
  <c r="M13" i="146"/>
  <c r="K14" i="146"/>
  <c r="L14" i="146"/>
  <c r="N14" i="146"/>
  <c r="O14" i="146"/>
  <c r="P14" i="146"/>
  <c r="R14" i="146"/>
  <c r="S14" i="146"/>
  <c r="U14" i="146"/>
  <c r="V14" i="146"/>
  <c r="X14" i="146"/>
  <c r="Y14" i="146"/>
  <c r="Z14" i="146"/>
  <c r="AA14" i="146"/>
  <c r="AB14" i="146"/>
  <c r="AC14" i="146"/>
  <c r="AE12" i="146"/>
  <c r="AE8" i="120" s="1"/>
  <c r="AF12" i="146"/>
  <c r="AF8" i="120" s="1"/>
  <c r="AG12" i="146"/>
  <c r="AG8" i="120" s="1"/>
  <c r="AH12" i="146"/>
  <c r="AH8" i="120" s="1"/>
  <c r="AI12" i="146"/>
  <c r="AI14" i="146" s="1"/>
  <c r="J14" i="146"/>
  <c r="J13" i="146"/>
  <c r="K17" i="138"/>
  <c r="L17" i="138"/>
  <c r="R17" i="138"/>
  <c r="T17" i="138"/>
  <c r="U17" i="138"/>
  <c r="X17" i="138"/>
  <c r="J17" i="138"/>
  <c r="K16" i="138"/>
  <c r="J16" i="138"/>
  <c r="M20" i="144"/>
  <c r="N20" i="144"/>
  <c r="O20" i="144"/>
  <c r="R20" i="144"/>
  <c r="U20" i="144"/>
  <c r="W20" i="144"/>
  <c r="X20" i="144"/>
  <c r="Y20" i="144"/>
  <c r="AD20" i="144"/>
  <c r="AF20" i="144"/>
  <c r="AG20" i="144"/>
  <c r="J20" i="144"/>
  <c r="J19" i="144"/>
  <c r="K21" i="143"/>
  <c r="Q21" i="143"/>
  <c r="U21" i="143"/>
  <c r="W21" i="143"/>
  <c r="AC21" i="143"/>
  <c r="AG21" i="143"/>
  <c r="AI21" i="143"/>
  <c r="J21" i="143"/>
  <c r="L24" i="142"/>
  <c r="N24" i="142"/>
  <c r="P24" i="142"/>
  <c r="R24" i="142"/>
  <c r="U24" i="142"/>
  <c r="V24" i="142"/>
  <c r="Y24" i="142"/>
  <c r="AC24" i="142"/>
  <c r="AG24" i="142"/>
  <c r="J24" i="142"/>
  <c r="J23" i="142"/>
  <c r="N28" i="134"/>
  <c r="Q28" i="134"/>
  <c r="U28" i="134"/>
  <c r="V28" i="134"/>
  <c r="W28" i="134"/>
  <c r="X28" i="134"/>
  <c r="AA28" i="134"/>
  <c r="AC28" i="134"/>
  <c r="AD28" i="134"/>
  <c r="AE28" i="134"/>
  <c r="AH28" i="134"/>
  <c r="AI28" i="134"/>
  <c r="J28" i="134"/>
  <c r="J27" i="134"/>
  <c r="K39" i="133"/>
  <c r="L39" i="133"/>
  <c r="M39" i="133"/>
  <c r="N39" i="133"/>
  <c r="V39" i="133"/>
  <c r="W39" i="133"/>
  <c r="Y39" i="133"/>
  <c r="AH39" i="133"/>
  <c r="J39" i="133"/>
  <c r="J38" i="133"/>
  <c r="L13" i="113"/>
  <c r="K13" i="113"/>
  <c r="K12" i="113"/>
  <c r="M13" i="113"/>
  <c r="N13" i="113"/>
  <c r="U13" i="113"/>
  <c r="X13" i="113"/>
  <c r="Z13" i="113"/>
  <c r="AA13" i="113"/>
  <c r="AE13" i="113"/>
  <c r="AG13" i="113"/>
  <c r="AJ13" i="113"/>
  <c r="J13" i="113"/>
  <c r="J12" i="113"/>
  <c r="W36" i="53"/>
  <c r="L69" i="53" s="1"/>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H31" i="10"/>
  <c r="H30" i="10"/>
  <c r="H29" i="10"/>
  <c r="O16" i="155"/>
  <c r="N16" i="155"/>
  <c r="L11" i="156"/>
  <c r="X11" i="156"/>
  <c r="O11" i="156"/>
  <c r="P11" i="156"/>
  <c r="AB11" i="156"/>
  <c r="AH11" i="156"/>
  <c r="W11" i="156"/>
  <c r="R10" i="157"/>
  <c r="Q10" i="157"/>
  <c r="M10" i="157"/>
  <c r="R21" i="174"/>
  <c r="U21" i="174"/>
  <c r="AG21" i="174"/>
  <c r="W21" i="174"/>
  <c r="T21" i="174"/>
  <c r="Z10" i="180"/>
  <c r="AI11" i="180"/>
  <c r="V21" i="174"/>
  <c r="M21" i="174"/>
  <c r="AA12" i="156"/>
  <c r="AF12" i="156"/>
  <c r="AH12" i="156"/>
  <c r="N11" i="156"/>
  <c r="AI12" i="156"/>
  <c r="Z6" i="116"/>
  <c r="Z7" i="179" s="1"/>
  <c r="N17" i="179" s="1"/>
  <c r="A18" i="126"/>
  <c r="B18" i="126"/>
  <c r="AJ6" i="146"/>
  <c r="AJ7" i="146"/>
  <c r="AJ8" i="146"/>
  <c r="AJ9" i="146"/>
  <c r="AJ10" i="146"/>
  <c r="AJ11" i="146"/>
  <c r="K13" i="146"/>
  <c r="L13" i="146"/>
  <c r="N13" i="146"/>
  <c r="O13" i="146"/>
  <c r="P13" i="146"/>
  <c r="S13" i="146"/>
  <c r="T13" i="146"/>
  <c r="U13" i="146"/>
  <c r="V13" i="146"/>
  <c r="AA13" i="146"/>
  <c r="AB13" i="146"/>
  <c r="AC13" i="146"/>
  <c r="AK6" i="113"/>
  <c r="AK7" i="113"/>
  <c r="AK8" i="113"/>
  <c r="AK9" i="113"/>
  <c r="AK10" i="113"/>
  <c r="AJ5" i="146"/>
  <c r="T13" i="145"/>
  <c r="AJ5" i="144"/>
  <c r="AJ6" i="144"/>
  <c r="AJ7" i="144"/>
  <c r="AJ8" i="144"/>
  <c r="AJ12" i="144"/>
  <c r="AJ13" i="144"/>
  <c r="AJ14" i="144"/>
  <c r="AJ15" i="144"/>
  <c r="AJ16" i="144"/>
  <c r="AJ17" i="144"/>
  <c r="X19" i="144"/>
  <c r="N19" i="144"/>
  <c r="O19" i="144"/>
  <c r="V19" i="144"/>
  <c r="W19" i="144"/>
  <c r="AJ5" i="143"/>
  <c r="AJ6" i="143"/>
  <c r="AJ9" i="143"/>
  <c r="AJ10" i="143"/>
  <c r="AJ11" i="143"/>
  <c r="AJ12" i="143"/>
  <c r="AJ13" i="143"/>
  <c r="AJ14" i="143"/>
  <c r="AJ15" i="143"/>
  <c r="AJ16" i="143"/>
  <c r="AJ17" i="143"/>
  <c r="AJ18" i="143"/>
  <c r="R20" i="143"/>
  <c r="L20" i="143"/>
  <c r="M20" i="143"/>
  <c r="S20" i="143"/>
  <c r="T20" i="143"/>
  <c r="U20" i="143"/>
  <c r="AC20" i="143"/>
  <c r="AJ5" i="142"/>
  <c r="AJ6" i="142"/>
  <c r="AJ7" i="142"/>
  <c r="AJ8" i="142"/>
  <c r="AJ9" i="142"/>
  <c r="AJ10" i="142"/>
  <c r="AJ11" i="142"/>
  <c r="AJ12" i="142"/>
  <c r="AJ13" i="142"/>
  <c r="AJ14" i="142"/>
  <c r="AJ15" i="142"/>
  <c r="AJ16" i="142"/>
  <c r="AJ17" i="142"/>
  <c r="AJ18" i="142"/>
  <c r="AJ19" i="142"/>
  <c r="AJ20" i="142"/>
  <c r="AJ21" i="142"/>
  <c r="V23" i="142"/>
  <c r="AB23" i="142"/>
  <c r="W20" i="143"/>
  <c r="U23" i="142"/>
  <c r="AJ11" i="145"/>
  <c r="AJ9" i="145"/>
  <c r="AG19" i="144"/>
  <c r="Y19" i="144"/>
  <c r="AJ10" i="145"/>
  <c r="AJ6" i="145"/>
  <c r="AJ8" i="145"/>
  <c r="AJ11" i="134"/>
  <c r="A15" i="139"/>
  <c r="A14" i="139"/>
  <c r="AI15" i="138"/>
  <c r="AH15" i="138"/>
  <c r="AH17" i="138" s="1"/>
  <c r="AG15" i="138"/>
  <c r="AG17" i="138" s="1"/>
  <c r="AF15" i="138"/>
  <c r="AF17" i="138" s="1"/>
  <c r="AE15" i="138"/>
  <c r="AE17" i="138" s="1"/>
  <c r="AJ13" i="138"/>
  <c r="AJ12" i="138"/>
  <c r="AH19" i="137"/>
  <c r="AI19" i="137"/>
  <c r="X19" i="137"/>
  <c r="L39" i="137" s="1"/>
  <c r="W19" i="137"/>
  <c r="K39" i="137" s="1"/>
  <c r="V19" i="137"/>
  <c r="J39" i="137" s="1"/>
  <c r="N13" i="145"/>
  <c r="AJ14" i="138"/>
  <c r="AJ16" i="137"/>
  <c r="AJ17" i="137"/>
  <c r="AJ6" i="138"/>
  <c r="T16" i="138"/>
  <c r="AJ10" i="138"/>
  <c r="AJ11" i="138"/>
  <c r="AJ9" i="138"/>
  <c r="AJ13" i="137"/>
  <c r="AJ8" i="137"/>
  <c r="AJ9" i="137"/>
  <c r="AJ7" i="137"/>
  <c r="AJ6" i="137"/>
  <c r="AJ11" i="137"/>
  <c r="AJ12" i="137"/>
  <c r="AJ10" i="137"/>
  <c r="AJ15" i="137"/>
  <c r="AJ14" i="137"/>
  <c r="L16" i="138"/>
  <c r="U16" i="138"/>
  <c r="AJ5" i="145"/>
  <c r="AJ5" i="137"/>
  <c r="Z16" i="138"/>
  <c r="AJ5" i="138"/>
  <c r="Y16" i="138"/>
  <c r="AJ7" i="138"/>
  <c r="AJ25" i="134"/>
  <c r="AJ24" i="134"/>
  <c r="AJ23" i="134"/>
  <c r="AJ22" i="134"/>
  <c r="AJ21" i="134"/>
  <c r="AJ20" i="134"/>
  <c r="AJ19" i="134"/>
  <c r="AJ18" i="134"/>
  <c r="AJ17" i="134"/>
  <c r="AJ10" i="134"/>
  <c r="AJ9" i="134"/>
  <c r="AJ8" i="134"/>
  <c r="AJ7" i="134"/>
  <c r="AJ6" i="134"/>
  <c r="AJ5" i="134"/>
  <c r="AE27" i="134"/>
  <c r="Z27" i="134"/>
  <c r="W27" i="134"/>
  <c r="N27" i="134"/>
  <c r="AD27" i="134"/>
  <c r="AA27" i="134"/>
  <c r="K27" i="134"/>
  <c r="AI27" i="134"/>
  <c r="X27" i="134"/>
  <c r="AJ36" i="133"/>
  <c r="AJ35" i="133"/>
  <c r="AJ34" i="133"/>
  <c r="AJ33" i="133"/>
  <c r="AJ32" i="133"/>
  <c r="AJ31" i="133"/>
  <c r="AJ30" i="133"/>
  <c r="AJ29" i="133"/>
  <c r="AJ28" i="133"/>
  <c r="AJ27" i="133"/>
  <c r="AJ24" i="133"/>
  <c r="AJ23" i="133"/>
  <c r="AJ22" i="133"/>
  <c r="AJ21" i="133"/>
  <c r="AJ20" i="133"/>
  <c r="AJ19" i="133"/>
  <c r="AJ18" i="133"/>
  <c r="AJ17" i="133"/>
  <c r="AJ16" i="133"/>
  <c r="AJ15" i="133"/>
  <c r="AJ14" i="133"/>
  <c r="AJ13" i="133"/>
  <c r="AJ12" i="133"/>
  <c r="AJ11" i="133"/>
  <c r="AJ10" i="133"/>
  <c r="AJ9" i="133"/>
  <c r="AJ8" i="133"/>
  <c r="AJ7" i="133"/>
  <c r="AJ6" i="133"/>
  <c r="AJ5" i="133"/>
  <c r="C8" i="102"/>
  <c r="N38" i="133"/>
  <c r="W38" i="133"/>
  <c r="AG38" i="133"/>
  <c r="Z38" i="133"/>
  <c r="AH38" i="133"/>
  <c r="L38" i="133"/>
  <c r="D7" i="10"/>
  <c r="D7" i="84" s="1"/>
  <c r="AH6" i="127"/>
  <c r="AG6" i="127"/>
  <c r="AF6" i="127"/>
  <c r="AE6" i="127"/>
  <c r="AD6" i="127"/>
  <c r="AC6" i="127"/>
  <c r="AB6" i="127"/>
  <c r="AA6" i="127"/>
  <c r="Z6" i="127"/>
  <c r="Y6" i="127"/>
  <c r="C6" i="127"/>
  <c r="C7" i="10" s="1"/>
  <c r="C7" i="84" s="1"/>
  <c r="J6" i="127"/>
  <c r="B14" i="126"/>
  <c r="AE12" i="126"/>
  <c r="AD12" i="126"/>
  <c r="AC12" i="126"/>
  <c r="U12" i="126"/>
  <c r="M25" i="126" s="1"/>
  <c r="T12" i="126"/>
  <c r="L25" i="126" s="1"/>
  <c r="AI12" i="126"/>
  <c r="AH12" i="126"/>
  <c r="AB12" i="126"/>
  <c r="AA12" i="126"/>
  <c r="Z12" i="126"/>
  <c r="AJ10" i="126"/>
  <c r="AJ9" i="126"/>
  <c r="AJ7" i="126"/>
  <c r="AJ6" i="126"/>
  <c r="AJ5" i="126"/>
  <c r="AI24" i="125"/>
  <c r="AH24" i="125"/>
  <c r="AG24" i="125"/>
  <c r="AG25" i="125" s="1"/>
  <c r="AF24" i="125"/>
  <c r="AE24" i="125"/>
  <c r="AD24" i="125"/>
  <c r="AC24" i="125"/>
  <c r="AB24" i="125"/>
  <c r="AA24" i="125"/>
  <c r="Z24" i="125"/>
  <c r="Y24" i="125"/>
  <c r="X24" i="125"/>
  <c r="W24" i="125"/>
  <c r="V24" i="125"/>
  <c r="U24" i="125"/>
  <c r="T24" i="125"/>
  <c r="S24" i="125"/>
  <c r="C24" i="125"/>
  <c r="B27" i="125"/>
  <c r="AI21" i="124"/>
  <c r="AH21" i="124"/>
  <c r="AG21" i="124"/>
  <c r="AF21" i="124"/>
  <c r="AE21" i="124"/>
  <c r="AD21" i="124"/>
  <c r="AC21" i="124"/>
  <c r="AC22" i="124" s="1"/>
  <c r="AB21" i="124"/>
  <c r="AA21" i="124"/>
  <c r="Z21" i="124"/>
  <c r="AA22" i="124" s="1"/>
  <c r="Y21" i="124"/>
  <c r="X21" i="124"/>
  <c r="W21" i="124"/>
  <c r="V21" i="124"/>
  <c r="U21" i="124"/>
  <c r="T21" i="124"/>
  <c r="S21" i="124"/>
  <c r="C21" i="124"/>
  <c r="B24" i="124"/>
  <c r="AI13" i="123"/>
  <c r="AH13" i="123"/>
  <c r="AG13" i="123"/>
  <c r="AF13" i="123"/>
  <c r="AE13" i="123"/>
  <c r="AD13" i="123"/>
  <c r="AC13" i="123"/>
  <c r="AB13" i="123"/>
  <c r="AA13" i="123"/>
  <c r="Z13" i="123"/>
  <c r="Z14" i="123" s="1"/>
  <c r="Y19" i="117"/>
  <c r="U19" i="117"/>
  <c r="S19" i="117"/>
  <c r="R19" i="117"/>
  <c r="Q19" i="117"/>
  <c r="M19" i="117"/>
  <c r="L19" i="117"/>
  <c r="K19" i="117"/>
  <c r="O12" i="126"/>
  <c r="R12" i="126"/>
  <c r="J25" i="126" s="1"/>
  <c r="V12" i="126"/>
  <c r="N25" i="126" s="1"/>
  <c r="S12" i="126"/>
  <c r="K25" i="126" s="1"/>
  <c r="W12" i="126"/>
  <c r="O25" i="126" s="1"/>
  <c r="M12" i="126"/>
  <c r="N12" i="126"/>
  <c r="N19" i="117"/>
  <c r="V19" i="117"/>
  <c r="T19" i="117"/>
  <c r="O19" i="117"/>
  <c r="P19" i="117"/>
  <c r="X19" i="117"/>
  <c r="W19" i="117"/>
  <c r="J19" i="117"/>
  <c r="AF12" i="126"/>
  <c r="AG12" i="126"/>
  <c r="X12" i="126"/>
  <c r="P25" i="126" s="1"/>
  <c r="Y12" i="126"/>
  <c r="Q25" i="126" s="1"/>
  <c r="P12" i="126"/>
  <c r="Q12" i="126"/>
  <c r="D9" i="117"/>
  <c r="D19" i="209" s="1"/>
  <c r="J21" i="124"/>
  <c r="X7" i="122"/>
  <c r="AI11" i="121"/>
  <c r="AH11" i="121"/>
  <c r="AG11" i="121"/>
  <c r="AF11" i="121"/>
  <c r="AE11" i="121"/>
  <c r="AD11" i="121"/>
  <c r="AC11" i="121"/>
  <c r="AB11" i="121"/>
  <c r="AA11" i="121"/>
  <c r="Z11" i="121"/>
  <c r="Y11" i="121"/>
  <c r="X11" i="121"/>
  <c r="X6" i="178"/>
  <c r="W11" i="121"/>
  <c r="V11" i="121"/>
  <c r="U11" i="121"/>
  <c r="T11" i="121"/>
  <c r="T10" i="102" s="1"/>
  <c r="S11" i="121"/>
  <c r="S10" i="102" s="1"/>
  <c r="R11" i="121"/>
  <c r="R10" i="102" s="1"/>
  <c r="M11" i="121"/>
  <c r="M10" i="102" s="1"/>
  <c r="L11" i="121"/>
  <c r="L10" i="102" s="1"/>
  <c r="K11" i="121"/>
  <c r="K10" i="102" s="1"/>
  <c r="J11" i="121"/>
  <c r="AF13" i="121" s="1"/>
  <c r="C11" i="121"/>
  <c r="B14" i="121" s="1"/>
  <c r="AJ5" i="121"/>
  <c r="W7" i="122"/>
  <c r="Y7" i="122"/>
  <c r="N11" i="121"/>
  <c r="N10" i="102" s="1"/>
  <c r="O11" i="121"/>
  <c r="O10" i="102" s="1"/>
  <c r="P11" i="121"/>
  <c r="P10" i="102" s="1"/>
  <c r="Q11" i="121"/>
  <c r="Q10" i="102" s="1"/>
  <c r="AI6" i="119"/>
  <c r="AH6" i="119"/>
  <c r="AG6" i="119"/>
  <c r="AF6" i="119"/>
  <c r="AE6" i="119"/>
  <c r="AD6" i="119"/>
  <c r="AC6" i="119"/>
  <c r="AB6" i="119"/>
  <c r="AA6" i="119"/>
  <c r="Z6" i="119"/>
  <c r="Y6" i="119"/>
  <c r="X6" i="119"/>
  <c r="W6" i="119"/>
  <c r="V6" i="119"/>
  <c r="U6" i="119"/>
  <c r="T6" i="119"/>
  <c r="S6" i="119"/>
  <c r="R6" i="119"/>
  <c r="Q6" i="119"/>
  <c r="P6" i="119"/>
  <c r="O6" i="119"/>
  <c r="N6" i="119"/>
  <c r="O7" i="119" s="1"/>
  <c r="M6" i="119"/>
  <c r="L6" i="119"/>
  <c r="K6" i="119"/>
  <c r="C6" i="119"/>
  <c r="AJ5" i="119"/>
  <c r="AJ6" i="119" s="1"/>
  <c r="BZ154" i="118"/>
  <c r="AT154" i="118"/>
  <c r="I154" i="118"/>
  <c r="H154" i="118"/>
  <c r="CA5" i="118"/>
  <c r="CB5" i="118" s="1"/>
  <c r="AU5" i="118"/>
  <c r="AU154" i="118" s="1"/>
  <c r="J5" i="118"/>
  <c r="J154" i="118" s="1"/>
  <c r="G145" i="118"/>
  <c r="D145" i="118"/>
  <c r="C148" i="118" s="1"/>
  <c r="C160" i="118" s="1"/>
  <c r="E145" i="118"/>
  <c r="CG155" i="118"/>
  <c r="CZ155" i="118"/>
  <c r="CY155" i="118"/>
  <c r="BO156" i="118"/>
  <c r="DC156" i="118"/>
  <c r="CQ155" i="118"/>
  <c r="CD155" i="118"/>
  <c r="CU155" i="118"/>
  <c r="DB155" i="118"/>
  <c r="DA155" i="118"/>
  <c r="DC155" i="118"/>
  <c r="CN155" i="118"/>
  <c r="DD155" i="118"/>
  <c r="CT155" i="118"/>
  <c r="BW155" i="118"/>
  <c r="CX155" i="118"/>
  <c r="CR155" i="118"/>
  <c r="CI155" i="118"/>
  <c r="CE155" i="118"/>
  <c r="CS155" i="118"/>
  <c r="CO155" i="118"/>
  <c r="BT156" i="118"/>
  <c r="CZ156" i="118"/>
  <c r="CL156" i="118"/>
  <c r="BL156" i="118"/>
  <c r="CM156" i="118"/>
  <c r="BR156" i="118"/>
  <c r="DA156" i="118"/>
  <c r="BX156" i="118"/>
  <c r="CH156" i="118"/>
  <c r="CU156" i="118"/>
  <c r="CL155" i="118"/>
  <c r="BU156" i="118"/>
  <c r="CP156" i="118"/>
  <c r="CF156" i="118"/>
  <c r="CY156" i="118"/>
  <c r="DB156" i="118"/>
  <c r="CK156" i="118"/>
  <c r="BW156" i="118"/>
  <c r="BX155" i="118"/>
  <c r="BV155" i="118"/>
  <c r="CV155" i="118"/>
  <c r="BS156" i="118"/>
  <c r="CS156" i="118"/>
  <c r="CV156" i="118"/>
  <c r="CJ156" i="118"/>
  <c r="CT156" i="118"/>
  <c r="CK155" i="118"/>
  <c r="CM155" i="118"/>
  <c r="CN156" i="118"/>
  <c r="CJ155" i="118"/>
  <c r="CW155" i="118"/>
  <c r="CD156" i="118"/>
  <c r="CO156" i="118"/>
  <c r="CG156" i="118"/>
  <c r="BM156" i="118"/>
  <c r="CW156" i="118"/>
  <c r="BQ156" i="118"/>
  <c r="DD156" i="118"/>
  <c r="CP155" i="118"/>
  <c r="CR156" i="118"/>
  <c r="CH155" i="118"/>
  <c r="CI156" i="118"/>
  <c r="BV156" i="118"/>
  <c r="CX156" i="118"/>
  <c r="BN156" i="118"/>
  <c r="BP156" i="118"/>
  <c r="CF155" i="118"/>
  <c r="CQ156" i="118"/>
  <c r="CE156" i="118"/>
  <c r="AQ146" i="118"/>
  <c r="Z146" i="118"/>
  <c r="F145" i="118"/>
  <c r="BD156" i="118"/>
  <c r="AZ156" i="118"/>
  <c r="BI156" i="118"/>
  <c r="BB156" i="118"/>
  <c r="BU155" i="118"/>
  <c r="BF155" i="118"/>
  <c r="BD155" i="118"/>
  <c r="BM155" i="118"/>
  <c r="BA155" i="118"/>
  <c r="BG156" i="118"/>
  <c r="BJ156" i="118"/>
  <c r="BP155" i="118"/>
  <c r="BN155" i="118"/>
  <c r="BH155" i="118"/>
  <c r="AZ155" i="118"/>
  <c r="BE156" i="118"/>
  <c r="BA156" i="118"/>
  <c r="BS155" i="118"/>
  <c r="BL155" i="118"/>
  <c r="BL157" i="118" s="1"/>
  <c r="AX155" i="118"/>
  <c r="BC155" i="118"/>
  <c r="BR155" i="118"/>
  <c r="BR157" i="118" s="1"/>
  <c r="AY155" i="118"/>
  <c r="AX156" i="118"/>
  <c r="BJ155" i="118"/>
  <c r="AY156" i="118"/>
  <c r="BC156" i="118"/>
  <c r="BO155" i="118"/>
  <c r="BB155" i="118"/>
  <c r="BI155" i="118"/>
  <c r="BG155" i="118"/>
  <c r="BK156" i="118"/>
  <c r="BH156" i="118"/>
  <c r="BF156" i="118"/>
  <c r="BQ155" i="118"/>
  <c r="BT155" i="118"/>
  <c r="BK155" i="118"/>
  <c r="BE155" i="118"/>
  <c r="AJ6" i="116"/>
  <c r="AI6" i="116"/>
  <c r="AH6" i="116"/>
  <c r="AG6" i="116"/>
  <c r="AF6" i="116"/>
  <c r="AF7" i="179" s="1"/>
  <c r="T17" i="179" s="1"/>
  <c r="AE6" i="116"/>
  <c r="AD6" i="116"/>
  <c r="AD7" i="179" s="1"/>
  <c r="R17" i="179" s="1"/>
  <c r="AC6" i="116"/>
  <c r="AC7" i="179" s="1"/>
  <c r="Q17" i="179" s="1"/>
  <c r="AB6" i="116"/>
  <c r="AB7" i="179" s="1"/>
  <c r="P17" i="179" s="1"/>
  <c r="AA6" i="116"/>
  <c r="AA7" i="179" s="1"/>
  <c r="O17" i="179" s="1"/>
  <c r="Y6" i="116"/>
  <c r="Y7" i="179" s="1"/>
  <c r="M17" i="179" s="1"/>
  <c r="X6" i="116"/>
  <c r="X7" i="179" s="1"/>
  <c r="L17" i="179" s="1"/>
  <c r="AK5" i="116"/>
  <c r="AK6" i="116" s="1"/>
  <c r="AI7" i="116"/>
  <c r="O7" i="116"/>
  <c r="AJ7" i="116"/>
  <c r="P7" i="116"/>
  <c r="AD7" i="116"/>
  <c r="V12" i="113"/>
  <c r="L12" i="113"/>
  <c r="M12" i="113"/>
  <c r="N12" i="113"/>
  <c r="AB12" i="113"/>
  <c r="AE12" i="113"/>
  <c r="AH12" i="113"/>
  <c r="AA12" i="113"/>
  <c r="AJ12" i="112"/>
  <c r="AJ13" i="112" s="1"/>
  <c r="AJ11" i="112"/>
  <c r="AJ10" i="112"/>
  <c r="AJ9" i="112"/>
  <c r="AJ8" i="112"/>
  <c r="AJ7" i="112"/>
  <c r="AJ6" i="112"/>
  <c r="AJ5" i="112"/>
  <c r="R14" i="112"/>
  <c r="Y14" i="112"/>
  <c r="X14" i="112"/>
  <c r="AA14" i="112"/>
  <c r="U14" i="112"/>
  <c r="AC14" i="112"/>
  <c r="AF14" i="112"/>
  <c r="N14" i="112"/>
  <c r="V14" i="112"/>
  <c r="AD14" i="112"/>
  <c r="AG14" i="112"/>
  <c r="S14" i="112"/>
  <c r="AI14" i="112"/>
  <c r="AB14" i="112"/>
  <c r="Z14" i="112"/>
  <c r="O14" i="112"/>
  <c r="W14" i="112"/>
  <c r="AE14" i="112"/>
  <c r="P14" i="112"/>
  <c r="AH14" i="112"/>
  <c r="T14" i="112"/>
  <c r="Q14" i="112"/>
  <c r="AJ5" i="111"/>
  <c r="AB12" i="111"/>
  <c r="M12" i="111"/>
  <c r="AC12" i="111"/>
  <c r="J11" i="111"/>
  <c r="AD12" i="111"/>
  <c r="P12" i="111"/>
  <c r="AI12" i="111"/>
  <c r="X12" i="111"/>
  <c r="Z12" i="111"/>
  <c r="W12" i="111"/>
  <c r="L12" i="111"/>
  <c r="R12" i="111"/>
  <c r="T12" i="111"/>
  <c r="Y12" i="111"/>
  <c r="V12" i="111"/>
  <c r="J12" i="111"/>
  <c r="AH12" i="111"/>
  <c r="S12" i="111"/>
  <c r="L11" i="111"/>
  <c r="AI11" i="111"/>
  <c r="AC11" i="111"/>
  <c r="AD11" i="111"/>
  <c r="X11" i="111"/>
  <c r="S11" i="111"/>
  <c r="W11" i="111"/>
  <c r="Y11" i="111"/>
  <c r="M11" i="111"/>
  <c r="Z11" i="111"/>
  <c r="F38" i="10"/>
  <c r="E38"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G26" i="10"/>
  <c r="G27" i="10"/>
  <c r="AG58" i="22"/>
  <c r="AH58" i="22"/>
  <c r="AI58" i="22"/>
  <c r="AJ58" i="22"/>
  <c r="AK58" i="22"/>
  <c r="AL58" i="22"/>
  <c r="AM58" i="22"/>
  <c r="AN58" i="22"/>
  <c r="AO58" i="22"/>
  <c r="AP58" i="22"/>
  <c r="AQ58" i="22"/>
  <c r="AR58" i="22"/>
  <c r="AS58" i="22"/>
  <c r="AT58" i="22"/>
  <c r="AU58" i="22"/>
  <c r="AV58" i="22"/>
  <c r="AW58" i="22"/>
  <c r="AX58" i="22"/>
  <c r="AY58" i="22"/>
  <c r="AZ58" i="22"/>
  <c r="BA58" i="22"/>
  <c r="BB58" i="22"/>
  <c r="BC58" i="22"/>
  <c r="BD58" i="22"/>
  <c r="BE58" i="22"/>
  <c r="BF58" i="22"/>
  <c r="BG58" i="22"/>
  <c r="BH58" i="22"/>
  <c r="AG59" i="22"/>
  <c r="AH59" i="22"/>
  <c r="AI59" i="22"/>
  <c r="AJ59" i="22"/>
  <c r="AK59" i="22"/>
  <c r="AL59" i="22"/>
  <c r="AM59" i="22"/>
  <c r="AN59" i="22"/>
  <c r="AO59" i="22"/>
  <c r="AP59" i="22"/>
  <c r="AQ59" i="22"/>
  <c r="AR59" i="22"/>
  <c r="AS59" i="22"/>
  <c r="AT59" i="22"/>
  <c r="AU59" i="22"/>
  <c r="AV59" i="22"/>
  <c r="AW59" i="22"/>
  <c r="AX59" i="22"/>
  <c r="AY59" i="22"/>
  <c r="AZ59" i="22"/>
  <c r="BA59" i="22"/>
  <c r="BB59" i="22"/>
  <c r="BC59" i="22"/>
  <c r="BD59" i="22"/>
  <c r="BE59" i="22"/>
  <c r="BF59" i="22"/>
  <c r="BG59" i="22"/>
  <c r="BH59" i="22"/>
  <c r="AF58" i="22"/>
  <c r="AF59" i="22"/>
  <c r="AF51" i="22"/>
  <c r="AG51" i="22"/>
  <c r="AH51" i="22"/>
  <c r="AI51" i="22"/>
  <c r="AJ51" i="22"/>
  <c r="AK51" i="22"/>
  <c r="AL51" i="22"/>
  <c r="AM51" i="22"/>
  <c r="AN51" i="22"/>
  <c r="AO51" i="22"/>
  <c r="AP51" i="22"/>
  <c r="AQ51" i="22"/>
  <c r="AR51" i="22"/>
  <c r="AS51" i="22"/>
  <c r="AT51" i="22"/>
  <c r="AU51" i="22"/>
  <c r="AV51" i="22"/>
  <c r="AW51" i="22"/>
  <c r="AX51" i="22"/>
  <c r="AY51" i="22"/>
  <c r="AZ51" i="22"/>
  <c r="BA51" i="22"/>
  <c r="BB51" i="22"/>
  <c r="BC51" i="22"/>
  <c r="BD51" i="22"/>
  <c r="BE51" i="22"/>
  <c r="BF51" i="22"/>
  <c r="BG51" i="22"/>
  <c r="BH51" i="22"/>
  <c r="AF52" i="22"/>
  <c r="AG52" i="22"/>
  <c r="AH52" i="22"/>
  <c r="AI52" i="22"/>
  <c r="AJ52" i="22"/>
  <c r="AK52" i="22"/>
  <c r="AL52" i="22"/>
  <c r="AM52" i="22"/>
  <c r="AN52" i="22"/>
  <c r="AO52" i="22"/>
  <c r="AP52" i="22"/>
  <c r="AQ52" i="22"/>
  <c r="AR52" i="22"/>
  <c r="AS52" i="22"/>
  <c r="AT52" i="22"/>
  <c r="AU52" i="22"/>
  <c r="AV52" i="22"/>
  <c r="AW52" i="22"/>
  <c r="AX52" i="22"/>
  <c r="AY52" i="22"/>
  <c r="AZ52" i="22"/>
  <c r="BA52" i="22"/>
  <c r="BB52" i="22"/>
  <c r="BC52" i="22"/>
  <c r="BD52" i="22"/>
  <c r="BE52" i="22"/>
  <c r="BF52" i="22"/>
  <c r="BG52" i="22"/>
  <c r="BH52" i="22"/>
  <c r="I38" i="10"/>
  <c r="J38" i="10"/>
  <c r="K38" i="10"/>
  <c r="L38" i="10"/>
  <c r="A60" i="50"/>
  <c r="A61" i="50"/>
  <c r="A62" i="50"/>
  <c r="A63" i="50"/>
  <c r="AJ5" i="53"/>
  <c r="A9" i="84"/>
  <c r="A10" i="84"/>
  <c r="A11" i="84"/>
  <c r="A5" i="84"/>
  <c r="A6" i="84"/>
  <c r="A7" i="84"/>
  <c r="A8" i="84"/>
  <c r="A31" i="36"/>
  <c r="A13" i="76"/>
  <c r="A14" i="76"/>
  <c r="A15" i="76"/>
  <c r="A16" i="76"/>
  <c r="A5" i="76"/>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F22" i="10"/>
  <c r="F23" i="10"/>
  <c r="F21"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E18" i="10"/>
  <c r="E19" i="10"/>
  <c r="E17" i="10"/>
  <c r="A28" i="36"/>
  <c r="A29" i="36"/>
  <c r="A30" i="36"/>
  <c r="AC51" i="22"/>
  <c r="AE18" i="10" s="1"/>
  <c r="AD51" i="22"/>
  <c r="AF18" i="10" s="1"/>
  <c r="AE51" i="22"/>
  <c r="AG18" i="10" s="1"/>
  <c r="AC52" i="22"/>
  <c r="AE19" i="10" s="1"/>
  <c r="AD52" i="22"/>
  <c r="AF19" i="10" s="1"/>
  <c r="AE52" i="22"/>
  <c r="AG19" i="10" s="1"/>
  <c r="AC59" i="22"/>
  <c r="AE23" i="10" s="1"/>
  <c r="AD59" i="22"/>
  <c r="AF23" i="10" s="1"/>
  <c r="AE59" i="22"/>
  <c r="AG23" i="10" s="1"/>
  <c r="AC58" i="22"/>
  <c r="AE22" i="10" s="1"/>
  <c r="AD58" i="22"/>
  <c r="AF22" i="10" s="1"/>
  <c r="AE58" i="22"/>
  <c r="AG22" i="10" s="1"/>
  <c r="F59" i="22"/>
  <c r="H23" i="10" s="1"/>
  <c r="G59" i="22"/>
  <c r="I23" i="10" s="1"/>
  <c r="H59" i="22"/>
  <c r="J23" i="10" s="1"/>
  <c r="I59" i="22"/>
  <c r="K23" i="10" s="1"/>
  <c r="J59" i="22"/>
  <c r="L23" i="10" s="1"/>
  <c r="K59" i="22"/>
  <c r="M23" i="10" s="1"/>
  <c r="L59" i="22"/>
  <c r="N23" i="10" s="1"/>
  <c r="M59" i="22"/>
  <c r="O23" i="10" s="1"/>
  <c r="N59" i="22"/>
  <c r="P23" i="10" s="1"/>
  <c r="O59" i="22"/>
  <c r="Q23" i="10" s="1"/>
  <c r="P59" i="22"/>
  <c r="R23" i="10" s="1"/>
  <c r="Q59" i="22"/>
  <c r="S23" i="10" s="1"/>
  <c r="R59" i="22"/>
  <c r="T23" i="10" s="1"/>
  <c r="S59" i="22"/>
  <c r="U23" i="10" s="1"/>
  <c r="T59" i="22"/>
  <c r="V23" i="10" s="1"/>
  <c r="U59" i="22"/>
  <c r="W23" i="10" s="1"/>
  <c r="V59" i="22"/>
  <c r="X23" i="10" s="1"/>
  <c r="W59" i="22"/>
  <c r="Y23" i="10" s="1"/>
  <c r="X59" i="22"/>
  <c r="Z23" i="10" s="1"/>
  <c r="Y59" i="22"/>
  <c r="AA23" i="10" s="1"/>
  <c r="Z59" i="22"/>
  <c r="AB23" i="10" s="1"/>
  <c r="AA59" i="22"/>
  <c r="AC23" i="10" s="1"/>
  <c r="AB59" i="22"/>
  <c r="AD23" i="10" s="1"/>
  <c r="E59" i="22"/>
  <c r="G23" i="10" s="1"/>
  <c r="AB58" i="22"/>
  <c r="AD22" i="10" s="1"/>
  <c r="AA58" i="22"/>
  <c r="AC22" i="10" s="1"/>
  <c r="Z58" i="22"/>
  <c r="AB22" i="10" s="1"/>
  <c r="Y58" i="22"/>
  <c r="AA22" i="10" s="1"/>
  <c r="X58" i="22"/>
  <c r="Z22" i="10" s="1"/>
  <c r="W58" i="22"/>
  <c r="Y22" i="10" s="1"/>
  <c r="V58" i="22"/>
  <c r="X22" i="10" s="1"/>
  <c r="U58" i="22"/>
  <c r="W22" i="10" s="1"/>
  <c r="T58" i="22"/>
  <c r="V22" i="10" s="1"/>
  <c r="S58" i="22"/>
  <c r="U22" i="10" s="1"/>
  <c r="R58" i="22"/>
  <c r="T22" i="10" s="1"/>
  <c r="Q58" i="22"/>
  <c r="S22" i="10" s="1"/>
  <c r="P58" i="22"/>
  <c r="R22" i="10" s="1"/>
  <c r="O58" i="22"/>
  <c r="Q22" i="10" s="1"/>
  <c r="N58" i="22"/>
  <c r="P22" i="10" s="1"/>
  <c r="M58" i="22"/>
  <c r="O22" i="10" s="1"/>
  <c r="L58" i="22"/>
  <c r="N22" i="10" s="1"/>
  <c r="K58" i="22"/>
  <c r="M22" i="10" s="1"/>
  <c r="J58" i="22"/>
  <c r="L22" i="10" s="1"/>
  <c r="I58" i="22"/>
  <c r="K22" i="10" s="1"/>
  <c r="H58" i="22"/>
  <c r="J22" i="10" s="1"/>
  <c r="G58" i="22"/>
  <c r="I22" i="10" s="1"/>
  <c r="F58" i="22"/>
  <c r="H22" i="10" s="1"/>
  <c r="E58" i="22"/>
  <c r="G22" i="10" s="1"/>
  <c r="G38" i="10"/>
  <c r="H38" i="10"/>
  <c r="E52" i="22"/>
  <c r="F52" i="22"/>
  <c r="G52" i="22"/>
  <c r="I19" i="10" s="1"/>
  <c r="H52" i="22"/>
  <c r="J19" i="10" s="1"/>
  <c r="I52" i="22"/>
  <c r="K19" i="10" s="1"/>
  <c r="J52" i="22"/>
  <c r="L19" i="10" s="1"/>
  <c r="K52" i="22"/>
  <c r="M19" i="10" s="1"/>
  <c r="L52" i="22"/>
  <c r="N19" i="10" s="1"/>
  <c r="M52" i="22"/>
  <c r="O19" i="10" s="1"/>
  <c r="N52" i="22"/>
  <c r="P19" i="10" s="1"/>
  <c r="O52" i="22"/>
  <c r="Q19" i="10" s="1"/>
  <c r="P52" i="22"/>
  <c r="R19" i="10" s="1"/>
  <c r="Q52" i="22"/>
  <c r="S19" i="10" s="1"/>
  <c r="R52" i="22"/>
  <c r="T19" i="10" s="1"/>
  <c r="S52" i="22"/>
  <c r="U19" i="10" s="1"/>
  <c r="T52" i="22"/>
  <c r="V19" i="10" s="1"/>
  <c r="U52" i="22"/>
  <c r="W19" i="10" s="1"/>
  <c r="V52" i="22"/>
  <c r="X19" i="10" s="1"/>
  <c r="W52" i="22"/>
  <c r="Y19" i="10" s="1"/>
  <c r="X52" i="22"/>
  <c r="Z19" i="10" s="1"/>
  <c r="Y52" i="22"/>
  <c r="AA19" i="10" s="1"/>
  <c r="Z52" i="22"/>
  <c r="AB19" i="10" s="1"/>
  <c r="AA52" i="22"/>
  <c r="AC19" i="10" s="1"/>
  <c r="AB52" i="22"/>
  <c r="AD19" i="10" s="1"/>
  <c r="D52" i="22"/>
  <c r="E51" i="22"/>
  <c r="G18" i="10" s="1"/>
  <c r="F51" i="22"/>
  <c r="G51" i="22"/>
  <c r="H51" i="22"/>
  <c r="I51" i="22"/>
  <c r="J51" i="22"/>
  <c r="K51" i="22"/>
  <c r="M18" i="10" s="1"/>
  <c r="L51" i="22"/>
  <c r="N18" i="10" s="1"/>
  <c r="M51" i="22"/>
  <c r="O18" i="10" s="1"/>
  <c r="N51" i="22"/>
  <c r="P18" i="10" s="1"/>
  <c r="O51" i="22"/>
  <c r="Q18" i="10" s="1"/>
  <c r="P51" i="22"/>
  <c r="R18" i="10" s="1"/>
  <c r="Q51" i="22"/>
  <c r="S18" i="10" s="1"/>
  <c r="R51" i="22"/>
  <c r="T18" i="10" s="1"/>
  <c r="S51" i="22"/>
  <c r="U18" i="10" s="1"/>
  <c r="T51" i="22"/>
  <c r="V18" i="10" s="1"/>
  <c r="U51" i="22"/>
  <c r="W18" i="10" s="1"/>
  <c r="V51" i="22"/>
  <c r="X18" i="10" s="1"/>
  <c r="W51" i="22"/>
  <c r="Y18" i="10" s="1"/>
  <c r="X51" i="22"/>
  <c r="Z18" i="10" s="1"/>
  <c r="Y51" i="22"/>
  <c r="AA18" i="10" s="1"/>
  <c r="Z51" i="22"/>
  <c r="AB18" i="10" s="1"/>
  <c r="AA51" i="22"/>
  <c r="AC18" i="10" s="1"/>
  <c r="AB51" i="22"/>
  <c r="AD18" i="10" s="1"/>
  <c r="D51" i="22"/>
  <c r="F18" i="10" s="1"/>
  <c r="H18" i="10"/>
  <c r="A67" i="53"/>
  <c r="A68" i="53"/>
  <c r="A69" i="53"/>
  <c r="X35" i="53"/>
  <c r="M68" i="53" s="1"/>
  <c r="D30" i="22"/>
  <c r="D31" i="22" s="1"/>
  <c r="B6" i="22"/>
  <c r="B44" i="22" s="1"/>
  <c r="F30" i="22"/>
  <c r="F31" i="22" s="1"/>
  <c r="E30" i="22"/>
  <c r="E31" i="22" s="1"/>
  <c r="C30" i="22"/>
  <c r="C31" i="22" s="1"/>
  <c r="G25" i="10"/>
  <c r="Q27" i="10"/>
  <c r="Y27" i="10"/>
  <c r="AG27" i="10"/>
  <c r="R27" i="10"/>
  <c r="Z27" i="10"/>
  <c r="S27" i="10"/>
  <c r="AA27" i="10"/>
  <c r="T27" i="10"/>
  <c r="AB27" i="10"/>
  <c r="U27" i="10"/>
  <c r="AC27" i="10"/>
  <c r="X27" i="10"/>
  <c r="V27" i="10"/>
  <c r="W27" i="10"/>
  <c r="P27" i="10"/>
  <c r="AF27" i="10"/>
  <c r="H27" i="10"/>
  <c r="H26" i="10"/>
  <c r="I27" i="10"/>
  <c r="I9" i="84"/>
  <c r="L27" i="10"/>
  <c r="J27" i="10"/>
  <c r="K27" i="10"/>
  <c r="M27" i="10"/>
  <c r="N27" i="10"/>
  <c r="O27" i="10"/>
  <c r="AD27" i="10"/>
  <c r="AE27" i="10"/>
  <c r="AF12" i="121"/>
  <c r="C10" i="102"/>
  <c r="AG16" i="155"/>
  <c r="V7" i="184"/>
  <c r="AF7" i="184"/>
  <c r="AF18" i="210" s="1"/>
  <c r="AF16" i="155"/>
  <c r="O7" i="184"/>
  <c r="O18" i="210" s="1"/>
  <c r="AH16" i="155"/>
  <c r="V16" i="155"/>
  <c r="AD11" i="156"/>
  <c r="AE12" i="156"/>
  <c r="AE11" i="156"/>
  <c r="AD12" i="156"/>
  <c r="M6" i="184"/>
  <c r="M17" i="210" s="1"/>
  <c r="AF11" i="156"/>
  <c r="AC12" i="156"/>
  <c r="AB12" i="156"/>
  <c r="AC6" i="184"/>
  <c r="AC17" i="210" s="1"/>
  <c r="AC11" i="156"/>
  <c r="P6" i="184"/>
  <c r="P17" i="210" s="1"/>
  <c r="B5" i="184"/>
  <c r="Y5" i="184"/>
  <c r="J5" i="184"/>
  <c r="J16" i="210" s="1"/>
  <c r="AG6" i="114"/>
  <c r="O6" i="114"/>
  <c r="N6" i="114"/>
  <c r="L6" i="114"/>
  <c r="W6" i="114"/>
  <c r="L15" i="114" s="1"/>
  <c r="AI7" i="114"/>
  <c r="J8" i="181"/>
  <c r="J7" i="181"/>
  <c r="B9" i="181"/>
  <c r="B5" i="114" s="1"/>
  <c r="C7" i="185"/>
  <c r="C15" i="209" s="1"/>
  <c r="J7" i="185"/>
  <c r="J15" i="209" s="1"/>
  <c r="P7" i="185"/>
  <c r="P15" i="209" s="1"/>
  <c r="K7" i="185"/>
  <c r="AG7" i="122"/>
  <c r="AI7" i="122"/>
  <c r="M7" i="122"/>
  <c r="K10" i="157"/>
  <c r="AC10" i="157"/>
  <c r="AI10" i="157"/>
  <c r="AD10" i="157"/>
  <c r="Y10" i="157"/>
  <c r="L10" i="157"/>
  <c r="C14" i="114" l="1"/>
  <c r="C12" i="210"/>
  <c r="AI7" i="181"/>
  <c r="B14" i="114"/>
  <c r="B12" i="210"/>
  <c r="R15" i="184"/>
  <c r="AA16" i="210"/>
  <c r="Q15" i="184"/>
  <c r="Z16" i="210"/>
  <c r="O17" i="184"/>
  <c r="X18" i="210"/>
  <c r="R17" i="184"/>
  <c r="AA18" i="210"/>
  <c r="O15" i="184"/>
  <c r="X16" i="210"/>
  <c r="Q17" i="184"/>
  <c r="Z18" i="210"/>
  <c r="P15" i="184"/>
  <c r="Y16" i="210"/>
  <c r="N15" i="184"/>
  <c r="W16" i="210"/>
  <c r="P17" i="184"/>
  <c r="Y18" i="210"/>
  <c r="B15" i="184"/>
  <c r="B16" i="210"/>
  <c r="M15" i="184"/>
  <c r="V16" i="210"/>
  <c r="L15" i="184"/>
  <c r="U16" i="210"/>
  <c r="R16" i="184"/>
  <c r="AA17" i="210"/>
  <c r="N17" i="184"/>
  <c r="W18" i="210"/>
  <c r="K15" i="184"/>
  <c r="T16" i="210"/>
  <c r="Q16" i="184"/>
  <c r="Z17" i="210"/>
  <c r="J15" i="184"/>
  <c r="S16" i="210"/>
  <c r="L17" i="184"/>
  <c r="U18" i="210"/>
  <c r="M17" i="184"/>
  <c r="V18" i="210"/>
  <c r="O16" i="184"/>
  <c r="X17" i="210"/>
  <c r="J17" i="184"/>
  <c r="S18" i="210"/>
  <c r="C17" i="184"/>
  <c r="C18" i="210"/>
  <c r="N15" i="183"/>
  <c r="Y15" i="210"/>
  <c r="T14" i="183"/>
  <c r="AE14" i="210"/>
  <c r="S14" i="183"/>
  <c r="AD14" i="210"/>
  <c r="B15" i="183"/>
  <c r="B15" i="210"/>
  <c r="M15" i="183"/>
  <c r="X15" i="210"/>
  <c r="N7" i="183"/>
  <c r="N17" i="209" s="1"/>
  <c r="N15" i="210"/>
  <c r="R14" i="183"/>
  <c r="AC14" i="210"/>
  <c r="L15" i="183"/>
  <c r="W15" i="210"/>
  <c r="Q14" i="183"/>
  <c r="AB14" i="210"/>
  <c r="P14" i="183"/>
  <c r="AA14" i="210"/>
  <c r="AF7" i="183"/>
  <c r="AF17" i="209" s="1"/>
  <c r="AF15" i="210"/>
  <c r="J15" i="183"/>
  <c r="U15" i="210"/>
  <c r="O14" i="183"/>
  <c r="Z14" i="210"/>
  <c r="S15" i="183"/>
  <c r="AD15" i="210"/>
  <c r="N14" i="183"/>
  <c r="Y14" i="210"/>
  <c r="T15" i="183"/>
  <c r="AE15" i="210"/>
  <c r="R15" i="183"/>
  <c r="AC15" i="210"/>
  <c r="M14" i="183"/>
  <c r="X14" i="210"/>
  <c r="AI21" i="210"/>
  <c r="AJ22" i="210" s="1"/>
  <c r="L14" i="183"/>
  <c r="W14" i="210"/>
  <c r="P15" i="183"/>
  <c r="AA15" i="210"/>
  <c r="K14" i="183"/>
  <c r="V14" i="210"/>
  <c r="O15" i="183"/>
  <c r="Z15" i="210"/>
  <c r="J14" i="183"/>
  <c r="U14" i="210"/>
  <c r="R38" i="50"/>
  <c r="AJ7" i="50"/>
  <c r="L7" i="71" s="1"/>
  <c r="S15" i="179"/>
  <c r="AE5" i="210"/>
  <c r="R15" i="179"/>
  <c r="AD5" i="210"/>
  <c r="AF5" i="179"/>
  <c r="AF5" i="210" s="1"/>
  <c r="AH13" i="113"/>
  <c r="Q15" i="179"/>
  <c r="AC5" i="210"/>
  <c r="P15" i="179"/>
  <c r="AB5" i="210"/>
  <c r="O15" i="179"/>
  <c r="AA5" i="210"/>
  <c r="N15" i="179"/>
  <c r="Z5" i="210"/>
  <c r="V13" i="113"/>
  <c r="U15" i="179"/>
  <c r="AG5" i="210"/>
  <c r="B7" i="130"/>
  <c r="B17" i="130" s="1"/>
  <c r="V8" i="122"/>
  <c r="M8" i="122"/>
  <c r="J8" i="122"/>
  <c r="Z8" i="122"/>
  <c r="J7" i="122"/>
  <c r="J7" i="75"/>
  <c r="E13" i="71"/>
  <c r="N35" i="53"/>
  <c r="AA5" i="50"/>
  <c r="AA5" i="177"/>
  <c r="P67" i="53"/>
  <c r="Z5" i="50"/>
  <c r="Z5" i="177"/>
  <c r="N15" i="177" s="1"/>
  <c r="O67" i="53"/>
  <c r="N5" i="177"/>
  <c r="Y5" i="50"/>
  <c r="N67" i="53"/>
  <c r="Y5" i="177"/>
  <c r="M15" i="177" s="1"/>
  <c r="H5" i="71"/>
  <c r="M5" i="177"/>
  <c r="O5" i="177"/>
  <c r="X5" i="50"/>
  <c r="M67" i="53"/>
  <c r="X5" i="177"/>
  <c r="L35" i="53"/>
  <c r="G5" i="71"/>
  <c r="L5" i="177"/>
  <c r="AI5" i="50"/>
  <c r="AI5" i="177"/>
  <c r="W5" i="50"/>
  <c r="L67" i="53"/>
  <c r="W5" i="177"/>
  <c r="E5" i="71"/>
  <c r="J5" i="177"/>
  <c r="AH5" i="50"/>
  <c r="AH5" i="177"/>
  <c r="K67" i="53"/>
  <c r="V5" i="177"/>
  <c r="AG5" i="50"/>
  <c r="AG5" i="177"/>
  <c r="U15" i="177" s="1"/>
  <c r="J67" i="53"/>
  <c r="U5" i="177"/>
  <c r="AF5" i="50"/>
  <c r="AF5" i="177"/>
  <c r="T36" i="53"/>
  <c r="T5" i="177"/>
  <c r="AE5" i="50"/>
  <c r="AE5" i="177"/>
  <c r="T67" i="53"/>
  <c r="S5" i="177"/>
  <c r="S8" i="177" s="1"/>
  <c r="S5" i="209" s="1"/>
  <c r="AD35" i="53"/>
  <c r="S68" i="53" s="1"/>
  <c r="AD5" i="50"/>
  <c r="AD5" i="177"/>
  <c r="S67" i="53"/>
  <c r="R5" i="177"/>
  <c r="AC5" i="50"/>
  <c r="AC5" i="177"/>
  <c r="Q15" i="177" s="1"/>
  <c r="R67" i="53"/>
  <c r="J5" i="71"/>
  <c r="Q5" i="177"/>
  <c r="AB5" i="50"/>
  <c r="AB5" i="177"/>
  <c r="Q67" i="53"/>
  <c r="P5" i="177"/>
  <c r="C5" i="71"/>
  <c r="C5" i="177"/>
  <c r="C15" i="177" s="1"/>
  <c r="U38" i="133"/>
  <c r="AC5" i="75"/>
  <c r="P17" i="75" s="1"/>
  <c r="AC10" i="50"/>
  <c r="P41" i="50" s="1"/>
  <c r="L5" i="75"/>
  <c r="G10" i="71"/>
  <c r="AB5" i="75"/>
  <c r="O17" i="75" s="1"/>
  <c r="AB10" i="50"/>
  <c r="O41" i="50" s="1"/>
  <c r="O5" i="75"/>
  <c r="K5" i="75"/>
  <c r="F10" i="71"/>
  <c r="AA5" i="75"/>
  <c r="N17" i="75" s="1"/>
  <c r="AA10" i="50"/>
  <c r="N41" i="50" s="1"/>
  <c r="N5" i="75"/>
  <c r="Z5" i="75"/>
  <c r="M17" i="75" s="1"/>
  <c r="Z10" i="50"/>
  <c r="M41" i="50" s="1"/>
  <c r="M5" i="75"/>
  <c r="H10" i="71"/>
  <c r="Y5" i="75"/>
  <c r="L17" i="75" s="1"/>
  <c r="Y10" i="50"/>
  <c r="L41" i="50" s="1"/>
  <c r="X5" i="75"/>
  <c r="K17" i="75" s="1"/>
  <c r="X10" i="50"/>
  <c r="K41" i="50" s="1"/>
  <c r="W5" i="75"/>
  <c r="J17" i="75" s="1"/>
  <c r="W10" i="50"/>
  <c r="J41" i="50" s="1"/>
  <c r="V5" i="75"/>
  <c r="B5" i="75"/>
  <c r="C5" i="75"/>
  <c r="C17" i="75" s="1"/>
  <c r="M15" i="178"/>
  <c r="X20" i="50"/>
  <c r="K51" i="50" s="1"/>
  <c r="R6" i="75"/>
  <c r="T6" i="75"/>
  <c r="S6" i="75"/>
  <c r="U6" i="75"/>
  <c r="Q6" i="75"/>
  <c r="J11" i="71"/>
  <c r="P6" i="75"/>
  <c r="AJ11" i="50"/>
  <c r="L11" i="71" s="1"/>
  <c r="V27" i="134"/>
  <c r="U5" i="75"/>
  <c r="T5" i="75"/>
  <c r="R5" i="75"/>
  <c r="P5" i="75"/>
  <c r="Q5" i="75"/>
  <c r="Q10" i="75" s="1"/>
  <c r="Q6" i="209" s="1"/>
  <c r="J10" i="71"/>
  <c r="S5" i="75"/>
  <c r="U39" i="133"/>
  <c r="B20" i="120"/>
  <c r="D23" i="71"/>
  <c r="D54" i="50"/>
  <c r="C23" i="71"/>
  <c r="C54" i="50"/>
  <c r="J14" i="139"/>
  <c r="Z8" i="210"/>
  <c r="X15" i="139"/>
  <c r="AN9" i="210"/>
  <c r="R15" i="139"/>
  <c r="AH9" i="210"/>
  <c r="Q15" i="139"/>
  <c r="AG9" i="210"/>
  <c r="AN8" i="210"/>
  <c r="AN21" i="210" s="1"/>
  <c r="AN22" i="210" s="1"/>
  <c r="AN7" i="139"/>
  <c r="X14" i="139"/>
  <c r="C14" i="139"/>
  <c r="C8" i="210"/>
  <c r="P15" i="139"/>
  <c r="AF9" i="210"/>
  <c r="R14" i="139"/>
  <c r="AH8" i="210"/>
  <c r="O15" i="139"/>
  <c r="AE9" i="210"/>
  <c r="Q14" i="139"/>
  <c r="AG8" i="210"/>
  <c r="N15" i="139"/>
  <c r="AD9" i="210"/>
  <c r="P14" i="139"/>
  <c r="AF8" i="210"/>
  <c r="M15" i="139"/>
  <c r="AC9" i="210"/>
  <c r="O14" i="139"/>
  <c r="AE8" i="210"/>
  <c r="L15" i="139"/>
  <c r="AB9" i="210"/>
  <c r="AO9" i="210" s="1"/>
  <c r="N14" i="139"/>
  <c r="AD8" i="210"/>
  <c r="K15" i="139"/>
  <c r="AA9" i="210"/>
  <c r="M14" i="139"/>
  <c r="AC8" i="210"/>
  <c r="J15" i="139"/>
  <c r="Z9" i="210"/>
  <c r="L14" i="139"/>
  <c r="AB8" i="210"/>
  <c r="K14" i="139"/>
  <c r="AA8" i="210"/>
  <c r="AA21" i="210" s="1"/>
  <c r="R11" i="156"/>
  <c r="C6" i="184"/>
  <c r="D10" i="156"/>
  <c r="N12" i="111"/>
  <c r="M21" i="210"/>
  <c r="N11" i="111"/>
  <c r="AA7" i="130"/>
  <c r="P17" i="130" s="1"/>
  <c r="AA18" i="50"/>
  <c r="N49" i="50" s="1"/>
  <c r="Z7" i="130"/>
  <c r="O17" i="130" s="1"/>
  <c r="Z18" i="50"/>
  <c r="M49" i="50" s="1"/>
  <c r="M7" i="130"/>
  <c r="H18" i="71"/>
  <c r="Z20" i="143"/>
  <c r="Y18" i="50"/>
  <c r="L49" i="50" s="1"/>
  <c r="N7" i="130"/>
  <c r="X7" i="130"/>
  <c r="M17" i="130" s="1"/>
  <c r="X18" i="50"/>
  <c r="K49" i="50" s="1"/>
  <c r="AI7" i="130"/>
  <c r="AI18" i="50"/>
  <c r="V49" i="50" s="1"/>
  <c r="W7" i="130"/>
  <c r="L17" i="130" s="1"/>
  <c r="W18" i="50"/>
  <c r="J49" i="50" s="1"/>
  <c r="AH7" i="130"/>
  <c r="AH18" i="50"/>
  <c r="U49" i="50" s="1"/>
  <c r="V7" i="130"/>
  <c r="K17" i="130" s="1"/>
  <c r="AG7" i="130"/>
  <c r="AG18" i="50"/>
  <c r="T49" i="50" s="1"/>
  <c r="U7" i="130"/>
  <c r="J17" i="130" s="1"/>
  <c r="L7" i="130"/>
  <c r="G18" i="71"/>
  <c r="AF7" i="130"/>
  <c r="AF18" i="50"/>
  <c r="S49" i="50" s="1"/>
  <c r="T7" i="130"/>
  <c r="K7" i="130"/>
  <c r="F18" i="71"/>
  <c r="AE7" i="130"/>
  <c r="T17" i="130" s="1"/>
  <c r="AE18" i="50"/>
  <c r="R49" i="50" s="1"/>
  <c r="S7" i="130"/>
  <c r="J7" i="130"/>
  <c r="E18" i="71"/>
  <c r="AB20" i="143"/>
  <c r="AD7" i="130"/>
  <c r="S17" i="130" s="1"/>
  <c r="AD18" i="50"/>
  <c r="Q49" i="50" s="1"/>
  <c r="Q7" i="130"/>
  <c r="J18" i="71"/>
  <c r="AA20" i="143"/>
  <c r="AC7" i="130"/>
  <c r="R17" i="130" s="1"/>
  <c r="AC18" i="50"/>
  <c r="P49" i="50" s="1"/>
  <c r="P7" i="130"/>
  <c r="R7" i="130"/>
  <c r="AB7" i="130"/>
  <c r="Q17" i="130" s="1"/>
  <c r="AB18" i="50"/>
  <c r="O49" i="50" s="1"/>
  <c r="O7" i="130"/>
  <c r="AA20" i="144"/>
  <c r="AA17" i="50"/>
  <c r="N48" i="50" s="1"/>
  <c r="O6" i="130"/>
  <c r="O8" i="102" s="1"/>
  <c r="Z6" i="130"/>
  <c r="O16" i="130" s="1"/>
  <c r="Z17" i="50"/>
  <c r="M48" i="50" s="1"/>
  <c r="Y6" i="130"/>
  <c r="N16" i="130" s="1"/>
  <c r="Y17" i="50"/>
  <c r="L48" i="50" s="1"/>
  <c r="AE6" i="130"/>
  <c r="T16" i="130" s="1"/>
  <c r="AE17" i="50"/>
  <c r="R48" i="50" s="1"/>
  <c r="M6" i="130"/>
  <c r="M8" i="102" s="1"/>
  <c r="H17" i="71"/>
  <c r="AI19" i="144"/>
  <c r="AI17" i="50"/>
  <c r="V48" i="50" s="1"/>
  <c r="L6" i="130"/>
  <c r="L8" i="102" s="1"/>
  <c r="G17" i="71"/>
  <c r="AH6" i="130"/>
  <c r="AH8" i="102" s="1"/>
  <c r="AH17" i="50"/>
  <c r="U48" i="50" s="1"/>
  <c r="W6" i="130"/>
  <c r="L16" i="130" s="1"/>
  <c r="W17" i="50"/>
  <c r="J48" i="50" s="1"/>
  <c r="K6" i="130"/>
  <c r="K8" i="102" s="1"/>
  <c r="F17" i="71"/>
  <c r="J6" i="130"/>
  <c r="J8" i="102" s="1"/>
  <c r="D8" i="102" s="1"/>
  <c r="AG6" i="130"/>
  <c r="AG8" i="102" s="1"/>
  <c r="AG17" i="50"/>
  <c r="T48" i="50" s="1"/>
  <c r="V6" i="130"/>
  <c r="K16" i="130" s="1"/>
  <c r="AF6" i="130"/>
  <c r="AF8" i="102" s="1"/>
  <c r="AF17" i="50"/>
  <c r="S48" i="50" s="1"/>
  <c r="U6" i="130"/>
  <c r="J16" i="130" s="1"/>
  <c r="T6" i="130"/>
  <c r="T8" i="102" s="1"/>
  <c r="AD6" i="130"/>
  <c r="S16" i="130" s="1"/>
  <c r="AD17" i="50"/>
  <c r="Q48" i="50" s="1"/>
  <c r="S6" i="130"/>
  <c r="S8" i="102" s="1"/>
  <c r="R6" i="130"/>
  <c r="R8" i="102" s="1"/>
  <c r="Q6" i="130"/>
  <c r="Q8" i="102" s="1"/>
  <c r="J17" i="71"/>
  <c r="AC6" i="130"/>
  <c r="R16" i="130" s="1"/>
  <c r="AC17" i="50"/>
  <c r="P48" i="50" s="1"/>
  <c r="AB6" i="130"/>
  <c r="Q16" i="130" s="1"/>
  <c r="AB17" i="50"/>
  <c r="O48" i="50" s="1"/>
  <c r="P20" i="144"/>
  <c r="Y5" i="130"/>
  <c r="Y16" i="50"/>
  <c r="L47" i="50" s="1"/>
  <c r="J5" i="130"/>
  <c r="X5" i="130"/>
  <c r="X16" i="50"/>
  <c r="K47" i="50" s="1"/>
  <c r="W5" i="130"/>
  <c r="W16" i="50"/>
  <c r="J47" i="50" s="1"/>
  <c r="AH5" i="130"/>
  <c r="AH16" i="50"/>
  <c r="U47" i="50" s="1"/>
  <c r="V5" i="130"/>
  <c r="AG5" i="130"/>
  <c r="AG16" i="50"/>
  <c r="T47" i="50" s="1"/>
  <c r="U5" i="130"/>
  <c r="AI5" i="130"/>
  <c r="AI16" i="50"/>
  <c r="V47" i="50" s="1"/>
  <c r="T5" i="130"/>
  <c r="AE5" i="130"/>
  <c r="AE16" i="50"/>
  <c r="R47" i="50" s="1"/>
  <c r="S5" i="130"/>
  <c r="Q5" i="130"/>
  <c r="J16" i="71"/>
  <c r="AD5" i="130"/>
  <c r="AD16" i="50"/>
  <c r="Q47" i="50" s="1"/>
  <c r="AC5" i="130"/>
  <c r="AC16" i="50"/>
  <c r="P47" i="50" s="1"/>
  <c r="P5" i="130"/>
  <c r="AB5" i="130"/>
  <c r="AB16" i="50"/>
  <c r="O47" i="50" s="1"/>
  <c r="O5" i="130"/>
  <c r="O8" i="130" s="1"/>
  <c r="O7" i="209" s="1"/>
  <c r="L5" i="130"/>
  <c r="G16" i="71"/>
  <c r="AA5" i="130"/>
  <c r="AA16" i="50"/>
  <c r="N47" i="50" s="1"/>
  <c r="N5" i="130"/>
  <c r="K5" i="130"/>
  <c r="F16" i="71"/>
  <c r="Z24" i="142"/>
  <c r="Z16" i="50"/>
  <c r="M47" i="50" s="1"/>
  <c r="M24" i="142"/>
  <c r="H16" i="71"/>
  <c r="R5" i="130"/>
  <c r="J17" i="179"/>
  <c r="V7" i="210"/>
  <c r="AO7" i="210" s="1"/>
  <c r="C17" i="179"/>
  <c r="C7" i="210"/>
  <c r="R21" i="210"/>
  <c r="R11" i="111"/>
  <c r="P21" i="210"/>
  <c r="O11" i="111"/>
  <c r="Q11" i="111"/>
  <c r="O21" i="210"/>
  <c r="Q12" i="111"/>
  <c r="S13" i="113"/>
  <c r="M15" i="179"/>
  <c r="Y5" i="210"/>
  <c r="O12" i="111"/>
  <c r="P13" i="113"/>
  <c r="L15" i="179"/>
  <c r="X5" i="210"/>
  <c r="X21" i="210" s="1"/>
  <c r="K15" i="179"/>
  <c r="W5" i="210"/>
  <c r="AO6" i="210"/>
  <c r="P11" i="111"/>
  <c r="S12" i="113"/>
  <c r="V7" i="181"/>
  <c r="Z7" i="181"/>
  <c r="M14" i="114"/>
  <c r="O7" i="181"/>
  <c r="AB7" i="181"/>
  <c r="AC7" i="181"/>
  <c r="P14" i="114"/>
  <c r="AD7" i="181"/>
  <c r="Q14" i="114"/>
  <c r="S7" i="181"/>
  <c r="T7" i="181"/>
  <c r="R7" i="114"/>
  <c r="R16" i="209" s="1"/>
  <c r="B11" i="36"/>
  <c r="B26" i="36" s="1"/>
  <c r="B9" i="117"/>
  <c r="Y16" i="155"/>
  <c r="X16" i="155"/>
  <c r="J7" i="184"/>
  <c r="J18" i="210" s="1"/>
  <c r="K16" i="155"/>
  <c r="J17" i="155"/>
  <c r="J16" i="155"/>
  <c r="D15" i="155"/>
  <c r="L17" i="155"/>
  <c r="K17" i="155"/>
  <c r="Z11" i="156"/>
  <c r="S11" i="156"/>
  <c r="AG12" i="156"/>
  <c r="V6" i="184"/>
  <c r="Z12" i="156"/>
  <c r="AG11" i="156"/>
  <c r="K11" i="156"/>
  <c r="K12" i="156"/>
  <c r="R6" i="184"/>
  <c r="R17" i="210" s="1"/>
  <c r="T10" i="157"/>
  <c r="U10" i="157"/>
  <c r="M10" i="180"/>
  <c r="T10" i="180"/>
  <c r="U10" i="180"/>
  <c r="M9" i="182"/>
  <c r="AH9" i="182"/>
  <c r="AH6" i="114"/>
  <c r="AH7" i="114"/>
  <c r="AH16" i="209" s="1"/>
  <c r="P6" i="114"/>
  <c r="AF6" i="114"/>
  <c r="S9" i="182"/>
  <c r="U9" i="182"/>
  <c r="AF9" i="182"/>
  <c r="AG7" i="114"/>
  <c r="R7" i="181"/>
  <c r="AE7" i="181"/>
  <c r="AG7" i="181"/>
  <c r="X7" i="181"/>
  <c r="P7" i="181"/>
  <c r="AA7" i="181"/>
  <c r="Q7" i="181"/>
  <c r="AI16" i="209"/>
  <c r="AH8" i="181"/>
  <c r="W8" i="181"/>
  <c r="AI8" i="181"/>
  <c r="X8" i="181"/>
  <c r="AA8" i="181"/>
  <c r="M8" i="181"/>
  <c r="Y8" i="181"/>
  <c r="L7" i="181"/>
  <c r="V8" i="181"/>
  <c r="N8" i="181"/>
  <c r="Z8" i="181"/>
  <c r="O8" i="181"/>
  <c r="P8" i="181"/>
  <c r="AB8" i="181"/>
  <c r="Q8" i="181"/>
  <c r="AC8" i="181"/>
  <c r="U8" i="181"/>
  <c r="R8" i="181"/>
  <c r="AD8" i="181"/>
  <c r="S8" i="181"/>
  <c r="AE8" i="181"/>
  <c r="T8" i="181"/>
  <c r="AF8" i="181"/>
  <c r="AG8" i="181"/>
  <c r="U7" i="181"/>
  <c r="S14" i="114"/>
  <c r="AF7" i="181"/>
  <c r="AE7" i="114"/>
  <c r="T14" i="114"/>
  <c r="M7" i="181"/>
  <c r="W7" i="181"/>
  <c r="N7" i="181"/>
  <c r="Y7" i="181"/>
  <c r="S7" i="119"/>
  <c r="AE7" i="119"/>
  <c r="M7" i="119"/>
  <c r="Q7" i="119"/>
  <c r="AC7" i="119"/>
  <c r="R7" i="119"/>
  <c r="AD7" i="119"/>
  <c r="Z7" i="36"/>
  <c r="J22" i="36" s="1"/>
  <c r="Z15" i="209"/>
  <c r="T7" i="119"/>
  <c r="AF7" i="119"/>
  <c r="AI15" i="209"/>
  <c r="AG7" i="119"/>
  <c r="K7" i="36"/>
  <c r="F7" i="76" s="1"/>
  <c r="K15" i="209"/>
  <c r="AH7" i="119"/>
  <c r="AI7" i="119"/>
  <c r="S8" i="119"/>
  <c r="L7" i="119"/>
  <c r="K7" i="119"/>
  <c r="AC8" i="119"/>
  <c r="AD8" i="119"/>
  <c r="N8" i="119"/>
  <c r="AG8" i="119"/>
  <c r="AH8" i="119"/>
  <c r="R8" i="119"/>
  <c r="T8" i="119"/>
  <c r="AB8" i="119"/>
  <c r="AE8" i="119"/>
  <c r="AI8" i="119"/>
  <c r="M8" i="119"/>
  <c r="P8" i="119"/>
  <c r="O8" i="119"/>
  <c r="L8" i="119"/>
  <c r="Q8" i="119"/>
  <c r="AF8" i="119"/>
  <c r="D6" i="119"/>
  <c r="K8" i="119"/>
  <c r="Y7" i="36"/>
  <c r="Y15" i="209"/>
  <c r="N7" i="119"/>
  <c r="AG7" i="36"/>
  <c r="Q22" i="36" s="1"/>
  <c r="AG15" i="209"/>
  <c r="AH15" i="209"/>
  <c r="P7" i="119"/>
  <c r="AB7" i="36"/>
  <c r="L22" i="36" s="1"/>
  <c r="AB15" i="209"/>
  <c r="AA7" i="36"/>
  <c r="K22" i="36" s="1"/>
  <c r="AA15" i="209"/>
  <c r="O19" i="120"/>
  <c r="L20" i="120"/>
  <c r="D20" i="120"/>
  <c r="T19" i="120"/>
  <c r="N19" i="120"/>
  <c r="M20" i="120"/>
  <c r="M19" i="120"/>
  <c r="L19" i="120"/>
  <c r="K19" i="120"/>
  <c r="Q20" i="120"/>
  <c r="N20" i="120"/>
  <c r="J19" i="120"/>
  <c r="C17" i="120"/>
  <c r="C21" i="71"/>
  <c r="S20" i="120"/>
  <c r="T20" i="120"/>
  <c r="S19" i="120"/>
  <c r="C19" i="120"/>
  <c r="R19" i="120"/>
  <c r="Q19" i="120"/>
  <c r="J20" i="120"/>
  <c r="O20" i="120"/>
  <c r="P19" i="120"/>
  <c r="K20" i="120"/>
  <c r="C20" i="120"/>
  <c r="D5" i="139"/>
  <c r="D8" i="210" s="1"/>
  <c r="D6" i="139"/>
  <c r="D9" i="210" s="1"/>
  <c r="AH157" i="118"/>
  <c r="AI157" i="118"/>
  <c r="Z157" i="118"/>
  <c r="AF10" i="157"/>
  <c r="AH10" i="157"/>
  <c r="Y8" i="119"/>
  <c r="Z7" i="119"/>
  <c r="Z8" i="119"/>
  <c r="AA7" i="119"/>
  <c r="AB7" i="119"/>
  <c r="AA8" i="119"/>
  <c r="U8" i="119"/>
  <c r="U7" i="119"/>
  <c r="V7" i="119"/>
  <c r="V8" i="119"/>
  <c r="W7" i="119"/>
  <c r="Y7" i="119"/>
  <c r="X8" i="119"/>
  <c r="W8" i="119"/>
  <c r="X7" i="119"/>
  <c r="AH7" i="127"/>
  <c r="AI7" i="127"/>
  <c r="AI8" i="127"/>
  <c r="J7" i="10"/>
  <c r="AA7" i="127"/>
  <c r="AC7" i="127"/>
  <c r="AE7" i="127"/>
  <c r="AF7" i="127"/>
  <c r="N9" i="36"/>
  <c r="AF9" i="36"/>
  <c r="P24" i="36" s="1"/>
  <c r="AI8" i="114"/>
  <c r="P7" i="36"/>
  <c r="Q8" i="185"/>
  <c r="R9" i="185"/>
  <c r="Q9" i="185"/>
  <c r="Q7" i="36"/>
  <c r="J7" i="76" s="1"/>
  <c r="R8" i="185"/>
  <c r="T16" i="179"/>
  <c r="AF8" i="179"/>
  <c r="B17" i="120"/>
  <c r="AB13" i="190"/>
  <c r="AH12" i="190"/>
  <c r="AF13" i="190"/>
  <c r="Y13" i="190"/>
  <c r="Y12" i="190"/>
  <c r="Z12" i="190"/>
  <c r="AG12" i="190"/>
  <c r="AF12" i="190"/>
  <c r="AB12" i="190"/>
  <c r="U13" i="190"/>
  <c r="V13" i="190"/>
  <c r="AE13" i="190"/>
  <c r="AA7" i="120"/>
  <c r="AA23" i="50" s="1"/>
  <c r="N54" i="50" s="1"/>
  <c r="U12" i="190"/>
  <c r="V12" i="190"/>
  <c r="AA12" i="190"/>
  <c r="AD12" i="190"/>
  <c r="Z13" i="190"/>
  <c r="AG13" i="190"/>
  <c r="AH7" i="120"/>
  <c r="AH23" i="50" s="1"/>
  <c r="U54" i="50" s="1"/>
  <c r="AA13" i="190"/>
  <c r="AE12" i="190"/>
  <c r="X13" i="190"/>
  <c r="AD13" i="190"/>
  <c r="W12" i="190"/>
  <c r="AI12" i="190"/>
  <c r="AC7" i="120"/>
  <c r="AC23" i="50" s="1"/>
  <c r="P54" i="50" s="1"/>
  <c r="X12" i="190"/>
  <c r="AC12" i="190"/>
  <c r="W13" i="190"/>
  <c r="AI13" i="190"/>
  <c r="Z13" i="146"/>
  <c r="Y13" i="146"/>
  <c r="T14" i="146"/>
  <c r="AF13" i="146"/>
  <c r="AJ12" i="146"/>
  <c r="W14" i="146"/>
  <c r="AG13" i="146"/>
  <c r="AE14" i="146"/>
  <c r="Q13" i="146"/>
  <c r="D12" i="146"/>
  <c r="D8" i="120" s="1"/>
  <c r="X13" i="146"/>
  <c r="W13" i="146"/>
  <c r="AF14" i="146"/>
  <c r="AH14" i="146"/>
  <c r="Q8" i="120"/>
  <c r="AG14" i="146"/>
  <c r="AI13" i="146"/>
  <c r="AH13" i="146"/>
  <c r="AI8" i="120"/>
  <c r="AG10" i="120"/>
  <c r="AG9" i="209" s="1"/>
  <c r="AE13" i="146"/>
  <c r="AD14" i="146"/>
  <c r="AD13" i="146"/>
  <c r="R13" i="146"/>
  <c r="Q14" i="146"/>
  <c r="AH14" i="145"/>
  <c r="W14" i="145"/>
  <c r="U14" i="145"/>
  <c r="V13" i="145"/>
  <c r="L13" i="145"/>
  <c r="AA13" i="145"/>
  <c r="AF13" i="145"/>
  <c r="AF14" i="145"/>
  <c r="M13" i="145"/>
  <c r="V14" i="145"/>
  <c r="W13" i="145"/>
  <c r="Y14" i="145"/>
  <c r="U13" i="145"/>
  <c r="Y13" i="145"/>
  <c r="Z13" i="145"/>
  <c r="Q13" i="145"/>
  <c r="L13" i="121"/>
  <c r="S13" i="145"/>
  <c r="AI13" i="145"/>
  <c r="AI14" i="145"/>
  <c r="R14" i="145"/>
  <c r="D12" i="145"/>
  <c r="D6" i="120" s="1"/>
  <c r="D18" i="120" s="1"/>
  <c r="AH13" i="145"/>
  <c r="R13" i="145"/>
  <c r="M10" i="120"/>
  <c r="M9" i="209" s="1"/>
  <c r="AE10" i="120"/>
  <c r="AE9" i="209" s="1"/>
  <c r="O13" i="145"/>
  <c r="T6" i="120"/>
  <c r="AG14" i="145"/>
  <c r="Q6" i="120"/>
  <c r="AC14" i="145"/>
  <c r="O14" i="145"/>
  <c r="AJ12" i="145"/>
  <c r="AB13" i="145"/>
  <c r="AB14" i="145"/>
  <c r="X13" i="145"/>
  <c r="AC13" i="145"/>
  <c r="AE13" i="145"/>
  <c r="P13" i="145"/>
  <c r="AG13" i="145"/>
  <c r="X14" i="145"/>
  <c r="AD13" i="145"/>
  <c r="AD14" i="145"/>
  <c r="Q14" i="145"/>
  <c r="L10" i="120"/>
  <c r="L9" i="209" s="1"/>
  <c r="K10" i="120"/>
  <c r="K9" i="209" s="1"/>
  <c r="S17" i="138"/>
  <c r="R16" i="138"/>
  <c r="P5" i="120"/>
  <c r="P10" i="120" s="1"/>
  <c r="P9" i="209" s="1"/>
  <c r="P16" i="138"/>
  <c r="O17" i="138"/>
  <c r="AA16" i="138"/>
  <c r="AA17" i="138"/>
  <c r="Y17" i="138"/>
  <c r="AC16" i="138"/>
  <c r="W17" i="138"/>
  <c r="AD17" i="138"/>
  <c r="AC17" i="138"/>
  <c r="Q17" i="138"/>
  <c r="Q16" i="138"/>
  <c r="S16" i="138"/>
  <c r="Z17" i="138"/>
  <c r="AC5" i="120"/>
  <c r="R17" i="120" s="1"/>
  <c r="D15" i="138"/>
  <c r="D5" i="120" s="1"/>
  <c r="Z10" i="120"/>
  <c r="AB17" i="138"/>
  <c r="M17" i="138"/>
  <c r="AB16" i="138"/>
  <c r="V17" i="138"/>
  <c r="AH16" i="138"/>
  <c r="AI16" i="138"/>
  <c r="AB10" i="120"/>
  <c r="N16" i="138"/>
  <c r="V10" i="120"/>
  <c r="O16" i="138"/>
  <c r="W5" i="120"/>
  <c r="L17" i="120" s="1"/>
  <c r="M16" i="138"/>
  <c r="N17" i="138"/>
  <c r="W16" i="138"/>
  <c r="AJ15" i="138"/>
  <c r="AE16" i="138"/>
  <c r="X16" i="138"/>
  <c r="V16" i="138"/>
  <c r="AD16" i="138"/>
  <c r="C10" i="120"/>
  <c r="C9" i="209" s="1"/>
  <c r="X10" i="120"/>
  <c r="AD10" i="120"/>
  <c r="U10" i="120"/>
  <c r="Y10" i="120"/>
  <c r="AG16" i="138"/>
  <c r="J5" i="120"/>
  <c r="AI17" i="138"/>
  <c r="AF16" i="138"/>
  <c r="L20" i="144"/>
  <c r="M19" i="144"/>
  <c r="AE20" i="144"/>
  <c r="AA6" i="130"/>
  <c r="AF19" i="144"/>
  <c r="AD19" i="144"/>
  <c r="AC20" i="144"/>
  <c r="Q19" i="144"/>
  <c r="Q20" i="144"/>
  <c r="AE19" i="144"/>
  <c r="V20" i="144"/>
  <c r="AH20" i="144"/>
  <c r="AI6" i="130"/>
  <c r="AI8" i="102" s="1"/>
  <c r="Z19" i="144"/>
  <c r="P19" i="144"/>
  <c r="Z20" i="144"/>
  <c r="AH19" i="144"/>
  <c r="AA19" i="144"/>
  <c r="K19" i="144"/>
  <c r="T19" i="144"/>
  <c r="S19" i="144"/>
  <c r="AI20" i="144"/>
  <c r="K20" i="144"/>
  <c r="U19" i="144"/>
  <c r="L19" i="144"/>
  <c r="P6" i="130"/>
  <c r="P8" i="102" s="1"/>
  <c r="AC19" i="144"/>
  <c r="T20" i="144"/>
  <c r="AJ18" i="144"/>
  <c r="S20" i="144"/>
  <c r="AB19" i="144"/>
  <c r="AB20" i="144"/>
  <c r="AB8" i="102"/>
  <c r="Z8" i="102"/>
  <c r="Y8" i="102"/>
  <c r="B8" i="102"/>
  <c r="AE8" i="102"/>
  <c r="V8" i="102"/>
  <c r="U8" i="102"/>
  <c r="D18" i="144"/>
  <c r="AD8" i="102"/>
  <c r="X8" i="102"/>
  <c r="Z19" i="173"/>
  <c r="J18" i="173"/>
  <c r="R19" i="173"/>
  <c r="L19" i="173"/>
  <c r="J19" i="173"/>
  <c r="D17" i="173"/>
  <c r="D8" i="75" s="1"/>
  <c r="D20" i="75" s="1"/>
  <c r="AC19" i="173"/>
  <c r="K19" i="173"/>
  <c r="L18" i="173"/>
  <c r="S19" i="173"/>
  <c r="K18" i="173"/>
  <c r="T18" i="173"/>
  <c r="AF19" i="173"/>
  <c r="Q19" i="173"/>
  <c r="N8" i="75"/>
  <c r="R18" i="173"/>
  <c r="AB19" i="173"/>
  <c r="V19" i="173"/>
  <c r="U19" i="173"/>
  <c r="M19" i="173"/>
  <c r="B8" i="75"/>
  <c r="B20" i="75" s="1"/>
  <c r="AJ19" i="143"/>
  <c r="Y7" i="130"/>
  <c r="N17" i="130" s="1"/>
  <c r="AF20" i="143"/>
  <c r="AI20" i="143"/>
  <c r="AD20" i="143"/>
  <c r="K20" i="143"/>
  <c r="AE21" i="143"/>
  <c r="S21" i="143"/>
  <c r="AE20" i="143"/>
  <c r="AH20" i="143"/>
  <c r="AD21" i="143"/>
  <c r="R21" i="143"/>
  <c r="D19" i="143"/>
  <c r="AB21" i="143"/>
  <c r="P21" i="143"/>
  <c r="L8" i="130"/>
  <c r="L7" i="209" s="1"/>
  <c r="Q20" i="143"/>
  <c r="X20" i="143"/>
  <c r="AA21" i="143"/>
  <c r="O21" i="143"/>
  <c r="S8" i="130"/>
  <c r="S7" i="209" s="1"/>
  <c r="Y20" i="143"/>
  <c r="Z21" i="143"/>
  <c r="M21" i="143"/>
  <c r="AG20" i="143"/>
  <c r="V20" i="143"/>
  <c r="P20" i="143"/>
  <c r="J20" i="143"/>
  <c r="Y21" i="143"/>
  <c r="L21" i="143"/>
  <c r="O20" i="143"/>
  <c r="X21" i="143"/>
  <c r="N20" i="143"/>
  <c r="AH21" i="143"/>
  <c r="V21" i="143"/>
  <c r="N21" i="143"/>
  <c r="AF21" i="143"/>
  <c r="T21" i="143"/>
  <c r="AG8" i="130"/>
  <c r="AG7" i="209" s="1"/>
  <c r="T8" i="130"/>
  <c r="T7" i="209" s="1"/>
  <c r="Q8" i="130"/>
  <c r="Q7" i="209" s="1"/>
  <c r="N8" i="130"/>
  <c r="N7" i="209" s="1"/>
  <c r="AH8" i="130"/>
  <c r="AH7" i="209" s="1"/>
  <c r="R8" i="130"/>
  <c r="B25" i="142"/>
  <c r="AA24" i="142"/>
  <c r="AI24" i="142"/>
  <c r="AH23" i="142"/>
  <c r="AH24" i="142"/>
  <c r="AI23" i="142"/>
  <c r="AF24" i="142"/>
  <c r="Y23" i="142"/>
  <c r="X24" i="142"/>
  <c r="K24" i="142"/>
  <c r="AC23" i="142"/>
  <c r="L23" i="142"/>
  <c r="K23" i="142"/>
  <c r="AB24" i="142"/>
  <c r="AG39" i="133"/>
  <c r="AF39" i="133"/>
  <c r="AF38" i="133"/>
  <c r="AA10" i="102"/>
  <c r="P24" i="121"/>
  <c r="Y10" i="102"/>
  <c r="N24" i="121"/>
  <c r="Z10" i="102"/>
  <c r="O24" i="121"/>
  <c r="AB10" i="102"/>
  <c r="Q24" i="121"/>
  <c r="AC10" i="102"/>
  <c r="R24" i="121"/>
  <c r="AD10" i="102"/>
  <c r="S24" i="121"/>
  <c r="AE10" i="102"/>
  <c r="T24" i="121"/>
  <c r="U10" i="102"/>
  <c r="J24" i="121"/>
  <c r="AF10" i="102"/>
  <c r="B10" i="102"/>
  <c r="B27" i="121"/>
  <c r="V10" i="102"/>
  <c r="K24" i="121"/>
  <c r="AG10" i="102"/>
  <c r="W10" i="102"/>
  <c r="L24" i="121"/>
  <c r="AH10" i="102"/>
  <c r="R13" i="121"/>
  <c r="AI10" i="102"/>
  <c r="Y12" i="121"/>
  <c r="N25" i="121" s="1"/>
  <c r="C6" i="178"/>
  <c r="C24" i="121"/>
  <c r="X10" i="102"/>
  <c r="M24" i="121"/>
  <c r="R6" i="178"/>
  <c r="AC12" i="121"/>
  <c r="R25" i="121" s="1"/>
  <c r="U6" i="178"/>
  <c r="AC13" i="121"/>
  <c r="R26" i="121" s="1"/>
  <c r="P6" i="178"/>
  <c r="Q6" i="178"/>
  <c r="J20" i="71" s="1"/>
  <c r="R12" i="121"/>
  <c r="K6" i="178"/>
  <c r="F20" i="71" s="1"/>
  <c r="X12" i="121"/>
  <c r="M25" i="121" s="1"/>
  <c r="AB6" i="178"/>
  <c r="S12" i="121"/>
  <c r="T12" i="121"/>
  <c r="AD12" i="121"/>
  <c r="S25" i="121" s="1"/>
  <c r="W13" i="121"/>
  <c r="L26" i="121" s="1"/>
  <c r="AE12" i="121"/>
  <c r="T25" i="121" s="1"/>
  <c r="D11" i="121"/>
  <c r="AF6" i="178"/>
  <c r="W12" i="121"/>
  <c r="L25" i="121" s="1"/>
  <c r="AD6" i="178"/>
  <c r="L6" i="178"/>
  <c r="V13" i="121"/>
  <c r="K26" i="121" s="1"/>
  <c r="Y13" i="121"/>
  <c r="N26" i="121" s="1"/>
  <c r="AH13" i="121"/>
  <c r="AB13" i="121"/>
  <c r="Q26" i="121" s="1"/>
  <c r="Y6" i="178"/>
  <c r="J13" i="121"/>
  <c r="J6" i="178"/>
  <c r="J12" i="121"/>
  <c r="M12" i="121"/>
  <c r="AH6" i="178"/>
  <c r="M13" i="121"/>
  <c r="J10" i="102"/>
  <c r="T6" i="178"/>
  <c r="AA6" i="178"/>
  <c r="AI6" i="178"/>
  <c r="Q12" i="121"/>
  <c r="AI13" i="121"/>
  <c r="AD13" i="121"/>
  <c r="S26" i="121" s="1"/>
  <c r="S13" i="121"/>
  <c r="X13" i="121"/>
  <c r="M26" i="121" s="1"/>
  <c r="O13" i="121"/>
  <c r="V6" i="178"/>
  <c r="AE13" i="121"/>
  <c r="T26" i="121" s="1"/>
  <c r="P13" i="121"/>
  <c r="AJ11" i="121"/>
  <c r="Q13" i="121"/>
  <c r="W6" i="178"/>
  <c r="T13" i="121"/>
  <c r="O6" i="178"/>
  <c r="P12" i="121"/>
  <c r="M6" i="178"/>
  <c r="U12" i="121"/>
  <c r="J25" i="121" s="1"/>
  <c r="AH12" i="121"/>
  <c r="N13" i="121"/>
  <c r="U13" i="121"/>
  <c r="J26" i="121" s="1"/>
  <c r="Z13" i="121"/>
  <c r="O26" i="121" s="1"/>
  <c r="K13" i="121"/>
  <c r="AG13" i="121"/>
  <c r="K12" i="121"/>
  <c r="N12" i="121"/>
  <c r="B6" i="178"/>
  <c r="AC6" i="178"/>
  <c r="V12" i="121"/>
  <c r="K25" i="121" s="1"/>
  <c r="AI12" i="121"/>
  <c r="S6" i="178"/>
  <c r="Z12" i="121"/>
  <c r="O25" i="121" s="1"/>
  <c r="AE6" i="178"/>
  <c r="AG12" i="121"/>
  <c r="O12" i="121"/>
  <c r="AB12" i="121"/>
  <c r="Q25" i="121" s="1"/>
  <c r="AA12" i="121"/>
  <c r="P25" i="121" s="1"/>
  <c r="L12" i="121"/>
  <c r="AA13" i="121"/>
  <c r="P26" i="121" s="1"/>
  <c r="N6" i="178"/>
  <c r="Z6" i="178"/>
  <c r="AG6" i="178"/>
  <c r="AH11" i="102"/>
  <c r="AH12" i="102" s="1"/>
  <c r="R7" i="122"/>
  <c r="R8" i="122"/>
  <c r="AI38" i="133"/>
  <c r="C8" i="117"/>
  <c r="AD8" i="117"/>
  <c r="AD26" i="50"/>
  <c r="T22" i="124"/>
  <c r="AF22" i="124"/>
  <c r="AE26" i="50"/>
  <c r="T8" i="117"/>
  <c r="T22" i="117" s="1"/>
  <c r="AF8" i="117"/>
  <c r="AF26" i="50"/>
  <c r="B8" i="117"/>
  <c r="V22" i="124"/>
  <c r="AH22" i="124"/>
  <c r="AG26" i="50"/>
  <c r="W22" i="124"/>
  <c r="AI22" i="124"/>
  <c r="AH26" i="50"/>
  <c r="W8" i="117"/>
  <c r="W22" i="117" s="1"/>
  <c r="W26" i="50"/>
  <c r="AI8" i="117"/>
  <c r="AI26" i="50"/>
  <c r="X8" i="117"/>
  <c r="X22" i="117" s="1"/>
  <c r="X26" i="50"/>
  <c r="E26" i="71"/>
  <c r="Y8" i="117"/>
  <c r="Y22" i="117" s="1"/>
  <c r="Y26" i="50"/>
  <c r="Z8" i="117"/>
  <c r="Z22" i="117" s="1"/>
  <c r="Z26" i="50"/>
  <c r="AB22" i="124"/>
  <c r="AA26" i="50"/>
  <c r="AC8" i="117"/>
  <c r="AC22" i="117" s="1"/>
  <c r="AC26" i="50"/>
  <c r="U22" i="124"/>
  <c r="AB8" i="117"/>
  <c r="AB22" i="117" s="1"/>
  <c r="AB26" i="50"/>
  <c r="Y25" i="125"/>
  <c r="X25" i="125"/>
  <c r="AC14" i="123"/>
  <c r="AB14" i="123"/>
  <c r="AB25" i="125"/>
  <c r="AA15" i="50"/>
  <c r="AB7" i="117"/>
  <c r="AB21" i="117" s="1"/>
  <c r="AB15" i="50"/>
  <c r="B7" i="117"/>
  <c r="AC7" i="117"/>
  <c r="AC21" i="117" s="1"/>
  <c r="AC15" i="50"/>
  <c r="C7" i="117"/>
  <c r="AD7" i="117"/>
  <c r="AD15" i="50"/>
  <c r="T25" i="125"/>
  <c r="AE7" i="117"/>
  <c r="AE15" i="50"/>
  <c r="U25" i="125"/>
  <c r="AF7" i="117"/>
  <c r="AF15" i="50"/>
  <c r="AG7" i="117"/>
  <c r="AG15" i="50"/>
  <c r="AH25" i="125"/>
  <c r="V7" i="117"/>
  <c r="V21" i="117" s="1"/>
  <c r="AH7" i="117"/>
  <c r="AH15" i="50"/>
  <c r="W7" i="117"/>
  <c r="W21" i="117" s="1"/>
  <c r="W15" i="50"/>
  <c r="AI15" i="50"/>
  <c r="X7" i="117"/>
  <c r="X21" i="117" s="1"/>
  <c r="X23" i="117" s="1"/>
  <c r="X15" i="50"/>
  <c r="Y7" i="117"/>
  <c r="Y21" i="117" s="1"/>
  <c r="Y15" i="50"/>
  <c r="AA25" i="125"/>
  <c r="Z15" i="50"/>
  <c r="AA14" i="123"/>
  <c r="Z19" i="117"/>
  <c r="AF14" i="123"/>
  <c r="AI14" i="123"/>
  <c r="AH14" i="123"/>
  <c r="AG14" i="123"/>
  <c r="Z35" i="53"/>
  <c r="O68" i="53" s="1"/>
  <c r="C67" i="53"/>
  <c r="AA35" i="53"/>
  <c r="P68" i="53" s="1"/>
  <c r="V35" i="53"/>
  <c r="K68" i="53" s="1"/>
  <c r="B21" i="137"/>
  <c r="B7" i="102" s="1"/>
  <c r="C38" i="137"/>
  <c r="Z19" i="137"/>
  <c r="N39" i="137" s="1"/>
  <c r="N19" i="137"/>
  <c r="AA7" i="102"/>
  <c r="O38" i="137"/>
  <c r="N7" i="177"/>
  <c r="N8" i="177" s="1"/>
  <c r="N5" i="209" s="1"/>
  <c r="N7" i="102"/>
  <c r="N11" i="102" s="1"/>
  <c r="N12" i="102" s="1"/>
  <c r="N11" i="209" s="1"/>
  <c r="AB7" i="102"/>
  <c r="P38" i="137"/>
  <c r="Z7" i="102"/>
  <c r="N38" i="137"/>
  <c r="M7" i="177"/>
  <c r="M7" i="102"/>
  <c r="O7" i="177"/>
  <c r="O8" i="177" s="1"/>
  <c r="O5" i="209" s="1"/>
  <c r="O7" i="102"/>
  <c r="O11" i="102" s="1"/>
  <c r="O12" i="102" s="1"/>
  <c r="O11" i="209" s="1"/>
  <c r="O19" i="137"/>
  <c r="M38" i="137"/>
  <c r="Y7" i="102"/>
  <c r="L38" i="137"/>
  <c r="X7" i="102"/>
  <c r="R7" i="177"/>
  <c r="R8" i="177" s="1"/>
  <c r="R5" i="209" s="1"/>
  <c r="R7" i="102"/>
  <c r="K38" i="137"/>
  <c r="W7" i="102"/>
  <c r="J38" i="137"/>
  <c r="V7" i="102"/>
  <c r="U38" i="137"/>
  <c r="AG7" i="102"/>
  <c r="U7" i="177"/>
  <c r="U7" i="102"/>
  <c r="T38" i="137"/>
  <c r="AF7" i="102"/>
  <c r="T7" i="177"/>
  <c r="T7" i="102"/>
  <c r="T11" i="102" s="1"/>
  <c r="T12" i="102" s="1"/>
  <c r="T11" i="209" s="1"/>
  <c r="S38" i="137"/>
  <c r="AE7" i="102"/>
  <c r="S7" i="177"/>
  <c r="S7" i="102"/>
  <c r="L7" i="177"/>
  <c r="L7" i="102"/>
  <c r="AD7" i="102"/>
  <c r="R38" i="137"/>
  <c r="Q7" i="177"/>
  <c r="Q7" i="102"/>
  <c r="K7" i="177"/>
  <c r="K8" i="177" s="1"/>
  <c r="K5" i="209" s="1"/>
  <c r="K7" i="102"/>
  <c r="AC7" i="102"/>
  <c r="Q38" i="137"/>
  <c r="P7" i="177"/>
  <c r="P7" i="102"/>
  <c r="C7" i="102"/>
  <c r="K5" i="127"/>
  <c r="L5" i="127" s="1"/>
  <c r="Z7" i="127"/>
  <c r="Q14" i="127"/>
  <c r="AA19" i="173"/>
  <c r="Z18" i="173"/>
  <c r="X19" i="173"/>
  <c r="AF8" i="75"/>
  <c r="S20" i="75" s="1"/>
  <c r="V8" i="75"/>
  <c r="Y19" i="173"/>
  <c r="M18" i="173"/>
  <c r="O18" i="173"/>
  <c r="N19" i="173"/>
  <c r="U8" i="75"/>
  <c r="V18" i="173"/>
  <c r="T19" i="173"/>
  <c r="U18" i="173"/>
  <c r="AD19" i="173"/>
  <c r="X18" i="173"/>
  <c r="O19" i="173"/>
  <c r="AH19" i="173"/>
  <c r="W18" i="173"/>
  <c r="W19" i="173"/>
  <c r="Y18" i="173"/>
  <c r="AI18" i="173"/>
  <c r="AE19" i="173"/>
  <c r="AF18" i="173"/>
  <c r="S8" i="75"/>
  <c r="S10" i="75" s="1"/>
  <c r="S6" i="209" s="1"/>
  <c r="AE18" i="173"/>
  <c r="AI19" i="173"/>
  <c r="AG19" i="173"/>
  <c r="P19" i="173"/>
  <c r="Q18" i="173"/>
  <c r="AA18" i="173"/>
  <c r="AG8" i="75"/>
  <c r="T20" i="75" s="1"/>
  <c r="AC18" i="173"/>
  <c r="AD18" i="173"/>
  <c r="AH18" i="173"/>
  <c r="AB18" i="173"/>
  <c r="AG18" i="173"/>
  <c r="P18" i="173"/>
  <c r="P8" i="75"/>
  <c r="P10" i="75" s="1"/>
  <c r="P6" i="209" s="1"/>
  <c r="L7" i="122"/>
  <c r="K8" i="122"/>
  <c r="AH7" i="122"/>
  <c r="T8" i="122"/>
  <c r="U7" i="122"/>
  <c r="AE8" i="122"/>
  <c r="AD7" i="122"/>
  <c r="S8" i="122"/>
  <c r="V7" i="122"/>
  <c r="S7" i="122"/>
  <c r="AE7" i="122"/>
  <c r="AG8" i="122"/>
  <c r="T7" i="122"/>
  <c r="AF7" i="122"/>
  <c r="AC7" i="122"/>
  <c r="O8" i="122"/>
  <c r="AA7" i="122"/>
  <c r="P7" i="122"/>
  <c r="Z7" i="122"/>
  <c r="Z7" i="75"/>
  <c r="M19" i="75" s="1"/>
  <c r="AC8" i="122"/>
  <c r="Y7" i="75"/>
  <c r="L19" i="75" s="1"/>
  <c r="X8" i="122"/>
  <c r="AB8" i="122"/>
  <c r="O7" i="75"/>
  <c r="K7" i="122"/>
  <c r="AB7" i="122"/>
  <c r="U8" i="122"/>
  <c r="AC7" i="75"/>
  <c r="P19" i="75" s="1"/>
  <c r="Y8" i="122"/>
  <c r="Q8" i="122"/>
  <c r="N7" i="122"/>
  <c r="AI8" i="122"/>
  <c r="W8" i="122"/>
  <c r="AA8" i="122"/>
  <c r="AF8" i="122"/>
  <c r="Q7" i="122"/>
  <c r="O7" i="122"/>
  <c r="D6" i="122"/>
  <c r="Q7" i="75"/>
  <c r="L8" i="122"/>
  <c r="P8" i="122"/>
  <c r="B9" i="122"/>
  <c r="B7" i="75" s="1"/>
  <c r="B19" i="75" s="1"/>
  <c r="AF21" i="174"/>
  <c r="Q21" i="174"/>
  <c r="AC21" i="174"/>
  <c r="AB22" i="174"/>
  <c r="K21" i="174"/>
  <c r="L21" i="174"/>
  <c r="P21" i="174"/>
  <c r="AI21" i="174"/>
  <c r="AA21" i="174"/>
  <c r="AB21" i="174"/>
  <c r="B23" i="174"/>
  <c r="B9" i="75" s="1"/>
  <c r="B21" i="75" s="1"/>
  <c r="AH21" i="174"/>
  <c r="AI22" i="174"/>
  <c r="Z21" i="174"/>
  <c r="X21" i="174"/>
  <c r="X22" i="174"/>
  <c r="AE22" i="174"/>
  <c r="J22" i="174"/>
  <c r="AE21" i="174"/>
  <c r="Y21" i="174"/>
  <c r="J21" i="174"/>
  <c r="AD22" i="174"/>
  <c r="O22" i="174"/>
  <c r="K22" i="174"/>
  <c r="AC22" i="174"/>
  <c r="Z22" i="174"/>
  <c r="AD21" i="174"/>
  <c r="AF22" i="174"/>
  <c r="N21" i="174"/>
  <c r="O21" i="174"/>
  <c r="U27" i="134"/>
  <c r="S28" i="134"/>
  <c r="S27" i="134"/>
  <c r="AB27" i="134"/>
  <c r="AC27" i="134"/>
  <c r="D26" i="134"/>
  <c r="D6" i="75" s="1"/>
  <c r="D18" i="75" s="1"/>
  <c r="T27" i="134"/>
  <c r="AB28" i="134"/>
  <c r="R27" i="134"/>
  <c r="O27" i="134"/>
  <c r="Y27" i="134"/>
  <c r="J6" i="75"/>
  <c r="AJ6" i="75" s="1"/>
  <c r="AH27" i="134"/>
  <c r="Q27" i="134"/>
  <c r="M27" i="134"/>
  <c r="AG28" i="134"/>
  <c r="R28" i="134"/>
  <c r="AF27" i="134"/>
  <c r="O28" i="134"/>
  <c r="P27" i="134"/>
  <c r="L28" i="134"/>
  <c r="P28" i="134"/>
  <c r="Y28" i="134"/>
  <c r="AJ26" i="134"/>
  <c r="L27" i="134"/>
  <c r="Z28" i="134"/>
  <c r="M28" i="134"/>
  <c r="AG27" i="134"/>
  <c r="K28" i="134"/>
  <c r="AF28" i="134"/>
  <c r="T28" i="134"/>
  <c r="AE39" i="133"/>
  <c r="P38" i="133"/>
  <c r="AD39" i="133"/>
  <c r="O39" i="133"/>
  <c r="AB39" i="133"/>
  <c r="O38" i="133"/>
  <c r="D37" i="133"/>
  <c r="M38" i="133"/>
  <c r="K38" i="133"/>
  <c r="S39" i="133"/>
  <c r="P39" i="133"/>
  <c r="AC39" i="133"/>
  <c r="S38" i="133"/>
  <c r="AD38" i="133"/>
  <c r="X39" i="133"/>
  <c r="Y38" i="133"/>
  <c r="AC38" i="133"/>
  <c r="AI39" i="133"/>
  <c r="X38" i="133"/>
  <c r="AE5" i="75"/>
  <c r="R17" i="75" s="1"/>
  <c r="AB38" i="133"/>
  <c r="R38" i="133"/>
  <c r="AI10" i="75"/>
  <c r="R39" i="133"/>
  <c r="AE38" i="133"/>
  <c r="Q39" i="133"/>
  <c r="AA39" i="133"/>
  <c r="Q38" i="133"/>
  <c r="Z39" i="133"/>
  <c r="AA38" i="133"/>
  <c r="T38" i="133"/>
  <c r="AJ37" i="133"/>
  <c r="T39" i="133"/>
  <c r="AB7" i="127"/>
  <c r="AG7" i="127"/>
  <c r="B9" i="127"/>
  <c r="B7" i="10" s="1"/>
  <c r="B7" i="84" s="1"/>
  <c r="AG8" i="127"/>
  <c r="AD7" i="127"/>
  <c r="AB8" i="127"/>
  <c r="J8" i="127"/>
  <c r="Z8" i="127"/>
  <c r="J7" i="127"/>
  <c r="Y8" i="127"/>
  <c r="Q16" i="127" s="1"/>
  <c r="AA9" i="185"/>
  <c r="AB9" i="185"/>
  <c r="AC9" i="185"/>
  <c r="P9" i="185"/>
  <c r="AD9" i="185"/>
  <c r="S9" i="185"/>
  <c r="AE9" i="185"/>
  <c r="T9" i="185"/>
  <c r="AF9" i="185"/>
  <c r="J9" i="185"/>
  <c r="AG9" i="185"/>
  <c r="J8" i="185"/>
  <c r="AH9" i="185"/>
  <c r="AI9" i="185"/>
  <c r="X9" i="185"/>
  <c r="K9" i="185"/>
  <c r="Z9" i="185"/>
  <c r="U9" i="185"/>
  <c r="V9" i="185"/>
  <c r="Y9" i="185"/>
  <c r="C7" i="36"/>
  <c r="C22" i="36" s="1"/>
  <c r="D7" i="185"/>
  <c r="D15" i="209" s="1"/>
  <c r="AP147" i="118"/>
  <c r="AM147" i="118"/>
  <c r="AO147" i="118"/>
  <c r="AN147" i="118"/>
  <c r="AL147" i="118"/>
  <c r="X146" i="118"/>
  <c r="X157" i="118"/>
  <c r="M157" i="118"/>
  <c r="CQ157" i="118"/>
  <c r="E157" i="118"/>
  <c r="CS157" i="118"/>
  <c r="X147" i="118"/>
  <c r="AJ147" i="118"/>
  <c r="Y147" i="118"/>
  <c r="AK147" i="118"/>
  <c r="N147" i="118"/>
  <c r="Z147" i="118"/>
  <c r="O147" i="118"/>
  <c r="AA147" i="118"/>
  <c r="N146" i="118"/>
  <c r="AC147" i="118"/>
  <c r="AD147" i="118"/>
  <c r="S147" i="118"/>
  <c r="P147" i="118"/>
  <c r="AB147" i="118"/>
  <c r="M147" i="118"/>
  <c r="Q147" i="118"/>
  <c r="M146" i="118"/>
  <c r="R147" i="118"/>
  <c r="AE147" i="118"/>
  <c r="T147" i="118"/>
  <c r="AF147" i="118"/>
  <c r="U147" i="118"/>
  <c r="AG147" i="118"/>
  <c r="AQ147" i="118"/>
  <c r="V147" i="118"/>
  <c r="AH147" i="118"/>
  <c r="W147" i="118"/>
  <c r="AI147" i="118"/>
  <c r="AJ146" i="118"/>
  <c r="Y146" i="118"/>
  <c r="AE146" i="118"/>
  <c r="DB157" i="118"/>
  <c r="AF146" i="118"/>
  <c r="C11" i="76"/>
  <c r="AE16" i="155"/>
  <c r="S16" i="155"/>
  <c r="AD16" i="155"/>
  <c r="W16" i="155"/>
  <c r="Z16" i="155"/>
  <c r="AC16" i="155"/>
  <c r="P16" i="155"/>
  <c r="R16" i="155"/>
  <c r="Q16" i="155"/>
  <c r="AI16" i="155"/>
  <c r="W17" i="155"/>
  <c r="AI17" i="155"/>
  <c r="X17" i="155"/>
  <c r="M17" i="155"/>
  <c r="Y17" i="155"/>
  <c r="N17" i="155"/>
  <c r="P17" i="155"/>
  <c r="AB17" i="155"/>
  <c r="AD17" i="155"/>
  <c r="AE17" i="155"/>
  <c r="Q17" i="155"/>
  <c r="AC17" i="155"/>
  <c r="R17" i="155"/>
  <c r="S17" i="155"/>
  <c r="O17" i="155"/>
  <c r="T17" i="155"/>
  <c r="AF17" i="155"/>
  <c r="U17" i="155"/>
  <c r="AG17" i="155"/>
  <c r="V17" i="155"/>
  <c r="AH17" i="155"/>
  <c r="Z17" i="155"/>
  <c r="AA17" i="155"/>
  <c r="B18" i="155"/>
  <c r="B7" i="184" s="1"/>
  <c r="D7" i="184"/>
  <c r="M16" i="155"/>
  <c r="L16" i="155"/>
  <c r="AG8" i="184"/>
  <c r="U16" i="155"/>
  <c r="AF8" i="184"/>
  <c r="T16" i="155"/>
  <c r="AJ15" i="155"/>
  <c r="T7" i="184"/>
  <c r="AB16" i="155"/>
  <c r="AA16" i="155"/>
  <c r="N6" i="184"/>
  <c r="N12" i="156"/>
  <c r="U6" i="184"/>
  <c r="V11" i="156"/>
  <c r="T6" i="184"/>
  <c r="T8" i="184" s="1"/>
  <c r="M11" i="156"/>
  <c r="S6" i="184"/>
  <c r="S8" i="184" s="1"/>
  <c r="S12" i="156"/>
  <c r="L8" i="184"/>
  <c r="Y6" i="184"/>
  <c r="Y12" i="156"/>
  <c r="Q6" i="184"/>
  <c r="Q17" i="210" s="1"/>
  <c r="Q21" i="210" s="1"/>
  <c r="Q12" i="156"/>
  <c r="W6" i="184"/>
  <c r="Q11" i="156"/>
  <c r="P12" i="156"/>
  <c r="U11" i="156"/>
  <c r="AJ10" i="156"/>
  <c r="D6" i="184"/>
  <c r="B13" i="156"/>
  <c r="B6" i="184" s="1"/>
  <c r="P10" i="157"/>
  <c r="K11" i="157"/>
  <c r="W11" i="157"/>
  <c r="AI11" i="157"/>
  <c r="X11" i="157"/>
  <c r="J11" i="157"/>
  <c r="M11" i="157"/>
  <c r="Y11" i="157"/>
  <c r="J10" i="157"/>
  <c r="N11" i="157"/>
  <c r="Z11" i="157"/>
  <c r="L11" i="157"/>
  <c r="O11" i="157"/>
  <c r="AA11" i="157"/>
  <c r="P11" i="157"/>
  <c r="AB11" i="157"/>
  <c r="Q11" i="157"/>
  <c r="AC11" i="157"/>
  <c r="R11" i="157"/>
  <c r="AD11" i="157"/>
  <c r="AF11" i="157"/>
  <c r="S11" i="157"/>
  <c r="AE11" i="157"/>
  <c r="T11" i="157"/>
  <c r="U11" i="157"/>
  <c r="AG11" i="157"/>
  <c r="V11" i="157"/>
  <c r="AH11" i="157"/>
  <c r="AB10" i="157"/>
  <c r="C5" i="184"/>
  <c r="D9" i="157"/>
  <c r="D5" i="184" s="1"/>
  <c r="AA8" i="184"/>
  <c r="AG10" i="157"/>
  <c r="AE5" i="184"/>
  <c r="N10" i="157"/>
  <c r="AJ9" i="157"/>
  <c r="AE10" i="157"/>
  <c r="AA10" i="157"/>
  <c r="Z10" i="157"/>
  <c r="AI8" i="184"/>
  <c r="AE10" i="180"/>
  <c r="AF10" i="180"/>
  <c r="AC10" i="180"/>
  <c r="O10" i="180"/>
  <c r="AD10" i="180"/>
  <c r="N10" i="180"/>
  <c r="V10" i="180"/>
  <c r="C6" i="183"/>
  <c r="T7" i="183"/>
  <c r="Z7" i="183"/>
  <c r="Z9" i="36" s="1"/>
  <c r="J24" i="36" s="1"/>
  <c r="AE7" i="183"/>
  <c r="AE9" i="36" s="1"/>
  <c r="O24" i="36" s="1"/>
  <c r="AH10" i="180"/>
  <c r="S7" i="183"/>
  <c r="P10" i="180"/>
  <c r="R7" i="183"/>
  <c r="R17" i="209" s="1"/>
  <c r="Q10" i="180"/>
  <c r="AB6" i="183"/>
  <c r="V6" i="183"/>
  <c r="Q7" i="183"/>
  <c r="O7" i="183"/>
  <c r="O17" i="209" s="1"/>
  <c r="M11" i="180"/>
  <c r="W11" i="180"/>
  <c r="K10" i="180"/>
  <c r="L11" i="180"/>
  <c r="D9" i="180"/>
  <c r="D6" i="183" s="1"/>
  <c r="AA11" i="180"/>
  <c r="P11" i="180"/>
  <c r="AC11" i="180"/>
  <c r="AD11" i="180"/>
  <c r="AE11" i="180"/>
  <c r="AF11" i="180"/>
  <c r="AG11" i="180"/>
  <c r="V11" i="180"/>
  <c r="AH11" i="180"/>
  <c r="K11" i="180"/>
  <c r="X11" i="180"/>
  <c r="J11" i="180"/>
  <c r="Y11" i="180"/>
  <c r="J10" i="180"/>
  <c r="Z11" i="180"/>
  <c r="O11" i="180"/>
  <c r="AB11" i="180"/>
  <c r="Q11" i="180"/>
  <c r="R11" i="180"/>
  <c r="S11" i="180"/>
  <c r="T11" i="180"/>
  <c r="U11" i="180"/>
  <c r="N11" i="180"/>
  <c r="AI7" i="183"/>
  <c r="AB10" i="180"/>
  <c r="AG7" i="183"/>
  <c r="AG17" i="209" s="1"/>
  <c r="L5" i="183"/>
  <c r="M14" i="112"/>
  <c r="K5" i="183"/>
  <c r="L14" i="112"/>
  <c r="J5" i="183"/>
  <c r="Q15" i="112"/>
  <c r="AC15" i="112"/>
  <c r="R15" i="112"/>
  <c r="AD15" i="112"/>
  <c r="U15" i="112"/>
  <c r="AG15" i="112"/>
  <c r="M15" i="112"/>
  <c r="W15" i="112"/>
  <c r="AI15" i="112"/>
  <c r="K15" i="112"/>
  <c r="J15" i="112"/>
  <c r="K14" i="112"/>
  <c r="J14" i="112"/>
  <c r="AA15" i="112"/>
  <c r="AB15" i="112"/>
  <c r="S15" i="112"/>
  <c r="AE15" i="112"/>
  <c r="T15" i="112"/>
  <c r="AF15" i="112"/>
  <c r="V15" i="112"/>
  <c r="AH15" i="112"/>
  <c r="L15" i="112"/>
  <c r="X15" i="112"/>
  <c r="Y15" i="112"/>
  <c r="N15" i="112"/>
  <c r="Z15" i="112"/>
  <c r="O15" i="112"/>
  <c r="P15" i="112"/>
  <c r="C5" i="183"/>
  <c r="D13" i="112"/>
  <c r="D5" i="183" s="1"/>
  <c r="U7" i="183"/>
  <c r="B14" i="183"/>
  <c r="AD7" i="183"/>
  <c r="AE8" i="183" s="1"/>
  <c r="T17" i="183" s="1"/>
  <c r="AC7" i="183"/>
  <c r="AC9" i="36" s="1"/>
  <c r="M24" i="36" s="1"/>
  <c r="AA7" i="183"/>
  <c r="Q9" i="36"/>
  <c r="J9" i="76" s="1"/>
  <c r="X7" i="183"/>
  <c r="W7" i="183"/>
  <c r="AH7" i="183"/>
  <c r="AH17" i="209" s="1"/>
  <c r="P7" i="183"/>
  <c r="P17" i="209" s="1"/>
  <c r="U6" i="114"/>
  <c r="J15" i="114" s="1"/>
  <c r="V9" i="182"/>
  <c r="N9" i="182"/>
  <c r="V6" i="114"/>
  <c r="K15" i="114" s="1"/>
  <c r="W9" i="182"/>
  <c r="O9" i="182"/>
  <c r="X9" i="182"/>
  <c r="P9" i="182"/>
  <c r="X6" i="114"/>
  <c r="M15" i="114" s="1"/>
  <c r="Y9" i="182"/>
  <c r="Y6" i="114"/>
  <c r="N15" i="114" s="1"/>
  <c r="Z9" i="182"/>
  <c r="Z6" i="114"/>
  <c r="O15" i="114" s="1"/>
  <c r="AA9" i="182"/>
  <c r="Q6" i="114"/>
  <c r="R9" i="182"/>
  <c r="AB9" i="182"/>
  <c r="AC6" i="114"/>
  <c r="R15" i="114" s="1"/>
  <c r="AD9" i="182"/>
  <c r="P10" i="182"/>
  <c r="AB10" i="182"/>
  <c r="Q10" i="182"/>
  <c r="AC10" i="182"/>
  <c r="R10" i="182"/>
  <c r="AD10" i="182"/>
  <c r="S10" i="182"/>
  <c r="AE10" i="182"/>
  <c r="Z10" i="182"/>
  <c r="O10" i="182"/>
  <c r="AA10" i="182"/>
  <c r="T10" i="182"/>
  <c r="AF10" i="182"/>
  <c r="K10" i="182"/>
  <c r="V10" i="182"/>
  <c r="W10" i="182"/>
  <c r="AI10" i="182"/>
  <c r="X10" i="182"/>
  <c r="Y10" i="182"/>
  <c r="J10" i="182"/>
  <c r="J9" i="182"/>
  <c r="U10" i="182"/>
  <c r="AG10" i="182"/>
  <c r="AH10" i="182"/>
  <c r="L10" i="182"/>
  <c r="K9" i="182"/>
  <c r="M10" i="182"/>
  <c r="N10" i="182"/>
  <c r="S6" i="114"/>
  <c r="T9" i="182"/>
  <c r="AD6" i="114"/>
  <c r="S15" i="114" s="1"/>
  <c r="AE9" i="182"/>
  <c r="K6" i="114"/>
  <c r="K7" i="114" s="1"/>
  <c r="K16" i="209" s="1"/>
  <c r="T6" i="114"/>
  <c r="B11" i="182"/>
  <c r="B6" i="114" s="1"/>
  <c r="B15" i="114" s="1"/>
  <c r="D8" i="182"/>
  <c r="AJ8" i="182"/>
  <c r="AE8" i="36"/>
  <c r="O23" i="36" s="1"/>
  <c r="O14" i="114"/>
  <c r="L7" i="114"/>
  <c r="L16" i="209" s="1"/>
  <c r="N7" i="114"/>
  <c r="J14" i="114"/>
  <c r="S7" i="114"/>
  <c r="O7" i="114"/>
  <c r="K14" i="114"/>
  <c r="R14" i="114"/>
  <c r="D6" i="181"/>
  <c r="D5" i="114" s="1"/>
  <c r="P7" i="114"/>
  <c r="P16" i="209" s="1"/>
  <c r="L14" i="114"/>
  <c r="N14" i="114"/>
  <c r="K8" i="181"/>
  <c r="K7" i="181"/>
  <c r="L8" i="181"/>
  <c r="Q7" i="114"/>
  <c r="Q16" i="209" s="1"/>
  <c r="B9" i="119"/>
  <c r="B9" i="116"/>
  <c r="B7" i="179" s="1"/>
  <c r="AG11" i="111"/>
  <c r="K11" i="111"/>
  <c r="AF11" i="111"/>
  <c r="AG12" i="113"/>
  <c r="T12" i="113"/>
  <c r="AF13" i="113"/>
  <c r="AD13" i="113"/>
  <c r="AF12" i="113"/>
  <c r="T13" i="113"/>
  <c r="U12" i="113"/>
  <c r="R13" i="113"/>
  <c r="R7" i="178"/>
  <c r="R8" i="209" s="1"/>
  <c r="Y157" i="118"/>
  <c r="AV5" i="118"/>
  <c r="AV154" i="118" s="1"/>
  <c r="CC5" i="118"/>
  <c r="CB154" i="118"/>
  <c r="CA154" i="118"/>
  <c r="AF157" i="118"/>
  <c r="G157" i="118"/>
  <c r="BB157" i="118"/>
  <c r="BO157" i="118"/>
  <c r="BC157" i="118"/>
  <c r="DC157" i="118"/>
  <c r="V7" i="116"/>
  <c r="L7" i="116"/>
  <c r="AB7" i="116"/>
  <c r="W7" i="116"/>
  <c r="AE7" i="116"/>
  <c r="AE7" i="179"/>
  <c r="S17" i="179" s="1"/>
  <c r="AC7" i="116"/>
  <c r="AG7" i="116"/>
  <c r="AG7" i="179"/>
  <c r="U17" i="179" s="1"/>
  <c r="M7" i="116"/>
  <c r="Z7" i="116"/>
  <c r="J8" i="116"/>
  <c r="AA7" i="116"/>
  <c r="U12" i="111"/>
  <c r="AE11" i="111"/>
  <c r="V11" i="111"/>
  <c r="AE12" i="111"/>
  <c r="Q13" i="113"/>
  <c r="AC13" i="113"/>
  <c r="AD12" i="113"/>
  <c r="AC12" i="113"/>
  <c r="Q12" i="113"/>
  <c r="AI12" i="113"/>
  <c r="AB13" i="113"/>
  <c r="AJ12" i="113"/>
  <c r="Y13" i="113"/>
  <c r="AI13" i="113"/>
  <c r="Z12" i="113"/>
  <c r="R12" i="113"/>
  <c r="Y12" i="113"/>
  <c r="C6" i="179"/>
  <c r="B13" i="111"/>
  <c r="B6" i="179" s="1"/>
  <c r="AA11" i="111"/>
  <c r="AH11" i="111"/>
  <c r="AG12" i="111"/>
  <c r="U11" i="111"/>
  <c r="AA12" i="111"/>
  <c r="AB11" i="111"/>
  <c r="AJ10" i="111"/>
  <c r="T11" i="111"/>
  <c r="O13" i="113"/>
  <c r="W12" i="113"/>
  <c r="X12" i="113"/>
  <c r="W13" i="113"/>
  <c r="O12" i="113"/>
  <c r="C5" i="179"/>
  <c r="C15" i="179" s="1"/>
  <c r="P12" i="113"/>
  <c r="D11" i="113"/>
  <c r="D5" i="179" s="1"/>
  <c r="W7" i="185"/>
  <c r="AB8" i="185"/>
  <c r="AA8" i="185"/>
  <c r="Y8" i="184"/>
  <c r="N8" i="184"/>
  <c r="R8" i="184"/>
  <c r="M8" i="179"/>
  <c r="M13" i="209" s="1"/>
  <c r="K8" i="179"/>
  <c r="K13" i="209" s="1"/>
  <c r="Q23" i="142"/>
  <c r="AD24" i="142"/>
  <c r="AD23" i="142"/>
  <c r="R23" i="142"/>
  <c r="Q24" i="142"/>
  <c r="S23" i="142"/>
  <c r="S24" i="142"/>
  <c r="K15" i="130"/>
  <c r="V8" i="130"/>
  <c r="V7" i="209" s="1"/>
  <c r="AJ22" i="142"/>
  <c r="Q15" i="130"/>
  <c r="AB8" i="130"/>
  <c r="AB7" i="209" s="1"/>
  <c r="P15" i="130"/>
  <c r="N15" i="130"/>
  <c r="Y8" i="130"/>
  <c r="J15" i="130"/>
  <c r="U8" i="130"/>
  <c r="T15" i="130"/>
  <c r="AE8" i="130"/>
  <c r="AE7" i="209" s="1"/>
  <c r="W24" i="142"/>
  <c r="M5" i="130"/>
  <c r="X23" i="142"/>
  <c r="W23" i="142"/>
  <c r="P23" i="142"/>
  <c r="AE24" i="142"/>
  <c r="T23" i="142"/>
  <c r="O23" i="142"/>
  <c r="Z5" i="130"/>
  <c r="O15" i="130" s="1"/>
  <c r="O24" i="142"/>
  <c r="AF5" i="130"/>
  <c r="AF8" i="130" s="1"/>
  <c r="S15" i="130"/>
  <c r="R15" i="130"/>
  <c r="AC8" i="130"/>
  <c r="AC7" i="209" s="1"/>
  <c r="L15" i="130"/>
  <c r="W8" i="130"/>
  <c r="W7" i="209" s="1"/>
  <c r="M15" i="130"/>
  <c r="X8" i="130"/>
  <c r="X7" i="209" s="1"/>
  <c r="AG23" i="142"/>
  <c r="M23" i="142"/>
  <c r="AF23" i="142"/>
  <c r="T24" i="142"/>
  <c r="AA23" i="142"/>
  <c r="Z23" i="142"/>
  <c r="D22" i="142"/>
  <c r="D5" i="130" s="1"/>
  <c r="D15" i="130" s="1"/>
  <c r="N23" i="142"/>
  <c r="C8" i="130"/>
  <c r="J5" i="75"/>
  <c r="AH10" i="75"/>
  <c r="U22" i="75" s="1"/>
  <c r="D20" i="174"/>
  <c r="D9" i="75" s="1"/>
  <c r="D21" i="75" s="1"/>
  <c r="AG22" i="174"/>
  <c r="AA22" i="174"/>
  <c r="U22" i="174"/>
  <c r="AH22" i="174"/>
  <c r="Q22" i="174"/>
  <c r="P22" i="174"/>
  <c r="V22" i="174"/>
  <c r="W22" i="174"/>
  <c r="J9" i="75"/>
  <c r="AJ9" i="75" s="1"/>
  <c r="Y22" i="174"/>
  <c r="S22" i="174"/>
  <c r="R22" i="174"/>
  <c r="T22" i="174"/>
  <c r="N22" i="174"/>
  <c r="L22" i="174"/>
  <c r="C9" i="102"/>
  <c r="C7" i="178"/>
  <c r="C8" i="209" s="1"/>
  <c r="Q7" i="178"/>
  <c r="Q8" i="209" s="1"/>
  <c r="AJ11" i="190"/>
  <c r="T18" i="179"/>
  <c r="Z8" i="179"/>
  <c r="Z13" i="209" s="1"/>
  <c r="T8" i="179"/>
  <c r="L8" i="179"/>
  <c r="Y13" i="209"/>
  <c r="S8" i="179"/>
  <c r="R8" i="179"/>
  <c r="R13" i="209" s="1"/>
  <c r="AD8" i="179"/>
  <c r="AD13" i="209" s="1"/>
  <c r="Q8" i="179"/>
  <c r="AC8" i="179"/>
  <c r="AC13" i="209" s="1"/>
  <c r="O8" i="179"/>
  <c r="AB8" i="179"/>
  <c r="J15" i="179"/>
  <c r="N8" i="179"/>
  <c r="AA8" i="179"/>
  <c r="AA13" i="209" s="1"/>
  <c r="AH8" i="179"/>
  <c r="U8" i="179"/>
  <c r="AA6" i="114"/>
  <c r="P15" i="114" s="1"/>
  <c r="D6" i="114"/>
  <c r="D15" i="114" s="1"/>
  <c r="M6" i="114"/>
  <c r="J6" i="114"/>
  <c r="J7" i="114" s="1"/>
  <c r="J16" i="209" s="1"/>
  <c r="AD7" i="114"/>
  <c r="X7" i="114"/>
  <c r="M7" i="114"/>
  <c r="M16" i="209" s="1"/>
  <c r="C6" i="114"/>
  <c r="AB6" i="114"/>
  <c r="Q15" i="114" s="1"/>
  <c r="U7" i="114"/>
  <c r="O146" i="118"/>
  <c r="CK157" i="118"/>
  <c r="DA157" i="118"/>
  <c r="P146" i="118"/>
  <c r="BM157" i="118"/>
  <c r="AY157" i="118"/>
  <c r="BF157" i="118"/>
  <c r="P157" i="118"/>
  <c r="P159" i="118" s="1"/>
  <c r="R157" i="118"/>
  <c r="R159" i="118" s="1"/>
  <c r="J8" i="179"/>
  <c r="AJ6" i="179"/>
  <c r="X13" i="209"/>
  <c r="P8" i="179"/>
  <c r="V8" i="179"/>
  <c r="V13" i="209" s="1"/>
  <c r="W8" i="179"/>
  <c r="W13" i="209" s="1"/>
  <c r="D10" i="111"/>
  <c r="D6" i="179" s="1"/>
  <c r="AI8" i="179"/>
  <c r="BH157" i="118"/>
  <c r="BA157" i="118"/>
  <c r="BV157" i="118"/>
  <c r="BX157" i="118"/>
  <c r="CI157" i="118"/>
  <c r="BD157" i="118"/>
  <c r="AE157" i="118"/>
  <c r="AE159" i="118" s="1"/>
  <c r="CE157" i="118"/>
  <c r="C157" i="118"/>
  <c r="CU157" i="118"/>
  <c r="AD7" i="139"/>
  <c r="BG157" i="118"/>
  <c r="BP157" i="118"/>
  <c r="U146" i="118"/>
  <c r="V157" i="118"/>
  <c r="V159" i="118" s="1"/>
  <c r="AX157" i="118"/>
  <c r="O157" i="118"/>
  <c r="O159" i="118" s="1"/>
  <c r="AD157" i="118"/>
  <c r="AD159" i="118" s="1"/>
  <c r="AA146" i="118"/>
  <c r="AA157" i="118"/>
  <c r="AA159" i="118" s="1"/>
  <c r="AG157" i="118"/>
  <c r="CG157" i="118"/>
  <c r="CO157" i="118"/>
  <c r="N7" i="139"/>
  <c r="T146" i="118"/>
  <c r="AC157" i="118"/>
  <c r="AC159" i="118" s="1"/>
  <c r="Q146" i="118"/>
  <c r="AC146" i="118"/>
  <c r="S146" i="118"/>
  <c r="AD146" i="118"/>
  <c r="AB157" i="118"/>
  <c r="AB159" i="118" s="1"/>
  <c r="Q157" i="118"/>
  <c r="Q159" i="118" s="1"/>
  <c r="BS157" i="118"/>
  <c r="BU157" i="118"/>
  <c r="AR156" i="118"/>
  <c r="AQ157" i="118"/>
  <c r="AQ159" i="118" s="1"/>
  <c r="R146" i="118"/>
  <c r="AK146" i="118"/>
  <c r="AH146" i="118"/>
  <c r="AK157" i="118"/>
  <c r="N157" i="118"/>
  <c r="N159" i="118" s="1"/>
  <c r="CM157" i="118"/>
  <c r="CP157" i="118"/>
  <c r="AI158" i="118"/>
  <c r="T157" i="118"/>
  <c r="T159" i="118" s="1"/>
  <c r="BJ157" i="118"/>
  <c r="BN157" i="118"/>
  <c r="DD157" i="118"/>
  <c r="CZ157" i="118"/>
  <c r="CT157" i="118"/>
  <c r="L10" i="187"/>
  <c r="J9" i="187"/>
  <c r="AJ20" i="174"/>
  <c r="O15" i="177"/>
  <c r="K15" i="177"/>
  <c r="O35" i="53"/>
  <c r="Z36" i="53"/>
  <c r="O69" i="53" s="1"/>
  <c r="R15" i="177"/>
  <c r="P35" i="53"/>
  <c r="AE7" i="36"/>
  <c r="O22" i="36" s="1"/>
  <c r="AF8" i="185"/>
  <c r="R7" i="36"/>
  <c r="S8" i="185"/>
  <c r="V7" i="36"/>
  <c r="U7" i="36"/>
  <c r="V8" i="185"/>
  <c r="AF7" i="36"/>
  <c r="P22" i="36" s="1"/>
  <c r="AG8" i="185"/>
  <c r="T7" i="36"/>
  <c r="U8" i="185"/>
  <c r="S7" i="36"/>
  <c r="T8" i="185"/>
  <c r="K8" i="185"/>
  <c r="J7" i="36"/>
  <c r="E7" i="76" s="1"/>
  <c r="AD7" i="36"/>
  <c r="N22" i="36" s="1"/>
  <c r="AE8" i="185"/>
  <c r="AC7" i="36"/>
  <c r="M22" i="36" s="1"/>
  <c r="AD8" i="185"/>
  <c r="X7" i="36"/>
  <c r="Y8" i="185"/>
  <c r="AI8" i="185"/>
  <c r="AC8" i="185"/>
  <c r="Z8" i="185"/>
  <c r="AH8" i="185"/>
  <c r="AJ5" i="179"/>
  <c r="AG10" i="36"/>
  <c r="Q25" i="36" s="1"/>
  <c r="AC8" i="184"/>
  <c r="AD8" i="184"/>
  <c r="AD18" i="209" s="1"/>
  <c r="P8" i="184"/>
  <c r="AH8" i="184"/>
  <c r="U8" i="184"/>
  <c r="AB8" i="184"/>
  <c r="Z8" i="184"/>
  <c r="X8" i="184"/>
  <c r="D11" i="76"/>
  <c r="T9" i="36"/>
  <c r="AA9" i="36"/>
  <c r="K24" i="36" s="1"/>
  <c r="M7" i="183"/>
  <c r="X9" i="36"/>
  <c r="Y7" i="183"/>
  <c r="P8" i="183"/>
  <c r="Q8" i="183"/>
  <c r="O8" i="183"/>
  <c r="AF10" i="120"/>
  <c r="AF9" i="209" s="1"/>
  <c r="T10" i="120"/>
  <c r="T9" i="209" s="1"/>
  <c r="N10" i="120"/>
  <c r="N9" i="209" s="1"/>
  <c r="S10" i="120"/>
  <c r="S9" i="209" s="1"/>
  <c r="O10" i="120"/>
  <c r="O9" i="209" s="1"/>
  <c r="P7" i="178"/>
  <c r="P8" i="209" s="1"/>
  <c r="AD7" i="178"/>
  <c r="K8" i="130"/>
  <c r="K7" i="209" s="1"/>
  <c r="B17" i="75"/>
  <c r="AF7" i="177"/>
  <c r="T17" i="177" s="1"/>
  <c r="AG20" i="137"/>
  <c r="U40" i="137" s="1"/>
  <c r="AI7" i="177"/>
  <c r="AH7" i="177"/>
  <c r="AH8" i="177" s="1"/>
  <c r="AG7" i="177"/>
  <c r="AG19" i="137"/>
  <c r="U39" i="137" s="1"/>
  <c r="AE7" i="177"/>
  <c r="S17" i="177" s="1"/>
  <c r="AF19" i="137"/>
  <c r="T39" i="137" s="1"/>
  <c r="AI20" i="137"/>
  <c r="AD7" i="177"/>
  <c r="R17" i="177" s="1"/>
  <c r="C7" i="177"/>
  <c r="C17" i="177" s="1"/>
  <c r="AA7" i="177"/>
  <c r="O17" i="177" s="1"/>
  <c r="S19" i="137"/>
  <c r="Z7" i="177"/>
  <c r="N17" i="177" s="1"/>
  <c r="AB7" i="177"/>
  <c r="P17" i="177" s="1"/>
  <c r="Y7" i="177"/>
  <c r="M17" i="177" s="1"/>
  <c r="X7" i="177"/>
  <c r="L17" i="177" s="1"/>
  <c r="J7" i="102"/>
  <c r="AE19" i="137"/>
  <c r="S39" i="137" s="1"/>
  <c r="W7" i="177"/>
  <c r="K17" i="177" s="1"/>
  <c r="V7" i="177"/>
  <c r="J17" i="177" s="1"/>
  <c r="AD19" i="137"/>
  <c r="R39" i="137" s="1"/>
  <c r="P19" i="137"/>
  <c r="Q19" i="137"/>
  <c r="Q11" i="102"/>
  <c r="Q12" i="102" s="1"/>
  <c r="Q11" i="209" s="1"/>
  <c r="R19" i="137"/>
  <c r="AA19" i="137"/>
  <c r="O39" i="137" s="1"/>
  <c r="L20" i="137"/>
  <c r="W20" i="137"/>
  <c r="K40" i="137" s="1"/>
  <c r="U20" i="137"/>
  <c r="K20" i="137"/>
  <c r="S15" i="177"/>
  <c r="AF36" i="53"/>
  <c r="Y36" i="53"/>
  <c r="N69" i="53" s="1"/>
  <c r="W35" i="53"/>
  <c r="L68" i="53" s="1"/>
  <c r="U36" i="53"/>
  <c r="J69" i="53" s="1"/>
  <c r="V36" i="53"/>
  <c r="K69" i="53" s="1"/>
  <c r="AH35" i="53"/>
  <c r="R36" i="53"/>
  <c r="K35" i="53"/>
  <c r="O36" i="53"/>
  <c r="K36" i="53"/>
  <c r="N36" i="53"/>
  <c r="J36" i="53"/>
  <c r="M36" i="53"/>
  <c r="AG36" i="53"/>
  <c r="AD36" i="53"/>
  <c r="S69" i="53" s="1"/>
  <c r="AA36" i="53"/>
  <c r="P69" i="53" s="1"/>
  <c r="S36" i="53"/>
  <c r="AE35" i="53"/>
  <c r="T68" i="53" s="1"/>
  <c r="Q36" i="53"/>
  <c r="AE36" i="53"/>
  <c r="T69" i="53" s="1"/>
  <c r="S35" i="53"/>
  <c r="AB36" i="53"/>
  <c r="Q69" i="53" s="1"/>
  <c r="R35" i="53"/>
  <c r="AC36" i="53"/>
  <c r="R69" i="53" s="1"/>
  <c r="B37" i="53"/>
  <c r="L10" i="75"/>
  <c r="L6" i="209" s="1"/>
  <c r="N8" i="122"/>
  <c r="N7" i="75"/>
  <c r="AD8" i="122"/>
  <c r="M7" i="75"/>
  <c r="T10" i="75"/>
  <c r="T6" i="209" s="1"/>
  <c r="R10" i="75"/>
  <c r="R6" i="209" s="1"/>
  <c r="C10" i="75"/>
  <c r="C6" i="209" s="1"/>
  <c r="Y35" i="53"/>
  <c r="N68" i="53" s="1"/>
  <c r="AI35" i="53"/>
  <c r="AI36" i="53"/>
  <c r="AH36" i="53"/>
  <c r="AB10" i="75"/>
  <c r="AB6" i="209" s="1"/>
  <c r="K10" i="75"/>
  <c r="K6" i="209" s="1"/>
  <c r="AD10" i="75"/>
  <c r="O10" i="75"/>
  <c r="O6" i="209" s="1"/>
  <c r="AG10" i="75"/>
  <c r="T22" i="75" s="1"/>
  <c r="V10" i="75"/>
  <c r="V6" i="209" s="1"/>
  <c r="X10" i="75"/>
  <c r="X6" i="209" s="1"/>
  <c r="U8" i="177"/>
  <c r="U5" i="209" s="1"/>
  <c r="M8" i="177"/>
  <c r="M5" i="209" s="1"/>
  <c r="Q7" i="116"/>
  <c r="N7" i="116"/>
  <c r="AF7" i="116"/>
  <c r="U8" i="116"/>
  <c r="S7" i="116"/>
  <c r="J7" i="116"/>
  <c r="R7" i="116"/>
  <c r="T7" i="116"/>
  <c r="Y8" i="116"/>
  <c r="AG8" i="116"/>
  <c r="AA8" i="116"/>
  <c r="AJ8" i="116"/>
  <c r="AD8" i="116"/>
  <c r="X8" i="116"/>
  <c r="AF8" i="116"/>
  <c r="K7" i="116"/>
  <c r="X7" i="116"/>
  <c r="AH7" i="116"/>
  <c r="K8" i="116"/>
  <c r="T8" i="116"/>
  <c r="Z8" i="116"/>
  <c r="AI8" i="116"/>
  <c r="AE8" i="116"/>
  <c r="M8" i="116"/>
  <c r="Y7" i="116"/>
  <c r="W8" i="116"/>
  <c r="S8" i="116"/>
  <c r="Q8" i="116"/>
  <c r="AC8" i="116"/>
  <c r="L8" i="116"/>
  <c r="P8" i="116"/>
  <c r="U7" i="116"/>
  <c r="AH8" i="116"/>
  <c r="AB8" i="116"/>
  <c r="O8" i="116"/>
  <c r="V8" i="116"/>
  <c r="R8" i="116"/>
  <c r="N8" i="116"/>
  <c r="AE8" i="127"/>
  <c r="AA8" i="127"/>
  <c r="K6" i="127"/>
  <c r="AH20" i="137"/>
  <c r="V20" i="137"/>
  <c r="J40" i="137" s="1"/>
  <c r="J7" i="177"/>
  <c r="AF20" i="137"/>
  <c r="T40" i="137" s="1"/>
  <c r="T20" i="137"/>
  <c r="T19" i="137"/>
  <c r="AE20" i="137"/>
  <c r="S40" i="137" s="1"/>
  <c r="S20" i="137"/>
  <c r="AB19" i="137"/>
  <c r="P39" i="137" s="1"/>
  <c r="AD20" i="137"/>
  <c r="R40" i="137" s="1"/>
  <c r="R20" i="137"/>
  <c r="AC19" i="137"/>
  <c r="Q39" i="137" s="1"/>
  <c r="AC20" i="137"/>
  <c r="Q40" i="137" s="1"/>
  <c r="Q20" i="137"/>
  <c r="AB20" i="137"/>
  <c r="P40" i="137" s="1"/>
  <c r="P20" i="137"/>
  <c r="AA20" i="137"/>
  <c r="O40" i="137" s="1"/>
  <c r="O20" i="137"/>
  <c r="Z20" i="137"/>
  <c r="N40" i="137" s="1"/>
  <c r="N20" i="137"/>
  <c r="AJ18" i="137"/>
  <c r="J19" i="137"/>
  <c r="Y20" i="137"/>
  <c r="M40" i="137" s="1"/>
  <c r="M20" i="137"/>
  <c r="AC7" i="177"/>
  <c r="Q17" i="177" s="1"/>
  <c r="U19" i="137"/>
  <c r="J20" i="137"/>
  <c r="X20" i="137"/>
  <c r="L40" i="137" s="1"/>
  <c r="Q35" i="53"/>
  <c r="P36" i="53"/>
  <c r="P15" i="177"/>
  <c r="AJ34" i="53"/>
  <c r="T15" i="177"/>
  <c r="L15" i="177"/>
  <c r="AJ9" i="102"/>
  <c r="AC35" i="53"/>
  <c r="R68" i="53" s="1"/>
  <c r="X36" i="53"/>
  <c r="M69" i="53" s="1"/>
  <c r="L36" i="53"/>
  <c r="AB35" i="53"/>
  <c r="Q68" i="53" s="1"/>
  <c r="U35" i="53"/>
  <c r="J68" i="53" s="1"/>
  <c r="M35" i="53"/>
  <c r="AG35" i="53"/>
  <c r="D34" i="53"/>
  <c r="T35" i="53"/>
  <c r="AF35" i="53"/>
  <c r="AG19" i="187"/>
  <c r="AI19" i="187"/>
  <c r="AF9" i="187"/>
  <c r="AH9" i="187"/>
  <c r="AI9" i="187"/>
  <c r="AE9" i="187"/>
  <c r="AE19" i="187"/>
  <c r="J17" i="126"/>
  <c r="B27" i="126"/>
  <c r="K21" i="124"/>
  <c r="AJ13" i="124"/>
  <c r="AJ19" i="124"/>
  <c r="AJ16" i="124"/>
  <c r="Y22" i="124"/>
  <c r="AH8" i="117"/>
  <c r="V8" i="117"/>
  <c r="V10" i="117" s="1"/>
  <c r="W23" i="124"/>
  <c r="AD22" i="124"/>
  <c r="Z22" i="124"/>
  <c r="AG8" i="117"/>
  <c r="U8" i="117"/>
  <c r="U22" i="117" s="1"/>
  <c r="AI23" i="124"/>
  <c r="V23" i="124"/>
  <c r="AE23" i="124"/>
  <c r="AG22" i="124"/>
  <c r="AH23" i="124"/>
  <c r="U23" i="124"/>
  <c r="AJ18" i="124"/>
  <c r="AE22" i="124"/>
  <c r="AE8" i="117"/>
  <c r="AE10" i="117" s="1"/>
  <c r="S8" i="117"/>
  <c r="S22" i="117" s="1"/>
  <c r="AG23" i="124"/>
  <c r="T23" i="124"/>
  <c r="D21" i="124"/>
  <c r="AF23" i="124"/>
  <c r="S23" i="124"/>
  <c r="X22" i="124"/>
  <c r="AD23" i="124"/>
  <c r="J8" i="117"/>
  <c r="J22" i="117" s="1"/>
  <c r="AC23" i="124"/>
  <c r="AA8" i="117"/>
  <c r="AA22" i="117" s="1"/>
  <c r="AB23" i="124"/>
  <c r="AA23" i="124"/>
  <c r="Z23" i="124"/>
  <c r="J22" i="124"/>
  <c r="Y23" i="124"/>
  <c r="J23" i="124"/>
  <c r="X23" i="124"/>
  <c r="V25" i="125"/>
  <c r="AA7" i="117"/>
  <c r="AA21" i="117" s="1"/>
  <c r="Z7" i="117"/>
  <c r="Z21" i="117" s="1"/>
  <c r="W25" i="125"/>
  <c r="AJ21" i="125"/>
  <c r="AJ17" i="125"/>
  <c r="AJ18" i="125"/>
  <c r="AD25" i="125"/>
  <c r="AC25" i="125"/>
  <c r="AJ23" i="125"/>
  <c r="AJ19" i="125"/>
  <c r="AE25" i="125"/>
  <c r="AI25" i="125"/>
  <c r="AI7" i="117"/>
  <c r="AJ20" i="125"/>
  <c r="AF25" i="125"/>
  <c r="Z25" i="125"/>
  <c r="U7" i="117"/>
  <c r="U21" i="117" s="1"/>
  <c r="T7" i="117"/>
  <c r="T21" i="117" s="1"/>
  <c r="J24" i="125"/>
  <c r="S7" i="117"/>
  <c r="S21" i="117" s="1"/>
  <c r="AD14" i="123"/>
  <c r="AE14" i="123"/>
  <c r="AA19" i="117"/>
  <c r="AB19" i="117"/>
  <c r="AB23" i="117" s="1"/>
  <c r="AB10" i="209" s="1"/>
  <c r="AC19" i="117"/>
  <c r="AJ13" i="123"/>
  <c r="AJ6" i="102"/>
  <c r="R11" i="102"/>
  <c r="R12" i="102" s="1"/>
  <c r="R11" i="209" s="1"/>
  <c r="AJ9" i="117"/>
  <c r="AJ11" i="126"/>
  <c r="CF157" i="118"/>
  <c r="CY157" i="118"/>
  <c r="CN157" i="118"/>
  <c r="CX157" i="118"/>
  <c r="CL157" i="118"/>
  <c r="CV157" i="118"/>
  <c r="CH157" i="118"/>
  <c r="CW157" i="118"/>
  <c r="CD157" i="118"/>
  <c r="CJ157" i="118"/>
  <c r="CR157" i="118"/>
  <c r="BE157" i="118"/>
  <c r="AZ157" i="118"/>
  <c r="BK157" i="118"/>
  <c r="BT157" i="118"/>
  <c r="BI157" i="118"/>
  <c r="BW157" i="118"/>
  <c r="BQ157" i="118"/>
  <c r="AE7" i="139"/>
  <c r="O7" i="139"/>
  <c r="O14" i="209" s="1"/>
  <c r="C15" i="139"/>
  <c r="T7" i="139"/>
  <c r="B14" i="139"/>
  <c r="B15" i="139"/>
  <c r="AC7" i="139"/>
  <c r="M7" i="139"/>
  <c r="M14" i="209" s="1"/>
  <c r="AB7" i="139"/>
  <c r="Z7" i="139"/>
  <c r="S7" i="139"/>
  <c r="S14" i="209" s="1"/>
  <c r="J7" i="139"/>
  <c r="R7" i="139"/>
  <c r="Y7" i="139"/>
  <c r="Y14" i="209" s="1"/>
  <c r="L7" i="139"/>
  <c r="L14" i="209" s="1"/>
  <c r="AH7" i="139"/>
  <c r="Q7" i="139"/>
  <c r="Q14" i="209" s="1"/>
  <c r="AG7" i="139"/>
  <c r="C7" i="139"/>
  <c r="C14" i="209" s="1"/>
  <c r="AF7" i="139"/>
  <c r="V7" i="139"/>
  <c r="V14" i="209" s="1"/>
  <c r="P7" i="139"/>
  <c r="V146" i="118"/>
  <c r="AB146" i="118"/>
  <c r="AJ157" i="118"/>
  <c r="AJ159" i="118" s="1"/>
  <c r="W157" i="118"/>
  <c r="W159" i="118" s="1"/>
  <c r="AR155" i="118"/>
  <c r="U157" i="118"/>
  <c r="U159" i="118" s="1"/>
  <c r="AG146" i="118"/>
  <c r="W146" i="118"/>
  <c r="U7" i="139"/>
  <c r="S157" i="118"/>
  <c r="S159" i="118" s="1"/>
  <c r="AI146" i="118"/>
  <c r="Q8" i="184"/>
  <c r="O8" i="184"/>
  <c r="M8" i="184"/>
  <c r="AJ5" i="184"/>
  <c r="K8" i="184"/>
  <c r="V8" i="184"/>
  <c r="V10" i="157"/>
  <c r="X10" i="157"/>
  <c r="O10" i="157"/>
  <c r="W10" i="157"/>
  <c r="C8" i="184"/>
  <c r="C18" i="209" s="1"/>
  <c r="M7" i="185"/>
  <c r="O7" i="185"/>
  <c r="L7" i="185"/>
  <c r="J8" i="119"/>
  <c r="B10" i="185"/>
  <c r="L11" i="102"/>
  <c r="L12" i="102" s="1"/>
  <c r="L6" i="127"/>
  <c r="M5" i="127"/>
  <c r="AH8" i="127"/>
  <c r="AD8" i="127"/>
  <c r="AC8" i="127"/>
  <c r="I7" i="84"/>
  <c r="AF8" i="127"/>
  <c r="D18" i="137"/>
  <c r="AF11" i="102"/>
  <c r="AF12" i="102" s="1"/>
  <c r="AF11" i="209" s="1"/>
  <c r="M11" i="102"/>
  <c r="M12" i="102" s="1"/>
  <c r="M11" i="209" s="1"/>
  <c r="L19" i="137"/>
  <c r="S11" i="102"/>
  <c r="S12" i="102" s="1"/>
  <c r="K19" i="137"/>
  <c r="L18" i="10"/>
  <c r="K18" i="10"/>
  <c r="J18" i="10"/>
  <c r="I18" i="10"/>
  <c r="G25" i="22"/>
  <c r="G30" i="22" s="1"/>
  <c r="H19" i="10"/>
  <c r="F25" i="22"/>
  <c r="F19" i="10"/>
  <c r="D25" i="22"/>
  <c r="G19" i="10"/>
  <c r="E25" i="22"/>
  <c r="R10" i="120"/>
  <c r="R9" i="209" s="1"/>
  <c r="AJ5" i="102"/>
  <c r="D14" i="114" l="1"/>
  <c r="D12" i="210"/>
  <c r="D15" i="184"/>
  <c r="D16" i="210"/>
  <c r="L16" i="184"/>
  <c r="U17" i="210"/>
  <c r="C15" i="184"/>
  <c r="C16" i="210"/>
  <c r="N16" i="184"/>
  <c r="W17" i="210"/>
  <c r="D17" i="184"/>
  <c r="D18" i="210"/>
  <c r="M16" i="184"/>
  <c r="V17" i="210"/>
  <c r="B17" i="184"/>
  <c r="B18" i="210"/>
  <c r="U21" i="210"/>
  <c r="P16" i="184"/>
  <c r="Y17" i="210"/>
  <c r="Y21" i="210" s="1"/>
  <c r="Y22" i="210" s="1"/>
  <c r="K17" i="184"/>
  <c r="T18" i="210"/>
  <c r="AO18" i="210" s="1"/>
  <c r="J8" i="184"/>
  <c r="J18" i="209" s="1"/>
  <c r="W21" i="210"/>
  <c r="X22" i="210" s="1"/>
  <c r="AE8" i="184"/>
  <c r="AE16" i="210"/>
  <c r="AO16" i="210" s="1"/>
  <c r="AD9" i="36"/>
  <c r="N24" i="36" s="1"/>
  <c r="K7" i="183"/>
  <c r="K17" i="209" s="1"/>
  <c r="K14" i="210"/>
  <c r="K21" i="210" s="1"/>
  <c r="K15" i="183"/>
  <c r="V15" i="210"/>
  <c r="V21" i="210" s="1"/>
  <c r="V22" i="210" s="1"/>
  <c r="Q15" i="183"/>
  <c r="AB15" i="210"/>
  <c r="AB21" i="210" s="1"/>
  <c r="L7" i="183"/>
  <c r="L17" i="209" s="1"/>
  <c r="L14" i="210"/>
  <c r="L21" i="210" s="1"/>
  <c r="L22" i="210" s="1"/>
  <c r="AF8" i="183"/>
  <c r="D14" i="183"/>
  <c r="D14" i="210"/>
  <c r="D15" i="183"/>
  <c r="D15" i="210"/>
  <c r="C14" i="183"/>
  <c r="C14" i="210"/>
  <c r="J7" i="183"/>
  <c r="J14" i="210"/>
  <c r="C15" i="183"/>
  <c r="C15" i="210"/>
  <c r="AC21" i="210"/>
  <c r="AF21" i="210"/>
  <c r="T15" i="179"/>
  <c r="AD21" i="210"/>
  <c r="AG21" i="210"/>
  <c r="B18" i="71"/>
  <c r="B49" i="50"/>
  <c r="B5" i="130"/>
  <c r="B15" i="130" s="1"/>
  <c r="D7" i="75"/>
  <c r="D19" i="75" s="1"/>
  <c r="AI8" i="177"/>
  <c r="AG8" i="177"/>
  <c r="AG5" i="209" s="1"/>
  <c r="Q8" i="177"/>
  <c r="Q5" i="209" s="1"/>
  <c r="U36" i="50"/>
  <c r="AH5" i="209"/>
  <c r="V36" i="50"/>
  <c r="AI5" i="209"/>
  <c r="B5" i="71"/>
  <c r="B5" i="177"/>
  <c r="D67" i="53"/>
  <c r="D5" i="71"/>
  <c r="D5" i="177"/>
  <c r="D15" i="177" s="1"/>
  <c r="W10" i="75"/>
  <c r="W6" i="209" s="1"/>
  <c r="AA10" i="75"/>
  <c r="AA6" i="209" s="1"/>
  <c r="D5" i="75"/>
  <c r="D17" i="75" s="1"/>
  <c r="C10" i="71"/>
  <c r="C41" i="50"/>
  <c r="B10" i="71"/>
  <c r="B41" i="50"/>
  <c r="S15" i="178"/>
  <c r="AD20" i="50"/>
  <c r="Q51" i="50" s="1"/>
  <c r="K15" i="178"/>
  <c r="AH7" i="178"/>
  <c r="AH8" i="209" s="1"/>
  <c r="AH20" i="50"/>
  <c r="U51" i="50" s="1"/>
  <c r="AF7" i="178"/>
  <c r="AF8" i="209" s="1"/>
  <c r="AF20" i="50"/>
  <c r="S51" i="50" s="1"/>
  <c r="AG7" i="178"/>
  <c r="AG8" i="209" s="1"/>
  <c r="AG20" i="50"/>
  <c r="T51" i="50" s="1"/>
  <c r="O15" i="178"/>
  <c r="Z20" i="50"/>
  <c r="M51" i="50" s="1"/>
  <c r="M7" i="178"/>
  <c r="M8" i="209" s="1"/>
  <c r="H20" i="71"/>
  <c r="J7" i="178"/>
  <c r="J8" i="209" s="1"/>
  <c r="E20" i="71"/>
  <c r="J15" i="178"/>
  <c r="N7" i="178"/>
  <c r="N8" i="209" s="1"/>
  <c r="R15" i="178"/>
  <c r="AC20" i="50"/>
  <c r="P51" i="50" s="1"/>
  <c r="T15" i="178"/>
  <c r="AE20" i="50"/>
  <c r="R51" i="50" s="1"/>
  <c r="O7" i="178"/>
  <c r="O8" i="209" s="1"/>
  <c r="N15" i="178"/>
  <c r="Y20" i="50"/>
  <c r="L51" i="50" s="1"/>
  <c r="L15" i="178"/>
  <c r="W20" i="50"/>
  <c r="J51" i="50" s="1"/>
  <c r="AI7" i="178"/>
  <c r="AI8" i="209" s="1"/>
  <c r="AI20" i="50"/>
  <c r="V51" i="50" s="1"/>
  <c r="P15" i="178"/>
  <c r="AA20" i="50"/>
  <c r="N51" i="50" s="1"/>
  <c r="Q15" i="178"/>
  <c r="AB20" i="50"/>
  <c r="O51" i="50" s="1"/>
  <c r="T7" i="178"/>
  <c r="T8" i="209" s="1"/>
  <c r="L7" i="178"/>
  <c r="L8" i="209" s="1"/>
  <c r="G20" i="71"/>
  <c r="C15" i="178"/>
  <c r="B15" i="178"/>
  <c r="S16" i="178"/>
  <c r="AD8" i="209"/>
  <c r="AG8" i="178"/>
  <c r="AJ10" i="50"/>
  <c r="L10" i="71" s="1"/>
  <c r="AJ5" i="75"/>
  <c r="N22" i="120"/>
  <c r="Y9" i="209"/>
  <c r="O22" i="120"/>
  <c r="Z9" i="209"/>
  <c r="J22" i="120"/>
  <c r="U9" i="209"/>
  <c r="S22" i="120"/>
  <c r="AD9" i="209"/>
  <c r="M22" i="120"/>
  <c r="X9" i="209"/>
  <c r="K22" i="120"/>
  <c r="V9" i="209"/>
  <c r="Q22" i="120"/>
  <c r="AB9" i="209"/>
  <c r="B23" i="71"/>
  <c r="B54" i="50"/>
  <c r="AE21" i="210"/>
  <c r="AH21" i="210"/>
  <c r="AI22" i="210" s="1"/>
  <c r="X16" i="139"/>
  <c r="AN14" i="209"/>
  <c r="AN22" i="209" s="1"/>
  <c r="AN6" i="36"/>
  <c r="AN8" i="139"/>
  <c r="X17" i="139" s="1"/>
  <c r="AO8" i="210"/>
  <c r="Z21" i="210"/>
  <c r="AA22" i="210" s="1"/>
  <c r="J16" i="184"/>
  <c r="S17" i="210"/>
  <c r="S21" i="210" s="1"/>
  <c r="S22" i="210" s="1"/>
  <c r="K16" i="184"/>
  <c r="T17" i="210"/>
  <c r="AJ6" i="184"/>
  <c r="N17" i="210"/>
  <c r="B16" i="184"/>
  <c r="B17" i="210"/>
  <c r="D16" i="184"/>
  <c r="D17" i="210"/>
  <c r="C16" i="184"/>
  <c r="C17" i="210"/>
  <c r="D7" i="130"/>
  <c r="D17" i="130" s="1"/>
  <c r="D6" i="130"/>
  <c r="D16" i="130" s="1"/>
  <c r="M8" i="130"/>
  <c r="M7" i="209" s="1"/>
  <c r="AD8" i="130"/>
  <c r="AD7" i="209" s="1"/>
  <c r="AA8" i="130"/>
  <c r="AA7" i="209" s="1"/>
  <c r="P16" i="130"/>
  <c r="E17" i="71"/>
  <c r="AJ17" i="50"/>
  <c r="L17" i="71" s="1"/>
  <c r="J8" i="130"/>
  <c r="N10" i="130" s="1"/>
  <c r="AH27" i="50"/>
  <c r="U58" i="50" s="1"/>
  <c r="AH11" i="209"/>
  <c r="W8" i="102"/>
  <c r="AJ8" i="102" s="1"/>
  <c r="S11" i="209"/>
  <c r="G27" i="71"/>
  <c r="L11" i="209"/>
  <c r="AC8" i="102"/>
  <c r="R7" i="209"/>
  <c r="AF7" i="209"/>
  <c r="J18" i="130"/>
  <c r="U7" i="209"/>
  <c r="N18" i="130"/>
  <c r="Y7" i="209"/>
  <c r="E16" i="71"/>
  <c r="AJ16" i="50"/>
  <c r="L16" i="71" s="1"/>
  <c r="B17" i="179"/>
  <c r="B7" i="210"/>
  <c r="R22" i="210"/>
  <c r="P22" i="210"/>
  <c r="B16" i="179"/>
  <c r="B6" i="210"/>
  <c r="C16" i="179"/>
  <c r="C6" i="210"/>
  <c r="AO5" i="210"/>
  <c r="Q22" i="210"/>
  <c r="D16" i="179"/>
  <c r="D6" i="210"/>
  <c r="D15" i="179"/>
  <c r="D5" i="210"/>
  <c r="B19" i="209"/>
  <c r="B19" i="210"/>
  <c r="X10" i="209"/>
  <c r="P34" i="117"/>
  <c r="AJ5" i="183"/>
  <c r="J17" i="209"/>
  <c r="J9" i="36"/>
  <c r="E9" i="76" s="1"/>
  <c r="J9" i="183"/>
  <c r="N9" i="183"/>
  <c r="AF9" i="183"/>
  <c r="C7" i="183"/>
  <c r="C17" i="209" s="1"/>
  <c r="R8" i="36"/>
  <c r="AH8" i="114"/>
  <c r="M16" i="139"/>
  <c r="AC14" i="209"/>
  <c r="N6" i="36"/>
  <c r="N14" i="209"/>
  <c r="Q16" i="139"/>
  <c r="AG14" i="209"/>
  <c r="N16" i="139"/>
  <c r="AD14" i="209"/>
  <c r="L16" i="139"/>
  <c r="AB14" i="209"/>
  <c r="U6" i="36"/>
  <c r="U14" i="209"/>
  <c r="R16" i="139"/>
  <c r="AH14" i="209"/>
  <c r="T6" i="36"/>
  <c r="T14" i="209"/>
  <c r="R6" i="36"/>
  <c r="R14" i="209"/>
  <c r="O16" i="139"/>
  <c r="AE14" i="209"/>
  <c r="P16" i="139"/>
  <c r="AF14" i="209"/>
  <c r="J14" i="209"/>
  <c r="AM9" i="139"/>
  <c r="W18" i="139" s="1"/>
  <c r="AN9" i="139"/>
  <c r="X18" i="139" s="1"/>
  <c r="Y18" i="139" s="1"/>
  <c r="P6" i="36"/>
  <c r="P14" i="209"/>
  <c r="J16" i="139"/>
  <c r="Z14" i="209"/>
  <c r="W8" i="184"/>
  <c r="W18" i="209" s="1"/>
  <c r="J10" i="184"/>
  <c r="J10" i="36"/>
  <c r="E10" i="76" s="1"/>
  <c r="M10" i="36"/>
  <c r="H10" i="76" s="1"/>
  <c r="M18" i="209"/>
  <c r="AF10" i="36"/>
  <c r="P25" i="36" s="1"/>
  <c r="AF18" i="209"/>
  <c r="AC18" i="209"/>
  <c r="AE18" i="209"/>
  <c r="Q18" i="209"/>
  <c r="AG10" i="184"/>
  <c r="AG18" i="209"/>
  <c r="S10" i="36"/>
  <c r="S18" i="209"/>
  <c r="J18" i="184"/>
  <c r="AA18" i="209"/>
  <c r="R18" i="184"/>
  <c r="P10" i="36"/>
  <c r="P18" i="209"/>
  <c r="T18" i="209"/>
  <c r="K18" i="184"/>
  <c r="AD10" i="184"/>
  <c r="O10" i="36"/>
  <c r="O18" i="209"/>
  <c r="R10" i="36"/>
  <c r="R18" i="209"/>
  <c r="X18" i="209"/>
  <c r="O18" i="184"/>
  <c r="N10" i="36"/>
  <c r="N18" i="209"/>
  <c r="Z9" i="184"/>
  <c r="Q19" i="184" s="1"/>
  <c r="Z18" i="209"/>
  <c r="Q18" i="184"/>
  <c r="AI18" i="209"/>
  <c r="V18" i="209"/>
  <c r="M18" i="184"/>
  <c r="AB18" i="209"/>
  <c r="Y10" i="36"/>
  <c r="Y18" i="209"/>
  <c r="P18" i="184"/>
  <c r="N18" i="184"/>
  <c r="U10" i="184"/>
  <c r="L20" i="184" s="1"/>
  <c r="U18" i="209"/>
  <c r="L18" i="184"/>
  <c r="K10" i="36"/>
  <c r="F10" i="76" s="1"/>
  <c r="K18" i="209"/>
  <c r="AH18" i="209"/>
  <c r="L10" i="36"/>
  <c r="G10" i="76" s="1"/>
  <c r="L18" i="209"/>
  <c r="AA17" i="209"/>
  <c r="P16" i="183"/>
  <c r="T9" i="183"/>
  <c r="T17" i="209"/>
  <c r="AC9" i="183"/>
  <c r="R18" i="183" s="1"/>
  <c r="AC17" i="209"/>
  <c r="R16" i="183"/>
  <c r="Q9" i="183"/>
  <c r="Q17" i="209"/>
  <c r="AD9" i="183"/>
  <c r="S18" i="183" s="1"/>
  <c r="AD17" i="209"/>
  <c r="S16" i="183"/>
  <c r="U17" i="209"/>
  <c r="J16" i="183"/>
  <c r="Y9" i="183"/>
  <c r="N18" i="183" s="1"/>
  <c r="Y17" i="209"/>
  <c r="N16" i="183"/>
  <c r="AI8" i="183"/>
  <c r="AI17" i="209"/>
  <c r="S9" i="183"/>
  <c r="S17" i="209"/>
  <c r="Z9" i="183"/>
  <c r="O18" i="183" s="1"/>
  <c r="Z17" i="209"/>
  <c r="O16" i="183"/>
  <c r="W17" i="209"/>
  <c r="L16" i="183"/>
  <c r="M9" i="183"/>
  <c r="M17" i="209"/>
  <c r="X9" i="183"/>
  <c r="M18" i="183" s="1"/>
  <c r="X17" i="209"/>
  <c r="M16" i="183"/>
  <c r="AE9" i="183"/>
  <c r="T18" i="183" s="1"/>
  <c r="AE17" i="209"/>
  <c r="T16" i="183"/>
  <c r="AF7" i="114"/>
  <c r="AG16" i="209"/>
  <c r="AG8" i="36"/>
  <c r="Q23" i="36" s="1"/>
  <c r="T7" i="114"/>
  <c r="T16" i="209" s="1"/>
  <c r="Z7" i="114"/>
  <c r="Z9" i="114" s="1"/>
  <c r="O18" i="114" s="1"/>
  <c r="L8" i="36"/>
  <c r="G8" i="76" s="1"/>
  <c r="U16" i="209"/>
  <c r="J16" i="114"/>
  <c r="O8" i="36"/>
  <c r="O16" i="209"/>
  <c r="S8" i="36"/>
  <c r="S16" i="209"/>
  <c r="X16" i="209"/>
  <c r="M16" i="114"/>
  <c r="AE8" i="114"/>
  <c r="T17" i="114" s="1"/>
  <c r="AD16" i="209"/>
  <c r="S16" i="114"/>
  <c r="N8" i="36"/>
  <c r="N16" i="209"/>
  <c r="AE16" i="209"/>
  <c r="T16" i="114"/>
  <c r="AC7" i="114"/>
  <c r="AC9" i="114" s="1"/>
  <c r="R18" i="114" s="1"/>
  <c r="O9" i="185"/>
  <c r="O15" i="209"/>
  <c r="M7" i="36"/>
  <c r="H7" i="76" s="1"/>
  <c r="M15" i="209"/>
  <c r="W9" i="185"/>
  <c r="W15" i="209"/>
  <c r="B7" i="36"/>
  <c r="B22" i="36" s="1"/>
  <c r="B15" i="209"/>
  <c r="L7" i="36"/>
  <c r="G7" i="76" s="1"/>
  <c r="L15" i="209"/>
  <c r="T5" i="36"/>
  <c r="T13" i="209"/>
  <c r="O5" i="36"/>
  <c r="O13" i="209"/>
  <c r="Q5" i="36"/>
  <c r="J5" i="76" s="1"/>
  <c r="Q13" i="209"/>
  <c r="P5" i="36"/>
  <c r="P13" i="209"/>
  <c r="S5" i="36"/>
  <c r="S13" i="209"/>
  <c r="J5" i="36"/>
  <c r="E5" i="76" s="1"/>
  <c r="J13" i="209"/>
  <c r="U5" i="36"/>
  <c r="U13" i="209"/>
  <c r="AH5" i="36"/>
  <c r="R20" i="36" s="1"/>
  <c r="AH13" i="209"/>
  <c r="L5" i="36"/>
  <c r="G5" i="76" s="1"/>
  <c r="L13" i="209"/>
  <c r="AF5" i="36"/>
  <c r="P20" i="36" s="1"/>
  <c r="AF13" i="209"/>
  <c r="N5" i="36"/>
  <c r="N13" i="209"/>
  <c r="AI13" i="209"/>
  <c r="AI5" i="36"/>
  <c r="AB5" i="36"/>
  <c r="L20" i="36" s="1"/>
  <c r="AB13" i="209"/>
  <c r="AI8" i="139"/>
  <c r="S17" i="139" s="1"/>
  <c r="AI9" i="139"/>
  <c r="S18" i="139" s="1"/>
  <c r="AL9" i="139"/>
  <c r="V18" i="139" s="1"/>
  <c r="AK9" i="139"/>
  <c r="U18" i="139" s="1"/>
  <c r="AJ9" i="139"/>
  <c r="T18" i="139" s="1"/>
  <c r="AA8" i="102"/>
  <c r="AA11" i="102" s="1"/>
  <c r="AA12" i="102" s="1"/>
  <c r="AA11" i="209" s="1"/>
  <c r="B15" i="71"/>
  <c r="C26" i="71"/>
  <c r="C15" i="71"/>
  <c r="P20" i="120"/>
  <c r="D17" i="120"/>
  <c r="D21" i="71"/>
  <c r="AH10" i="120"/>
  <c r="AH9" i="209" s="1"/>
  <c r="D19" i="120"/>
  <c r="J10" i="120"/>
  <c r="J9" i="209" s="1"/>
  <c r="AJ23" i="50"/>
  <c r="L23" i="71" s="1"/>
  <c r="R20" i="120"/>
  <c r="AJ6" i="120"/>
  <c r="AI10" i="120"/>
  <c r="AI9" i="209" s="1"/>
  <c r="AJ22" i="50"/>
  <c r="L22" i="71" s="1"/>
  <c r="Y158" i="118"/>
  <c r="AE8" i="139"/>
  <c r="O17" i="139" s="1"/>
  <c r="W7" i="139"/>
  <c r="W14" i="209" s="1"/>
  <c r="AD6" i="36"/>
  <c r="N21" i="36" s="1"/>
  <c r="AO6" i="139"/>
  <c r="K8" i="127"/>
  <c r="K7" i="10"/>
  <c r="R10" i="184"/>
  <c r="M10" i="184"/>
  <c r="Y10" i="184"/>
  <c r="P20" i="184" s="1"/>
  <c r="S9" i="36"/>
  <c r="P9" i="36"/>
  <c r="P9" i="183"/>
  <c r="AG9" i="36"/>
  <c r="Q24" i="36" s="1"/>
  <c r="AG9" i="183"/>
  <c r="R9" i="36"/>
  <c r="R9" i="183"/>
  <c r="S8" i="183"/>
  <c r="AH9" i="183"/>
  <c r="D7" i="183"/>
  <c r="AI9" i="183"/>
  <c r="AH8" i="183"/>
  <c r="O9" i="36"/>
  <c r="O9" i="183"/>
  <c r="K9" i="36"/>
  <c r="F9" i="76" s="1"/>
  <c r="K9" i="183"/>
  <c r="K8" i="183"/>
  <c r="AG8" i="183"/>
  <c r="U8" i="183"/>
  <c r="J17" i="183" s="1"/>
  <c r="U9" i="183"/>
  <c r="J18" i="183" s="1"/>
  <c r="L9" i="36"/>
  <c r="G9" i="76" s="1"/>
  <c r="L9" i="183"/>
  <c r="W9" i="36"/>
  <c r="W9" i="183"/>
  <c r="L18" i="183" s="1"/>
  <c r="AA8" i="183"/>
  <c r="P17" i="183" s="1"/>
  <c r="AA9" i="183"/>
  <c r="P18" i="183" s="1"/>
  <c r="M9" i="114"/>
  <c r="AH9" i="114"/>
  <c r="N9" i="114"/>
  <c r="O9" i="114"/>
  <c r="P9" i="114"/>
  <c r="X9" i="114"/>
  <c r="M18" i="114" s="1"/>
  <c r="Q9" i="114"/>
  <c r="AI9" i="114"/>
  <c r="R9" i="114"/>
  <c r="AD9" i="114"/>
  <c r="S18" i="114" s="1"/>
  <c r="AG9" i="114"/>
  <c r="J9" i="114"/>
  <c r="S9" i="114"/>
  <c r="AE9" i="114"/>
  <c r="T18" i="114" s="1"/>
  <c r="AF9" i="114"/>
  <c r="L9" i="114"/>
  <c r="U9" i="114"/>
  <c r="J18" i="114" s="1"/>
  <c r="K9" i="114"/>
  <c r="O8" i="114"/>
  <c r="M8" i="114"/>
  <c r="J6" i="36"/>
  <c r="E6" i="76" s="1"/>
  <c r="AG9" i="139"/>
  <c r="Q18" i="139" s="1"/>
  <c r="T9" i="139"/>
  <c r="AH9" i="139"/>
  <c r="R18" i="139" s="1"/>
  <c r="U9" i="139"/>
  <c r="Y9" i="139"/>
  <c r="AF9" i="139"/>
  <c r="P18" i="139" s="1"/>
  <c r="V9" i="139"/>
  <c r="M9" i="139"/>
  <c r="Q9" i="139"/>
  <c r="L9" i="139"/>
  <c r="P9" i="139"/>
  <c r="R9" i="139"/>
  <c r="S9" i="139"/>
  <c r="D7" i="139"/>
  <c r="D14" i="209" s="1"/>
  <c r="N9" i="139"/>
  <c r="Z9" i="139"/>
  <c r="J18" i="139" s="1"/>
  <c r="O9" i="139"/>
  <c r="J9" i="139"/>
  <c r="AB9" i="139"/>
  <c r="L18" i="139" s="1"/>
  <c r="AC9" i="139"/>
  <c r="M18" i="139" s="1"/>
  <c r="AD9" i="139"/>
  <c r="N18" i="139" s="1"/>
  <c r="AE9" i="139"/>
  <c r="O18" i="139" s="1"/>
  <c r="K5" i="36"/>
  <c r="F5" i="76" s="1"/>
  <c r="O18" i="179"/>
  <c r="AA5" i="36"/>
  <c r="K20" i="36" s="1"/>
  <c r="R18" i="179"/>
  <c r="AD5" i="36"/>
  <c r="N20" i="36" s="1"/>
  <c r="M5" i="36"/>
  <c r="H5" i="76" s="1"/>
  <c r="R5" i="36"/>
  <c r="M18" i="179"/>
  <c r="Y5" i="36"/>
  <c r="AE8" i="179"/>
  <c r="AE13" i="209" s="1"/>
  <c r="K18" i="179"/>
  <c r="W5" i="36"/>
  <c r="N18" i="179"/>
  <c r="Z5" i="36"/>
  <c r="J20" i="36" s="1"/>
  <c r="J18" i="179"/>
  <c r="V5" i="36"/>
  <c r="L18" i="179"/>
  <c r="X5" i="36"/>
  <c r="Q18" i="179"/>
  <c r="AC5" i="36"/>
  <c r="M20" i="36" s="1"/>
  <c r="AG11" i="102"/>
  <c r="AG12" i="102" s="1"/>
  <c r="AG11" i="209" s="1"/>
  <c r="AE11" i="102"/>
  <c r="AE12" i="102" s="1"/>
  <c r="AF13" i="102" s="1"/>
  <c r="B7" i="177"/>
  <c r="B17" i="177" s="1"/>
  <c r="B41" i="137"/>
  <c r="T22" i="120"/>
  <c r="Q10" i="120"/>
  <c r="Q9" i="209" s="1"/>
  <c r="C22" i="120"/>
  <c r="B13" i="120"/>
  <c r="B25" i="120" s="1"/>
  <c r="B9" i="209" s="1"/>
  <c r="AJ7" i="120"/>
  <c r="AA10" i="120"/>
  <c r="AA9" i="209" s="1"/>
  <c r="AJ8" i="120"/>
  <c r="AE11" i="120"/>
  <c r="T23" i="120" s="1"/>
  <c r="Y11" i="120"/>
  <c r="N23" i="120" s="1"/>
  <c r="Y7" i="178"/>
  <c r="Z11" i="102"/>
  <c r="Z12" i="102" s="1"/>
  <c r="Z11" i="209" s="1"/>
  <c r="AI11" i="102"/>
  <c r="AI12" i="102" s="1"/>
  <c r="M11" i="120"/>
  <c r="L11" i="120"/>
  <c r="AG11" i="120"/>
  <c r="AC10" i="120"/>
  <c r="AC9" i="209" s="1"/>
  <c r="AJ5" i="120"/>
  <c r="Z11" i="120"/>
  <c r="O23" i="120" s="1"/>
  <c r="W10" i="120"/>
  <c r="W9" i="209" s="1"/>
  <c r="V11" i="120"/>
  <c r="K23" i="120" s="1"/>
  <c r="O11" i="120"/>
  <c r="T11" i="120"/>
  <c r="Y10" i="75"/>
  <c r="Y6" i="209" s="1"/>
  <c r="P8" i="130"/>
  <c r="AJ6" i="130"/>
  <c r="P11" i="102"/>
  <c r="P12" i="102" s="1"/>
  <c r="P11" i="209" s="1"/>
  <c r="AB11" i="102"/>
  <c r="AB12" i="102" s="1"/>
  <c r="S9" i="130"/>
  <c r="U11" i="102"/>
  <c r="U12" i="102" s="1"/>
  <c r="Y11" i="102"/>
  <c r="Y12" i="102" s="1"/>
  <c r="AI8" i="130"/>
  <c r="AI7" i="209" s="1"/>
  <c r="R9" i="130"/>
  <c r="AE10" i="130"/>
  <c r="T20" i="130" s="1"/>
  <c r="O9" i="130"/>
  <c r="AD11" i="102"/>
  <c r="AD12" i="102" s="1"/>
  <c r="V10" i="130"/>
  <c r="K20" i="130" s="1"/>
  <c r="AH9" i="130"/>
  <c r="AG10" i="130"/>
  <c r="AJ7" i="130"/>
  <c r="T9" i="130"/>
  <c r="AF10" i="75"/>
  <c r="T18" i="130"/>
  <c r="Y9" i="130"/>
  <c r="N19" i="130" s="1"/>
  <c r="B11" i="130"/>
  <c r="B7" i="209" s="1"/>
  <c r="D8" i="130"/>
  <c r="D7" i="209" s="1"/>
  <c r="AE9" i="130"/>
  <c r="T19" i="130" s="1"/>
  <c r="J22" i="75"/>
  <c r="Q22" i="75"/>
  <c r="O22" i="75"/>
  <c r="S22" i="75"/>
  <c r="L22" i="75"/>
  <c r="V22" i="75"/>
  <c r="K22" i="75"/>
  <c r="N22" i="75"/>
  <c r="V11" i="102"/>
  <c r="V12" i="102" s="1"/>
  <c r="X11" i="102"/>
  <c r="X12" i="102" s="1"/>
  <c r="AJ10" i="102"/>
  <c r="D6" i="178"/>
  <c r="D24" i="121"/>
  <c r="AA7" i="178"/>
  <c r="W7" i="178"/>
  <c r="D10" i="102"/>
  <c r="M8" i="178"/>
  <c r="J8" i="178"/>
  <c r="J9" i="178"/>
  <c r="AF9" i="178"/>
  <c r="AH9" i="178"/>
  <c r="AE7" i="178"/>
  <c r="N9" i="178"/>
  <c r="AJ6" i="178"/>
  <c r="R9" i="178"/>
  <c r="Z10" i="75"/>
  <c r="Z6" i="209" s="1"/>
  <c r="C11" i="102"/>
  <c r="C12" i="102" s="1"/>
  <c r="AD10" i="117"/>
  <c r="AG10" i="117"/>
  <c r="Y23" i="117"/>
  <c r="AF10" i="117"/>
  <c r="V22" i="117"/>
  <c r="V23" i="117" s="1"/>
  <c r="D8" i="117"/>
  <c r="AA23" i="117"/>
  <c r="F26" i="71"/>
  <c r="K23" i="124"/>
  <c r="AC23" i="117"/>
  <c r="W10" i="117"/>
  <c r="Z10" i="117"/>
  <c r="X10" i="117"/>
  <c r="C10" i="117"/>
  <c r="E15" i="71"/>
  <c r="Y10" i="117"/>
  <c r="Y11" i="117" s="1"/>
  <c r="Z23" i="117"/>
  <c r="Z10" i="209" s="1"/>
  <c r="AH10" i="117"/>
  <c r="AH11" i="117" s="1"/>
  <c r="J15" i="177"/>
  <c r="D7" i="177"/>
  <c r="D17" i="177" s="1"/>
  <c r="D38" i="137"/>
  <c r="D7" i="102"/>
  <c r="U17" i="177"/>
  <c r="AD8" i="177"/>
  <c r="J11" i="102"/>
  <c r="J12" i="102" s="1"/>
  <c r="J11" i="209" s="1"/>
  <c r="C7" i="76"/>
  <c r="U10" i="75"/>
  <c r="U6" i="209" s="1"/>
  <c r="AJ8" i="75"/>
  <c r="AC10" i="75"/>
  <c r="AE10" i="75"/>
  <c r="AF11" i="75" s="1"/>
  <c r="S23" i="75" s="1"/>
  <c r="AI11" i="75"/>
  <c r="V23" i="75" s="1"/>
  <c r="J10" i="75"/>
  <c r="M9" i="185"/>
  <c r="W8" i="185"/>
  <c r="L9" i="185"/>
  <c r="X8" i="185"/>
  <c r="W7" i="36"/>
  <c r="AK159" i="118"/>
  <c r="AL158" i="118"/>
  <c r="AI159" i="118"/>
  <c r="AP159" i="118"/>
  <c r="AL159" i="118"/>
  <c r="AN159" i="118"/>
  <c r="AO159" i="118"/>
  <c r="AM159" i="118"/>
  <c r="M158" i="118"/>
  <c r="M159" i="118"/>
  <c r="AF159" i="118"/>
  <c r="Z158" i="118"/>
  <c r="Z159" i="118"/>
  <c r="AG158" i="118"/>
  <c r="AR157" i="118"/>
  <c r="AH159" i="118"/>
  <c r="X159" i="118"/>
  <c r="AG159" i="118"/>
  <c r="Y159" i="118"/>
  <c r="AW5" i="118"/>
  <c r="AX5" i="118" s="1"/>
  <c r="B11" i="76"/>
  <c r="AG9" i="184"/>
  <c r="AB9" i="184"/>
  <c r="AJ7" i="184"/>
  <c r="AJ8" i="184" s="1"/>
  <c r="AF9" i="184"/>
  <c r="AE10" i="36"/>
  <c r="O25" i="36" s="1"/>
  <c r="AA10" i="36"/>
  <c r="K25" i="36" s="1"/>
  <c r="AA9" i="184"/>
  <c r="R19" i="184" s="1"/>
  <c r="AC9" i="184"/>
  <c r="AH9" i="184"/>
  <c r="AI9" i="184"/>
  <c r="T8" i="183"/>
  <c r="AB7" i="183"/>
  <c r="AB9" i="36" s="1"/>
  <c r="L24" i="36" s="1"/>
  <c r="V7" i="183"/>
  <c r="V8" i="183" s="1"/>
  <c r="K17" i="183" s="1"/>
  <c r="U9" i="36"/>
  <c r="R8" i="183"/>
  <c r="AJ6" i="183"/>
  <c r="AJ7" i="183" s="1"/>
  <c r="L8" i="183"/>
  <c r="AD8" i="183"/>
  <c r="S17" i="183" s="1"/>
  <c r="X8" i="183"/>
  <c r="M17" i="183" s="1"/>
  <c r="C9" i="36"/>
  <c r="C24" i="36" s="1"/>
  <c r="K8" i="36"/>
  <c r="F8" i="76" s="1"/>
  <c r="L8" i="114"/>
  <c r="Y7" i="114"/>
  <c r="AJ6" i="114"/>
  <c r="AA7" i="114"/>
  <c r="AA9" i="114" s="1"/>
  <c r="P18" i="114" s="1"/>
  <c r="Q8" i="36"/>
  <c r="J8" i="76" s="1"/>
  <c r="R8" i="114"/>
  <c r="P8" i="36"/>
  <c r="Q8" i="114"/>
  <c r="P8" i="114"/>
  <c r="V7" i="114"/>
  <c r="V8" i="36" s="1"/>
  <c r="S8" i="114"/>
  <c r="W7" i="114"/>
  <c r="X8" i="114" s="1"/>
  <c r="M17" i="114" s="1"/>
  <c r="AJ5" i="114"/>
  <c r="AJ7" i="114" s="1"/>
  <c r="O20" i="179"/>
  <c r="T9" i="178"/>
  <c r="C14" i="178"/>
  <c r="M9" i="178"/>
  <c r="AF158" i="118"/>
  <c r="P158" i="118"/>
  <c r="CC154" i="118"/>
  <c r="CD5" i="118"/>
  <c r="K154" i="118"/>
  <c r="AG8" i="179"/>
  <c r="AJ7" i="179"/>
  <c r="AJ8" i="179" s="1"/>
  <c r="M20" i="179"/>
  <c r="K9" i="179"/>
  <c r="L20" i="179"/>
  <c r="K10" i="179"/>
  <c r="J9" i="179"/>
  <c r="C8" i="179"/>
  <c r="H30" i="22"/>
  <c r="H37" i="22"/>
  <c r="H38" i="22" s="1"/>
  <c r="T20" i="179"/>
  <c r="Q20" i="179"/>
  <c r="J10" i="179"/>
  <c r="T19" i="179"/>
  <c r="N20" i="179"/>
  <c r="O19" i="179"/>
  <c r="P19" i="179"/>
  <c r="P18" i="179"/>
  <c r="R20" i="179"/>
  <c r="K18" i="130"/>
  <c r="AB10" i="130"/>
  <c r="Q20" i="130" s="1"/>
  <c r="M9" i="130"/>
  <c r="Q18" i="130"/>
  <c r="AB9" i="130"/>
  <c r="Q19" i="130" s="1"/>
  <c r="N9" i="130"/>
  <c r="V9" i="130"/>
  <c r="K19" i="130" s="1"/>
  <c r="Z8" i="130"/>
  <c r="Y10" i="130"/>
  <c r="N20" i="130" s="1"/>
  <c r="P18" i="130"/>
  <c r="AJ5" i="130"/>
  <c r="X10" i="130"/>
  <c r="M20" i="130" s="1"/>
  <c r="AD10" i="130"/>
  <c r="S20" i="130" s="1"/>
  <c r="X9" i="130"/>
  <c r="M19" i="130" s="1"/>
  <c r="AF9" i="130"/>
  <c r="AG9" i="130"/>
  <c r="U9" i="130"/>
  <c r="J19" i="130" s="1"/>
  <c r="L18" i="130"/>
  <c r="W10" i="130"/>
  <c r="L20" i="130" s="1"/>
  <c r="W9" i="130"/>
  <c r="L19" i="130" s="1"/>
  <c r="R18" i="130"/>
  <c r="AC9" i="130"/>
  <c r="R19" i="130" s="1"/>
  <c r="AD9" i="130"/>
  <c r="S19" i="130" s="1"/>
  <c r="AC10" i="130"/>
  <c r="R20" i="130" s="1"/>
  <c r="M18" i="130"/>
  <c r="S18" i="130"/>
  <c r="C18" i="130"/>
  <c r="D14" i="178"/>
  <c r="B14" i="178"/>
  <c r="B9" i="102"/>
  <c r="X7" i="178"/>
  <c r="R8" i="178"/>
  <c r="Z7" i="178"/>
  <c r="Z8" i="209" s="1"/>
  <c r="K7" i="178"/>
  <c r="K8" i="209" s="1"/>
  <c r="AJ5" i="178"/>
  <c r="U7" i="178"/>
  <c r="O9" i="178"/>
  <c r="O8" i="178"/>
  <c r="AI8" i="178"/>
  <c r="AH8" i="178"/>
  <c r="AG9" i="178"/>
  <c r="V7" i="178"/>
  <c r="AC7" i="178"/>
  <c r="AC8" i="209" s="1"/>
  <c r="S7" i="178"/>
  <c r="S8" i="209" s="1"/>
  <c r="N8" i="178"/>
  <c r="AB7" i="178"/>
  <c r="Q9" i="178"/>
  <c r="P11" i="120"/>
  <c r="T12" i="120"/>
  <c r="U11" i="120"/>
  <c r="J23" i="120" s="1"/>
  <c r="S12" i="120"/>
  <c r="N11" i="120"/>
  <c r="J19" i="179"/>
  <c r="J20" i="179"/>
  <c r="K20" i="179"/>
  <c r="T8" i="114"/>
  <c r="J8" i="36"/>
  <c r="E8" i="76" s="1"/>
  <c r="K8" i="114"/>
  <c r="U8" i="36"/>
  <c r="M8" i="36"/>
  <c r="H8" i="76" s="1"/>
  <c r="N8" i="114"/>
  <c r="AD8" i="36"/>
  <c r="N23" i="36" s="1"/>
  <c r="AB7" i="114"/>
  <c r="AB9" i="114" s="1"/>
  <c r="Q18" i="114" s="1"/>
  <c r="C15" i="114"/>
  <c r="C7" i="114"/>
  <c r="Z8" i="36"/>
  <c r="J23" i="36" s="1"/>
  <c r="X8" i="36"/>
  <c r="AA158" i="118"/>
  <c r="P20" i="179"/>
  <c r="N19" i="179"/>
  <c r="AB158" i="118"/>
  <c r="AD158" i="118"/>
  <c r="AH158" i="118"/>
  <c r="Q158" i="118"/>
  <c r="AE158" i="118"/>
  <c r="R158" i="118"/>
  <c r="O158" i="118"/>
  <c r="T158" i="118"/>
  <c r="AQ158" i="118"/>
  <c r="R8" i="139"/>
  <c r="Q6" i="36"/>
  <c r="J6" i="76" s="1"/>
  <c r="M8" i="139"/>
  <c r="L6" i="36"/>
  <c r="G6" i="76" s="1"/>
  <c r="AC6" i="36"/>
  <c r="M21" i="36" s="1"/>
  <c r="P8" i="139"/>
  <c r="O6" i="36"/>
  <c r="N158" i="118"/>
  <c r="V6" i="36"/>
  <c r="Y6" i="36"/>
  <c r="AF6" i="36"/>
  <c r="P21" i="36" s="1"/>
  <c r="S158" i="118"/>
  <c r="AE6" i="36"/>
  <c r="O21" i="36" s="1"/>
  <c r="N8" i="139"/>
  <c r="M6" i="36"/>
  <c r="H6" i="76" s="1"/>
  <c r="C16" i="139"/>
  <c r="C6" i="36"/>
  <c r="C21" i="36" s="1"/>
  <c r="AC158" i="118"/>
  <c r="AH6" i="36"/>
  <c r="R21" i="36" s="1"/>
  <c r="AG6" i="36"/>
  <c r="Q21" i="36" s="1"/>
  <c r="T8" i="139"/>
  <c r="S6" i="36"/>
  <c r="Z6" i="36"/>
  <c r="J21" i="36" s="1"/>
  <c r="AB6" i="36"/>
  <c r="L21" i="36" s="1"/>
  <c r="AH11" i="75"/>
  <c r="U23" i="75" s="1"/>
  <c r="U18" i="177"/>
  <c r="T36" i="50"/>
  <c r="P8" i="185"/>
  <c r="O7" i="36"/>
  <c r="R19" i="179"/>
  <c r="U10" i="36"/>
  <c r="AD10" i="36"/>
  <c r="N25" i="36" s="1"/>
  <c r="AE9" i="184"/>
  <c r="AC10" i="36"/>
  <c r="M25" i="36" s="1"/>
  <c r="AD9" i="184"/>
  <c r="V10" i="36"/>
  <c r="Z10" i="36"/>
  <c r="J25" i="36" s="1"/>
  <c r="T10" i="36"/>
  <c r="AB10" i="36"/>
  <c r="L25" i="36" s="1"/>
  <c r="X10" i="36"/>
  <c r="Y9" i="184"/>
  <c r="P19" i="184" s="1"/>
  <c r="C10" i="36"/>
  <c r="C25" i="36" s="1"/>
  <c r="C18" i="184"/>
  <c r="X9" i="184"/>
  <c r="O19" i="184" s="1"/>
  <c r="W10" i="36"/>
  <c r="O9" i="184"/>
  <c r="R9" i="184"/>
  <c r="Q10" i="36"/>
  <c r="J10" i="76" s="1"/>
  <c r="V9" i="184"/>
  <c r="M19" i="184" s="1"/>
  <c r="W8" i="183"/>
  <c r="L17" i="183" s="1"/>
  <c r="M9" i="36"/>
  <c r="H9" i="76" s="1"/>
  <c r="N8" i="183"/>
  <c r="Y9" i="36"/>
  <c r="Z8" i="183"/>
  <c r="O17" i="183" s="1"/>
  <c r="M8" i="183"/>
  <c r="AB8" i="183"/>
  <c r="Q17" i="183" s="1"/>
  <c r="Y8" i="183"/>
  <c r="N17" i="183" s="1"/>
  <c r="Q19" i="179"/>
  <c r="M19" i="179"/>
  <c r="K19" i="179"/>
  <c r="L19" i="179"/>
  <c r="AF27" i="50"/>
  <c r="S58" i="50" s="1"/>
  <c r="B13" i="75"/>
  <c r="Q11" i="75"/>
  <c r="J27" i="71"/>
  <c r="H27" i="71"/>
  <c r="AC11" i="102"/>
  <c r="AC12" i="102" s="1"/>
  <c r="AF11" i="120"/>
  <c r="X12" i="120"/>
  <c r="M24" i="120" s="1"/>
  <c r="Z12" i="120"/>
  <c r="O24" i="120" s="1"/>
  <c r="AB12" i="120"/>
  <c r="Q24" i="120" s="1"/>
  <c r="AG12" i="120"/>
  <c r="V12" i="120"/>
  <c r="K24" i="120" s="1"/>
  <c r="K11" i="120"/>
  <c r="J12" i="120"/>
  <c r="U12" i="120"/>
  <c r="J24" i="120" s="1"/>
  <c r="P12" i="120"/>
  <c r="AD12" i="120"/>
  <c r="S24" i="120" s="1"/>
  <c r="AE12" i="120"/>
  <c r="T24" i="120" s="1"/>
  <c r="Y12" i="120"/>
  <c r="N24" i="120" s="1"/>
  <c r="L12" i="120"/>
  <c r="Q12" i="120"/>
  <c r="M12" i="120"/>
  <c r="AD9" i="178"/>
  <c r="S18" i="178" s="1"/>
  <c r="P9" i="178"/>
  <c r="P8" i="178"/>
  <c r="Q8" i="178"/>
  <c r="C16" i="178"/>
  <c r="D7" i="178"/>
  <c r="D8" i="209" s="1"/>
  <c r="Y9" i="178"/>
  <c r="N18" i="178" s="1"/>
  <c r="AI9" i="178"/>
  <c r="L9" i="130"/>
  <c r="K10" i="130"/>
  <c r="T11" i="75"/>
  <c r="N10" i="75"/>
  <c r="N6" i="209" s="1"/>
  <c r="AJ7" i="75"/>
  <c r="AJ10" i="75" s="1"/>
  <c r="AJ19" i="117"/>
  <c r="U23" i="117"/>
  <c r="S10" i="117"/>
  <c r="S23" i="117"/>
  <c r="T23" i="117"/>
  <c r="U10" i="117"/>
  <c r="V11" i="117" s="1"/>
  <c r="T10" i="117"/>
  <c r="W23" i="117"/>
  <c r="W8" i="177"/>
  <c r="W5" i="209" s="1"/>
  <c r="AE8" i="177"/>
  <c r="AE5" i="209" s="1"/>
  <c r="Z8" i="177"/>
  <c r="Z5" i="209" s="1"/>
  <c r="C8" i="177"/>
  <c r="C5" i="209" s="1"/>
  <c r="AA8" i="177"/>
  <c r="AA5" i="209" s="1"/>
  <c r="V8" i="177"/>
  <c r="V5" i="209" s="1"/>
  <c r="Y8" i="177"/>
  <c r="Y5" i="209" s="1"/>
  <c r="AO11" i="36"/>
  <c r="L11" i="76" s="1"/>
  <c r="AC8" i="177"/>
  <c r="AC5" i="209" s="1"/>
  <c r="B15" i="177"/>
  <c r="B70" i="53"/>
  <c r="M10" i="75"/>
  <c r="M6" i="209" s="1"/>
  <c r="R11" i="75"/>
  <c r="L11" i="75"/>
  <c r="C22" i="75"/>
  <c r="S11" i="75"/>
  <c r="AA11" i="75"/>
  <c r="N23" i="75" s="1"/>
  <c r="W11" i="75"/>
  <c r="J23" i="75" s="1"/>
  <c r="V11" i="75"/>
  <c r="Z11" i="75"/>
  <c r="M23" i="75" s="1"/>
  <c r="X11" i="75"/>
  <c r="K23" i="75" s="1"/>
  <c r="Y11" i="75"/>
  <c r="L23" i="75" s="1"/>
  <c r="AB11" i="75"/>
  <c r="O23" i="75" s="1"/>
  <c r="AD11" i="75"/>
  <c r="Q23" i="75" s="1"/>
  <c r="U11" i="75"/>
  <c r="P11" i="75"/>
  <c r="AG11" i="75"/>
  <c r="T23" i="75" s="1"/>
  <c r="L8" i="177"/>
  <c r="L5" i="209" s="1"/>
  <c r="AF8" i="177"/>
  <c r="AF5" i="209" s="1"/>
  <c r="AH9" i="177"/>
  <c r="AB8" i="177"/>
  <c r="X8" i="177"/>
  <c r="X5" i="209" s="1"/>
  <c r="P8" i="177"/>
  <c r="P5" i="209" s="1"/>
  <c r="J8" i="177"/>
  <c r="J5" i="209" s="1"/>
  <c r="T8" i="177"/>
  <c r="T5" i="209" s="1"/>
  <c r="AJ7" i="177"/>
  <c r="K7" i="127"/>
  <c r="J7" i="84"/>
  <c r="AJ5" i="177"/>
  <c r="N9" i="177"/>
  <c r="AG9" i="187"/>
  <c r="S9" i="177"/>
  <c r="L21" i="124"/>
  <c r="L22" i="124" s="1"/>
  <c r="K8" i="117"/>
  <c r="K22" i="117" s="1"/>
  <c r="M21" i="124"/>
  <c r="K22" i="124"/>
  <c r="AJ17" i="124"/>
  <c r="AJ20" i="124"/>
  <c r="AJ15" i="124"/>
  <c r="AJ22" i="125"/>
  <c r="AJ16" i="125"/>
  <c r="AB26" i="125"/>
  <c r="AC26" i="125"/>
  <c r="AD26" i="125"/>
  <c r="S26" i="125"/>
  <c r="AE26" i="125"/>
  <c r="J7" i="117"/>
  <c r="J21" i="117" s="1"/>
  <c r="T26" i="125"/>
  <c r="AF26" i="125"/>
  <c r="U26" i="125"/>
  <c r="AG26" i="125"/>
  <c r="J26" i="125"/>
  <c r="D24" i="125"/>
  <c r="V26" i="125"/>
  <c r="AH26" i="125"/>
  <c r="W26" i="125"/>
  <c r="AI26" i="125"/>
  <c r="Y26" i="125"/>
  <c r="Z26" i="125"/>
  <c r="AA26" i="125"/>
  <c r="X26" i="125"/>
  <c r="K24" i="125"/>
  <c r="AI10" i="117"/>
  <c r="P13" i="102"/>
  <c r="AB10" i="117"/>
  <c r="AJ5" i="117"/>
  <c r="AA10" i="117"/>
  <c r="AC10" i="117"/>
  <c r="AD11" i="117" s="1"/>
  <c r="O13" i="102"/>
  <c r="AF11" i="117"/>
  <c r="AG11" i="117"/>
  <c r="AE11" i="117"/>
  <c r="D15" i="139"/>
  <c r="X7" i="139"/>
  <c r="X14" i="209" s="1"/>
  <c r="S8" i="139"/>
  <c r="AG8" i="139"/>
  <c r="Q17" i="139" s="1"/>
  <c r="O8" i="139"/>
  <c r="AA7" i="139"/>
  <c r="AD8" i="139"/>
  <c r="N17" i="139" s="1"/>
  <c r="Q8" i="139"/>
  <c r="B10" i="139"/>
  <c r="K7" i="139"/>
  <c r="AO5" i="139"/>
  <c r="AF8" i="139"/>
  <c r="P17" i="139" s="1"/>
  <c r="V8" i="139"/>
  <c r="AK158" i="118"/>
  <c r="AJ158" i="118"/>
  <c r="AC8" i="139"/>
  <c r="M17" i="139" s="1"/>
  <c r="U8" i="139"/>
  <c r="V158" i="118"/>
  <c r="U158" i="118"/>
  <c r="X158" i="118"/>
  <c r="W158" i="118"/>
  <c r="AH8" i="139"/>
  <c r="R17" i="139" s="1"/>
  <c r="D14" i="139"/>
  <c r="Z8" i="139"/>
  <c r="J17" i="139" s="1"/>
  <c r="Q13" i="102"/>
  <c r="R13" i="102"/>
  <c r="W9" i="184"/>
  <c r="N19" i="184" s="1"/>
  <c r="P9" i="184"/>
  <c r="Q9" i="184"/>
  <c r="L9" i="184"/>
  <c r="T9" i="184"/>
  <c r="K19" i="184" s="1"/>
  <c r="S9" i="184"/>
  <c r="J19" i="184" s="1"/>
  <c r="N9" i="184"/>
  <c r="M9" i="184"/>
  <c r="U9" i="184"/>
  <c r="L19" i="184" s="1"/>
  <c r="B11" i="184"/>
  <c r="B18" i="209" s="1"/>
  <c r="AJ7" i="185"/>
  <c r="M8" i="185"/>
  <c r="L8" i="185"/>
  <c r="N7" i="185"/>
  <c r="S13" i="102"/>
  <c r="M6" i="127"/>
  <c r="N5" i="127"/>
  <c r="K7" i="84"/>
  <c r="L7" i="127"/>
  <c r="L8" i="127"/>
  <c r="C7" i="187"/>
  <c r="C8" i="187" s="1"/>
  <c r="C27" i="36" s="1"/>
  <c r="AG10" i="187"/>
  <c r="AF10" i="187"/>
  <c r="AD10" i="187"/>
  <c r="J10" i="187"/>
  <c r="AI10" i="187"/>
  <c r="AH10" i="187"/>
  <c r="AE10" i="187"/>
  <c r="N13" i="102"/>
  <c r="AJ7" i="102"/>
  <c r="K11" i="102"/>
  <c r="M13" i="102"/>
  <c r="AI9" i="177"/>
  <c r="O9" i="177"/>
  <c r="T13" i="102"/>
  <c r="R9" i="177"/>
  <c r="S11" i="120"/>
  <c r="R12" i="120"/>
  <c r="AD8" i="114" l="1"/>
  <c r="S17" i="114" s="1"/>
  <c r="N10" i="184"/>
  <c r="P10" i="184"/>
  <c r="D8" i="184"/>
  <c r="D18" i="209" s="1"/>
  <c r="T10" i="184"/>
  <c r="K20" i="184" s="1"/>
  <c r="Q10" i="184"/>
  <c r="W10" i="184"/>
  <c r="N20" i="184" s="1"/>
  <c r="V10" i="184"/>
  <c r="M20" i="184" s="1"/>
  <c r="Z10" i="184"/>
  <c r="Q20" i="184" s="1"/>
  <c r="AF10" i="184"/>
  <c r="AE10" i="184"/>
  <c r="AH10" i="184"/>
  <c r="C21" i="210"/>
  <c r="B24" i="210" s="1"/>
  <c r="O10" i="184"/>
  <c r="AB10" i="184"/>
  <c r="X10" i="184"/>
  <c r="O20" i="184" s="1"/>
  <c r="AC10" i="184"/>
  <c r="AI10" i="184"/>
  <c r="AA10" i="184"/>
  <c r="R20" i="184" s="1"/>
  <c r="K10" i="184"/>
  <c r="S10" i="184"/>
  <c r="J20" i="184" s="1"/>
  <c r="T21" i="210"/>
  <c r="U22" i="210" s="1"/>
  <c r="K9" i="184"/>
  <c r="L10" i="184"/>
  <c r="W22" i="210"/>
  <c r="AC22" i="210"/>
  <c r="AB22" i="210"/>
  <c r="M22" i="210"/>
  <c r="AO14" i="210"/>
  <c r="J21" i="210"/>
  <c r="Z23" i="210" s="1"/>
  <c r="AF22" i="210"/>
  <c r="AG22" i="210"/>
  <c r="AD22" i="210"/>
  <c r="AO15" i="210"/>
  <c r="AO21" i="210" s="1"/>
  <c r="AG23" i="210"/>
  <c r="AH12" i="120"/>
  <c r="AI13" i="36"/>
  <c r="S28" i="36" s="1"/>
  <c r="S20" i="36"/>
  <c r="S19" i="179"/>
  <c r="S20" i="179"/>
  <c r="B47" i="50"/>
  <c r="B16" i="71"/>
  <c r="D44" i="50"/>
  <c r="D13" i="71"/>
  <c r="AB13" i="102"/>
  <c r="AA27" i="50"/>
  <c r="N58" i="50" s="1"/>
  <c r="O36" i="50"/>
  <c r="AB5" i="209"/>
  <c r="V13" i="102"/>
  <c r="R18" i="177"/>
  <c r="AD5" i="209"/>
  <c r="AP5" i="209" s="1"/>
  <c r="K12" i="75"/>
  <c r="J6" i="209"/>
  <c r="AP6" i="209" s="1"/>
  <c r="AC11" i="75"/>
  <c r="P23" i="75" s="1"/>
  <c r="AC6" i="209"/>
  <c r="D10" i="71"/>
  <c r="D41" i="50"/>
  <c r="L9" i="178"/>
  <c r="D15" i="178"/>
  <c r="B20" i="71"/>
  <c r="B51" i="50"/>
  <c r="C20" i="71"/>
  <c r="C51" i="50"/>
  <c r="C58" i="50"/>
  <c r="C11" i="209"/>
  <c r="T16" i="178"/>
  <c r="AE8" i="209"/>
  <c r="Q16" i="178"/>
  <c r="AB8" i="209"/>
  <c r="M16" i="178"/>
  <c r="X8" i="209"/>
  <c r="K16" i="178"/>
  <c r="V8" i="209"/>
  <c r="L16" i="178"/>
  <c r="W8" i="209"/>
  <c r="P16" i="178"/>
  <c r="AA8" i="209"/>
  <c r="J16" i="178"/>
  <c r="U8" i="209"/>
  <c r="N16" i="178"/>
  <c r="Y8" i="209"/>
  <c r="H31" i="22"/>
  <c r="C17" i="48" s="1"/>
  <c r="C17" i="191" s="1"/>
  <c r="F17" i="48"/>
  <c r="AP9" i="209"/>
  <c r="Q11" i="120"/>
  <c r="R11" i="120"/>
  <c r="AF12" i="120"/>
  <c r="AI12" i="120"/>
  <c r="O12" i="120"/>
  <c r="N12" i="120"/>
  <c r="J11" i="120"/>
  <c r="D10" i="120"/>
  <c r="D9" i="209" s="1"/>
  <c r="K12" i="120"/>
  <c r="Z22" i="210"/>
  <c r="AH22" i="210"/>
  <c r="AE22" i="210"/>
  <c r="X21" i="36"/>
  <c r="AN13" i="36"/>
  <c r="AO23" i="209"/>
  <c r="AN23" i="209"/>
  <c r="AO17" i="210"/>
  <c r="N21" i="210"/>
  <c r="AF10" i="130"/>
  <c r="M10" i="130"/>
  <c r="K9" i="130"/>
  <c r="S10" i="130"/>
  <c r="O10" i="130"/>
  <c r="U10" i="130"/>
  <c r="J20" i="130" s="1"/>
  <c r="T10" i="130"/>
  <c r="J10" i="130"/>
  <c r="Q10" i="130"/>
  <c r="D18" i="71"/>
  <c r="D49" i="50"/>
  <c r="L10" i="130"/>
  <c r="W11" i="102"/>
  <c r="W12" i="102" s="1"/>
  <c r="W13" i="102" s="1"/>
  <c r="J7" i="209"/>
  <c r="J9" i="130"/>
  <c r="AG27" i="50"/>
  <c r="T58" i="50" s="1"/>
  <c r="AB27" i="50"/>
  <c r="O58" i="50" s="1"/>
  <c r="AB11" i="209"/>
  <c r="X27" i="50"/>
  <c r="K58" i="50" s="1"/>
  <c r="X11" i="209"/>
  <c r="X22" i="209" s="1"/>
  <c r="AD27" i="50"/>
  <c r="Q58" i="50" s="1"/>
  <c r="AD11" i="209"/>
  <c r="V11" i="209"/>
  <c r="R10" i="130"/>
  <c r="AA13" i="102"/>
  <c r="Z27" i="50"/>
  <c r="M58" i="50" s="1"/>
  <c r="AD13" i="102"/>
  <c r="AC11" i="209"/>
  <c r="AG13" i="102"/>
  <c r="AH10" i="130"/>
  <c r="D17" i="71"/>
  <c r="D48" i="50"/>
  <c r="Y27" i="50"/>
  <c r="L58" i="50" s="1"/>
  <c r="Y11" i="209"/>
  <c r="AE27" i="50"/>
  <c r="R58" i="50" s="1"/>
  <c r="AE11" i="209"/>
  <c r="AE22" i="209" s="1"/>
  <c r="U5" i="10"/>
  <c r="U11" i="209"/>
  <c r="U22" i="209" s="1"/>
  <c r="AH13" i="102"/>
  <c r="AE13" i="102"/>
  <c r="AI27" i="50"/>
  <c r="V58" i="50" s="1"/>
  <c r="AI11" i="209"/>
  <c r="AI22" i="209" s="1"/>
  <c r="AJ23" i="209" s="1"/>
  <c r="AA10" i="130"/>
  <c r="P20" i="130" s="1"/>
  <c r="P9" i="130"/>
  <c r="P7" i="209"/>
  <c r="Z10" i="130"/>
  <c r="O20" i="130" s="1"/>
  <c r="Z7" i="209"/>
  <c r="V10" i="209"/>
  <c r="N34" i="117"/>
  <c r="W10" i="209"/>
  <c r="O34" i="117"/>
  <c r="Y24" i="117"/>
  <c r="Q35" i="117" s="1"/>
  <c r="Y10" i="209"/>
  <c r="Q34" i="117"/>
  <c r="T10" i="209"/>
  <c r="L34" i="117"/>
  <c r="S10" i="209"/>
  <c r="K34" i="117"/>
  <c r="AD24" i="117"/>
  <c r="AC10" i="209"/>
  <c r="U10" i="209"/>
  <c r="M34" i="117"/>
  <c r="AB24" i="117"/>
  <c r="AA10" i="209"/>
  <c r="C16" i="183"/>
  <c r="B19" i="183" s="1"/>
  <c r="B10" i="183"/>
  <c r="B9" i="36" s="1"/>
  <c r="O16" i="114"/>
  <c r="U8" i="114"/>
  <c r="J17" i="114" s="1"/>
  <c r="T8" i="36"/>
  <c r="B19" i="139"/>
  <c r="B14" i="209"/>
  <c r="K9" i="139"/>
  <c r="K14" i="209"/>
  <c r="K16" i="139"/>
  <c r="AA14" i="209"/>
  <c r="AH22" i="209"/>
  <c r="AP18" i="209"/>
  <c r="V9" i="183"/>
  <c r="K18" i="183" s="1"/>
  <c r="V17" i="209"/>
  <c r="K16" i="183"/>
  <c r="AB17" i="209"/>
  <c r="Q16" i="183"/>
  <c r="D9" i="36"/>
  <c r="D24" i="36" s="1"/>
  <c r="D17" i="209"/>
  <c r="Z16" i="209"/>
  <c r="Z22" i="209" s="1"/>
  <c r="T9" i="114"/>
  <c r="AG8" i="114"/>
  <c r="AF8" i="114"/>
  <c r="AF8" i="36"/>
  <c r="P23" i="36" s="1"/>
  <c r="AF16" i="209"/>
  <c r="AF22" i="209" s="1"/>
  <c r="D7" i="114"/>
  <c r="D16" i="209" s="1"/>
  <c r="C16" i="209"/>
  <c r="AA16" i="209"/>
  <c r="AA22" i="209" s="1"/>
  <c r="P16" i="114"/>
  <c r="AB16" i="209"/>
  <c r="Q16" i="114"/>
  <c r="Y9" i="114"/>
  <c r="N18" i="114" s="1"/>
  <c r="Y16" i="209"/>
  <c r="N16" i="114"/>
  <c r="W9" i="114"/>
  <c r="L18" i="114" s="1"/>
  <c r="W16" i="209"/>
  <c r="L16" i="114"/>
  <c r="AA8" i="36"/>
  <c r="K23" i="36" s="1"/>
  <c r="V9" i="114"/>
  <c r="K18" i="114" s="1"/>
  <c r="V16" i="209"/>
  <c r="K16" i="114"/>
  <c r="AC8" i="36"/>
  <c r="M23" i="36" s="1"/>
  <c r="AC16" i="209"/>
  <c r="R16" i="114"/>
  <c r="B7" i="76"/>
  <c r="N9" i="185"/>
  <c r="N15" i="209"/>
  <c r="AP15" i="209" s="1"/>
  <c r="AI6" i="10"/>
  <c r="AJ14" i="36"/>
  <c r="T29" i="36" s="1"/>
  <c r="D8" i="179"/>
  <c r="D18" i="179" s="1"/>
  <c r="C13" i="209"/>
  <c r="U19" i="179"/>
  <c r="AG13" i="209"/>
  <c r="AG22" i="209" s="1"/>
  <c r="AP13" i="209"/>
  <c r="AO7" i="139"/>
  <c r="W8" i="139"/>
  <c r="W6" i="36"/>
  <c r="W9" i="139"/>
  <c r="Z24" i="117"/>
  <c r="AJ8" i="130"/>
  <c r="Q9" i="130"/>
  <c r="U13" i="102"/>
  <c r="P10" i="130"/>
  <c r="D47" i="50"/>
  <c r="D16" i="71"/>
  <c r="D27" i="71"/>
  <c r="AJ21" i="50"/>
  <c r="L21" i="71" s="1"/>
  <c r="E21" i="71"/>
  <c r="D26" i="71"/>
  <c r="AI11" i="120"/>
  <c r="AH11" i="120"/>
  <c r="X8" i="139"/>
  <c r="M7" i="127"/>
  <c r="L7" i="84"/>
  <c r="AC8" i="183"/>
  <c r="R17" i="183" s="1"/>
  <c r="AB9" i="183"/>
  <c r="Q18" i="183" s="1"/>
  <c r="V9" i="36"/>
  <c r="AO9" i="36" s="1"/>
  <c r="L9" i="76" s="1"/>
  <c r="AA9" i="139"/>
  <c r="K18" i="139" s="1"/>
  <c r="X9" i="139"/>
  <c r="U18" i="179"/>
  <c r="AG5" i="36"/>
  <c r="Q20" i="36" s="1"/>
  <c r="S18" i="179"/>
  <c r="AE5" i="36"/>
  <c r="O20" i="36" s="1"/>
  <c r="AI13" i="102"/>
  <c r="AI14" i="102"/>
  <c r="P22" i="120"/>
  <c r="L22" i="120"/>
  <c r="R22" i="120"/>
  <c r="AB11" i="120"/>
  <c r="Q23" i="120" s="1"/>
  <c r="AA11" i="120"/>
  <c r="P23" i="120" s="1"/>
  <c r="AA12" i="120"/>
  <c r="P24" i="120" s="1"/>
  <c r="AJ10" i="120"/>
  <c r="W11" i="120"/>
  <c r="L23" i="120" s="1"/>
  <c r="X11" i="120"/>
  <c r="M23" i="120" s="1"/>
  <c r="AD11" i="120"/>
  <c r="S23" i="120" s="1"/>
  <c r="AC12" i="120"/>
  <c r="R24" i="120" s="1"/>
  <c r="AA9" i="178"/>
  <c r="P18" i="178" s="1"/>
  <c r="AC11" i="120"/>
  <c r="R23" i="120" s="1"/>
  <c r="W12" i="120"/>
  <c r="L24" i="120" s="1"/>
  <c r="Z13" i="102"/>
  <c r="AE11" i="75"/>
  <c r="R23" i="75" s="1"/>
  <c r="K11" i="75"/>
  <c r="AI10" i="130"/>
  <c r="AI9" i="130"/>
  <c r="B15" i="102"/>
  <c r="Y13" i="102"/>
  <c r="AH12" i="75"/>
  <c r="U24" i="75" s="1"/>
  <c r="D18" i="130"/>
  <c r="B21" i="130"/>
  <c r="O12" i="75"/>
  <c r="AE12" i="75"/>
  <c r="R24" i="75" s="1"/>
  <c r="P12" i="75"/>
  <c r="AC12" i="75"/>
  <c r="P24" i="75" s="1"/>
  <c r="AD12" i="75"/>
  <c r="Q24" i="75" s="1"/>
  <c r="R22" i="75"/>
  <c r="P22" i="75"/>
  <c r="AF12" i="75"/>
  <c r="S24" i="75" s="1"/>
  <c r="D10" i="75"/>
  <c r="D6" i="209" s="1"/>
  <c r="M22" i="75"/>
  <c r="W12" i="75"/>
  <c r="J24" i="75" s="1"/>
  <c r="V12" i="75"/>
  <c r="AG12" i="75"/>
  <c r="T24" i="75" s="1"/>
  <c r="W9" i="178"/>
  <c r="L18" i="178" s="1"/>
  <c r="AE9" i="178"/>
  <c r="T18" i="178" s="1"/>
  <c r="AE8" i="178"/>
  <c r="T17" i="178" s="1"/>
  <c r="AF8" i="178"/>
  <c r="AA8" i="178"/>
  <c r="P17" i="178" s="1"/>
  <c r="O16" i="178"/>
  <c r="AD8" i="178"/>
  <c r="S17" i="178" s="1"/>
  <c r="R16" i="178"/>
  <c r="AJ7" i="178"/>
  <c r="B10" i="178"/>
  <c r="T12" i="75"/>
  <c r="U12" i="75"/>
  <c r="L14" i="102"/>
  <c r="V14" i="102"/>
  <c r="R14" i="102"/>
  <c r="D11" i="102"/>
  <c r="D11" i="209" s="1"/>
  <c r="AE14" i="102"/>
  <c r="J14" i="102"/>
  <c r="N14" i="102"/>
  <c r="AG14" i="102"/>
  <c r="AD14" i="102"/>
  <c r="T14" i="102"/>
  <c r="AA24" i="117"/>
  <c r="B13" i="117"/>
  <c r="X11" i="117"/>
  <c r="AC24" i="117"/>
  <c r="Z11" i="117"/>
  <c r="H26" i="71"/>
  <c r="G26" i="71"/>
  <c r="V24" i="117"/>
  <c r="N35" i="117" s="1"/>
  <c r="W11" i="117"/>
  <c r="Z14" i="102"/>
  <c r="X14" i="102"/>
  <c r="Q14" i="102"/>
  <c r="AF14" i="102"/>
  <c r="Y14" i="102"/>
  <c r="S14" i="102"/>
  <c r="U14" i="102"/>
  <c r="P14" i="102"/>
  <c r="O14" i="102"/>
  <c r="AB14" i="102"/>
  <c r="M14" i="102"/>
  <c r="AA14" i="102"/>
  <c r="D7" i="117"/>
  <c r="K25" i="125"/>
  <c r="F15" i="71"/>
  <c r="T11" i="117"/>
  <c r="Q36" i="50"/>
  <c r="AE9" i="177"/>
  <c r="S19" i="177" s="1"/>
  <c r="E27" i="71"/>
  <c r="AH14" i="102"/>
  <c r="X12" i="75"/>
  <c r="K24" i="75" s="1"/>
  <c r="Z12" i="75"/>
  <c r="M24" i="75" s="1"/>
  <c r="AI12" i="75"/>
  <c r="V24" i="75" s="1"/>
  <c r="R12" i="75"/>
  <c r="L12" i="75"/>
  <c r="J11" i="75"/>
  <c r="S12" i="75"/>
  <c r="AB12" i="75"/>
  <c r="O24" i="75" s="1"/>
  <c r="AA12" i="75"/>
  <c r="N24" i="75" s="1"/>
  <c r="Q12" i="75"/>
  <c r="Y12" i="75"/>
  <c r="L24" i="75" s="1"/>
  <c r="J12" i="75"/>
  <c r="AW154" i="118"/>
  <c r="D16" i="183"/>
  <c r="C9" i="76"/>
  <c r="Y8" i="114"/>
  <c r="N17" i="114" s="1"/>
  <c r="AA8" i="114"/>
  <c r="P17" i="114" s="1"/>
  <c r="Z8" i="114"/>
  <c r="O17" i="114" s="1"/>
  <c r="W8" i="114"/>
  <c r="L17" i="114" s="1"/>
  <c r="Y8" i="36"/>
  <c r="V8" i="114"/>
  <c r="K17" i="114" s="1"/>
  <c r="W8" i="36"/>
  <c r="L154" i="118"/>
  <c r="AX154" i="118"/>
  <c r="AY5" i="118"/>
  <c r="CD154" i="118"/>
  <c r="CE5" i="118"/>
  <c r="U20" i="179"/>
  <c r="C18" i="179"/>
  <c r="B21" i="179" s="1"/>
  <c r="C5" i="36"/>
  <c r="C20" i="36" s="1"/>
  <c r="B11" i="179"/>
  <c r="C10" i="76"/>
  <c r="Z9" i="130"/>
  <c r="O19" i="130" s="1"/>
  <c r="AA9" i="130"/>
  <c r="P19" i="130" s="1"/>
  <c r="O18" i="130"/>
  <c r="O11" i="75"/>
  <c r="N12" i="75"/>
  <c r="V9" i="178"/>
  <c r="K18" i="178" s="1"/>
  <c r="W8" i="178"/>
  <c r="L17" i="178" s="1"/>
  <c r="V8" i="178"/>
  <c r="K17" i="178" s="1"/>
  <c r="U8" i="178"/>
  <c r="J17" i="178" s="1"/>
  <c r="U9" i="178"/>
  <c r="J18" i="178" s="1"/>
  <c r="AB9" i="178"/>
  <c r="Q18" i="178" s="1"/>
  <c r="AC8" i="178"/>
  <c r="R17" i="178" s="1"/>
  <c r="K9" i="178"/>
  <c r="L8" i="178"/>
  <c r="K8" i="178"/>
  <c r="Z9" i="178"/>
  <c r="O18" i="178" s="1"/>
  <c r="T8" i="178"/>
  <c r="S8" i="178"/>
  <c r="S9" i="178"/>
  <c r="X8" i="178"/>
  <c r="M17" i="178" s="1"/>
  <c r="X9" i="178"/>
  <c r="M18" i="178" s="1"/>
  <c r="AC9" i="178"/>
  <c r="R18" i="178" s="1"/>
  <c r="Z8" i="178"/>
  <c r="O17" i="178" s="1"/>
  <c r="Y8" i="178"/>
  <c r="N17" i="178" s="1"/>
  <c r="AB8" i="178"/>
  <c r="Q17" i="178" s="1"/>
  <c r="AC13" i="102"/>
  <c r="AB8" i="36"/>
  <c r="L23" i="36" s="1"/>
  <c r="AC8" i="114"/>
  <c r="R17" i="114" s="1"/>
  <c r="AB8" i="114"/>
  <c r="Q17" i="114" s="1"/>
  <c r="C8" i="36"/>
  <c r="C23" i="36" s="1"/>
  <c r="C16" i="114"/>
  <c r="B10" i="114"/>
  <c r="B16" i="209" s="1"/>
  <c r="AA8" i="139"/>
  <c r="K17" i="139" s="1"/>
  <c r="L8" i="139"/>
  <c r="K6" i="36"/>
  <c r="F6" i="76" s="1"/>
  <c r="C6" i="76"/>
  <c r="B6" i="36"/>
  <c r="B21" i="36" s="1"/>
  <c r="AA6" i="36"/>
  <c r="K21" i="36" s="1"/>
  <c r="K8" i="139"/>
  <c r="D16" i="139"/>
  <c r="D6" i="36"/>
  <c r="D21" i="36" s="1"/>
  <c r="X6" i="36"/>
  <c r="B11" i="187"/>
  <c r="AA9" i="177"/>
  <c r="O19" i="177" s="1"/>
  <c r="U9" i="177"/>
  <c r="J18" i="177"/>
  <c r="P9" i="177"/>
  <c r="C18" i="177"/>
  <c r="C36" i="50"/>
  <c r="M18" i="177"/>
  <c r="L36" i="50"/>
  <c r="O18" i="177"/>
  <c r="N36" i="50"/>
  <c r="AB9" i="177"/>
  <c r="P19" i="177" s="1"/>
  <c r="X9" i="177"/>
  <c r="K36" i="50"/>
  <c r="N18" i="177"/>
  <c r="S18" i="177"/>
  <c r="R36" i="50"/>
  <c r="K18" i="177"/>
  <c r="T18" i="177"/>
  <c r="S36" i="50"/>
  <c r="T9" i="177"/>
  <c r="Q18" i="177"/>
  <c r="P36" i="50"/>
  <c r="AF9" i="177"/>
  <c r="T19" i="177" s="1"/>
  <c r="AO10" i="36"/>
  <c r="L10" i="76" s="1"/>
  <c r="O8" i="185"/>
  <c r="N7" i="36"/>
  <c r="AO7" i="36" s="1"/>
  <c r="L7" i="76" s="1"/>
  <c r="AC13" i="36"/>
  <c r="B10" i="36"/>
  <c r="B25" i="36" s="1"/>
  <c r="B21" i="184"/>
  <c r="D10" i="36"/>
  <c r="D25" i="36" s="1"/>
  <c r="D18" i="184"/>
  <c r="AC27" i="50"/>
  <c r="P58" i="50" s="1"/>
  <c r="AC14" i="102"/>
  <c r="D16" i="178"/>
  <c r="U24" i="117"/>
  <c r="M35" i="117" s="1"/>
  <c r="T24" i="117"/>
  <c r="L35" i="117" s="1"/>
  <c r="U11" i="117"/>
  <c r="J23" i="117"/>
  <c r="X24" i="117"/>
  <c r="P35" i="117" s="1"/>
  <c r="W24" i="117"/>
  <c r="O35" i="117" s="1"/>
  <c r="Y9" i="177"/>
  <c r="M19" i="177" s="1"/>
  <c r="Z9" i="177"/>
  <c r="N19" i="177" s="1"/>
  <c r="V9" i="177"/>
  <c r="W9" i="177"/>
  <c r="K19" i="177" s="1"/>
  <c r="AG9" i="177"/>
  <c r="U19" i="177" s="1"/>
  <c r="AD9" i="177"/>
  <c r="R19" i="177" s="1"/>
  <c r="L18" i="177"/>
  <c r="K10" i="177"/>
  <c r="AB10" i="177"/>
  <c r="P20" i="177" s="1"/>
  <c r="R10" i="177"/>
  <c r="AC9" i="177"/>
  <c r="Q19" i="177" s="1"/>
  <c r="P18" i="177"/>
  <c r="W10" i="177"/>
  <c r="AE10" i="177"/>
  <c r="S20" i="177" s="1"/>
  <c r="AA10" i="177"/>
  <c r="O20" i="177" s="1"/>
  <c r="Z10" i="177"/>
  <c r="N20" i="177" s="1"/>
  <c r="O10" i="177"/>
  <c r="S10" i="177"/>
  <c r="AH10" i="177"/>
  <c r="Y10" i="177"/>
  <c r="M20" i="177" s="1"/>
  <c r="AG10" i="177"/>
  <c r="U20" i="177" s="1"/>
  <c r="Q10" i="177"/>
  <c r="AF10" i="177"/>
  <c r="T20" i="177" s="1"/>
  <c r="J10" i="177"/>
  <c r="M10" i="177"/>
  <c r="X10" i="177"/>
  <c r="D8" i="177"/>
  <c r="D5" i="209" s="1"/>
  <c r="V10" i="177"/>
  <c r="AD10" i="177"/>
  <c r="R20" i="177" s="1"/>
  <c r="T10" i="177"/>
  <c r="N10" i="177"/>
  <c r="L10" i="177"/>
  <c r="B11" i="177"/>
  <c r="B5" i="209" s="1"/>
  <c r="M12" i="75"/>
  <c r="M11" i="75"/>
  <c r="N11" i="75"/>
  <c r="B25" i="75"/>
  <c r="B6" i="209" s="1"/>
  <c r="P10" i="177"/>
  <c r="AJ6" i="50"/>
  <c r="L6" i="71" s="1"/>
  <c r="AC10" i="177"/>
  <c r="Q20" i="177" s="1"/>
  <c r="K9" i="177"/>
  <c r="AJ8" i="177"/>
  <c r="AI10" i="177"/>
  <c r="U10" i="177"/>
  <c r="Q9" i="177"/>
  <c r="L9" i="177"/>
  <c r="M9" i="177"/>
  <c r="AH29" i="50"/>
  <c r="AH5" i="10" s="1"/>
  <c r="AI11" i="117"/>
  <c r="M8" i="117"/>
  <c r="M22" i="117" s="1"/>
  <c r="M23" i="124"/>
  <c r="M22" i="124"/>
  <c r="L8" i="117"/>
  <c r="L22" i="117" s="1"/>
  <c r="L23" i="124"/>
  <c r="J10" i="117"/>
  <c r="AA12" i="117" s="1"/>
  <c r="K26" i="125"/>
  <c r="K7" i="117"/>
  <c r="L24" i="125"/>
  <c r="AB11" i="117"/>
  <c r="AA11" i="117"/>
  <c r="AC11" i="117"/>
  <c r="AH13" i="36"/>
  <c r="R28" i="36" s="1"/>
  <c r="AD13" i="36"/>
  <c r="AB8" i="139"/>
  <c r="L17" i="139" s="1"/>
  <c r="Y8" i="139"/>
  <c r="N8" i="185"/>
  <c r="D7" i="36"/>
  <c r="D22" i="36" s="1"/>
  <c r="N6" i="127"/>
  <c r="O5" i="127"/>
  <c r="M8" i="127"/>
  <c r="D8" i="187"/>
  <c r="K12" i="102"/>
  <c r="K11" i="209" s="1"/>
  <c r="AJ11" i="102"/>
  <c r="G38" i="22"/>
  <c r="G31" i="22"/>
  <c r="T22" i="210" l="1"/>
  <c r="AB23" i="210"/>
  <c r="P23" i="210"/>
  <c r="R23" i="210"/>
  <c r="V23" i="210"/>
  <c r="X23" i="210"/>
  <c r="Y23" i="210"/>
  <c r="Q23" i="210"/>
  <c r="AN23" i="210"/>
  <c r="AL23" i="210"/>
  <c r="K23" i="210"/>
  <c r="L23" i="210"/>
  <c r="AC23" i="210"/>
  <c r="AM23" i="210"/>
  <c r="K22" i="210"/>
  <c r="J23" i="210"/>
  <c r="AD23" i="210"/>
  <c r="AI23" i="210"/>
  <c r="M23" i="210"/>
  <c r="AK23" i="210"/>
  <c r="O23" i="210"/>
  <c r="AA23" i="210"/>
  <c r="U23" i="210"/>
  <c r="AJ23" i="210"/>
  <c r="W23" i="210"/>
  <c r="B17" i="209"/>
  <c r="D21" i="210"/>
  <c r="AF23" i="210"/>
  <c r="S23" i="210"/>
  <c r="T23" i="210"/>
  <c r="AH23" i="210"/>
  <c r="AE23" i="210"/>
  <c r="C27" i="71"/>
  <c r="AD22" i="209"/>
  <c r="AE23" i="209" s="1"/>
  <c r="AC22" i="209"/>
  <c r="AP8" i="209"/>
  <c r="AI29" i="50"/>
  <c r="AI5" i="10" s="1"/>
  <c r="AI8" i="10" s="1"/>
  <c r="X13" i="102"/>
  <c r="W14" i="102"/>
  <c r="D20" i="71"/>
  <c r="D51" i="50"/>
  <c r="B58" i="50"/>
  <c r="B11" i="209"/>
  <c r="AG29" i="50"/>
  <c r="AG5" i="10" s="1"/>
  <c r="J17" i="191"/>
  <c r="C6" i="191"/>
  <c r="C9" i="191" s="1"/>
  <c r="C18" i="191"/>
  <c r="D22" i="120"/>
  <c r="AP14" i="209"/>
  <c r="X28" i="36"/>
  <c r="AN6" i="10"/>
  <c r="AN8" i="10" s="1"/>
  <c r="AN9" i="10" s="1"/>
  <c r="AN14" i="36"/>
  <c r="X29" i="36" s="1"/>
  <c r="N23" i="210"/>
  <c r="O22" i="210"/>
  <c r="N22" i="210"/>
  <c r="AI23" i="209"/>
  <c r="W11" i="209"/>
  <c r="AP11" i="209" s="1"/>
  <c r="W27" i="50"/>
  <c r="J58" i="50" s="1"/>
  <c r="AP7" i="209"/>
  <c r="AF23" i="209"/>
  <c r="D23" i="117"/>
  <c r="J10" i="209"/>
  <c r="Y22" i="209"/>
  <c r="Z23" i="209" s="1"/>
  <c r="AP17" i="209"/>
  <c r="AC6" i="10"/>
  <c r="M28" i="36"/>
  <c r="AD6" i="10"/>
  <c r="N28" i="36"/>
  <c r="D9" i="76"/>
  <c r="AA23" i="209"/>
  <c r="B24" i="36"/>
  <c r="B9" i="76"/>
  <c r="AB22" i="209"/>
  <c r="AB23" i="209" s="1"/>
  <c r="AG23" i="209"/>
  <c r="AP16" i="209"/>
  <c r="V22" i="209"/>
  <c r="B5" i="36"/>
  <c r="B20" i="36" s="1"/>
  <c r="B13" i="209"/>
  <c r="D5" i="36"/>
  <c r="D13" i="209"/>
  <c r="AH23" i="209"/>
  <c r="AI14" i="36"/>
  <c r="S29" i="36" s="1"/>
  <c r="AH6" i="10"/>
  <c r="AH8" i="10" s="1"/>
  <c r="AF85" i="22" s="1"/>
  <c r="AE13" i="36"/>
  <c r="AG13" i="36"/>
  <c r="D15" i="71"/>
  <c r="AJ25" i="50"/>
  <c r="L25" i="71" s="1"/>
  <c r="AD29" i="50"/>
  <c r="AD5" i="10" s="1"/>
  <c r="D22" i="75"/>
  <c r="B19" i="178"/>
  <c r="B8" i="209" s="1"/>
  <c r="L25" i="125"/>
  <c r="G15" i="71"/>
  <c r="K21" i="117"/>
  <c r="K23" i="117" s="1"/>
  <c r="K10" i="209" s="1"/>
  <c r="AC12" i="117"/>
  <c r="W25" i="117"/>
  <c r="O36" i="117" s="1"/>
  <c r="J19" i="177"/>
  <c r="D27" i="36"/>
  <c r="D12" i="76"/>
  <c r="B27" i="36"/>
  <c r="B12" i="76"/>
  <c r="Y29" i="50"/>
  <c r="Y5" i="10" s="1"/>
  <c r="AJ5" i="50"/>
  <c r="L5" i="71" s="1"/>
  <c r="AJ18" i="50"/>
  <c r="L18" i="71" s="1"/>
  <c r="AD14" i="36"/>
  <c r="N29" i="36" s="1"/>
  <c r="AF13" i="36"/>
  <c r="AO5" i="36"/>
  <c r="L5" i="76" s="1"/>
  <c r="CE154" i="118"/>
  <c r="CF5" i="118"/>
  <c r="AY154" i="118"/>
  <c r="AZ5" i="118"/>
  <c r="M154" i="118"/>
  <c r="C5" i="76"/>
  <c r="AF29" i="50"/>
  <c r="AF5" i="10" s="1"/>
  <c r="D10" i="76"/>
  <c r="AB29" i="50"/>
  <c r="AB5" i="10" s="1"/>
  <c r="AJ20" i="50"/>
  <c r="L20" i="71" s="1"/>
  <c r="V5" i="10"/>
  <c r="L19" i="177"/>
  <c r="B10" i="76"/>
  <c r="AO8" i="36"/>
  <c r="L8" i="76" s="1"/>
  <c r="B8" i="36"/>
  <c r="B23" i="36" s="1"/>
  <c r="B19" i="114"/>
  <c r="C8" i="76"/>
  <c r="D8" i="36"/>
  <c r="D23" i="36" s="1"/>
  <c r="D16" i="114"/>
  <c r="D6" i="76"/>
  <c r="B6" i="76"/>
  <c r="AO6" i="36"/>
  <c r="L6" i="76" s="1"/>
  <c r="AC29" i="50"/>
  <c r="AC5" i="10" s="1"/>
  <c r="X29" i="50"/>
  <c r="X5" i="10" s="1"/>
  <c r="AA29" i="50"/>
  <c r="AA5" i="10" s="1"/>
  <c r="AE29" i="50"/>
  <c r="AE5" i="10" s="1"/>
  <c r="M36" i="50"/>
  <c r="Z29" i="50"/>
  <c r="Z5" i="10" s="1"/>
  <c r="D18" i="177"/>
  <c r="D36" i="50"/>
  <c r="J36" i="50"/>
  <c r="W29" i="50"/>
  <c r="W5" i="10" s="1"/>
  <c r="D7" i="76"/>
  <c r="D15" i="186"/>
  <c r="C12" i="76"/>
  <c r="U60" i="50"/>
  <c r="AJ13" i="50"/>
  <c r="L13" i="71" s="1"/>
  <c r="F27" i="71"/>
  <c r="J25" i="117"/>
  <c r="J24" i="117"/>
  <c r="AA25" i="117"/>
  <c r="V25" i="117"/>
  <c r="N36" i="117" s="1"/>
  <c r="AB25" i="117"/>
  <c r="AD25" i="117"/>
  <c r="AI25" i="117"/>
  <c r="AH25" i="117"/>
  <c r="AC25" i="117"/>
  <c r="T25" i="117"/>
  <c r="L36" i="117" s="1"/>
  <c r="AE25" i="117"/>
  <c r="AG25" i="117"/>
  <c r="AF25" i="117"/>
  <c r="Z25" i="117"/>
  <c r="U25" i="117"/>
  <c r="M36" i="117" s="1"/>
  <c r="X25" i="117"/>
  <c r="P36" i="117" s="1"/>
  <c r="Y25" i="117"/>
  <c r="Q36" i="117" s="1"/>
  <c r="S25" i="117"/>
  <c r="K36" i="117" s="1"/>
  <c r="K20" i="177"/>
  <c r="J20" i="177"/>
  <c r="L20" i="177"/>
  <c r="B21" i="177"/>
  <c r="B36" i="50" s="1"/>
  <c r="N7" i="127"/>
  <c r="C13" i="36"/>
  <c r="J13" i="36"/>
  <c r="N21" i="124"/>
  <c r="O21" i="124"/>
  <c r="AJ5" i="124"/>
  <c r="K10" i="117"/>
  <c r="K11" i="117" s="1"/>
  <c r="J11" i="117"/>
  <c r="V12" i="117"/>
  <c r="AD12" i="117"/>
  <c r="AF12" i="117"/>
  <c r="J12" i="117"/>
  <c r="AI12" i="117"/>
  <c r="D10" i="117"/>
  <c r="W12" i="117"/>
  <c r="AG12" i="117"/>
  <c r="S12" i="117"/>
  <c r="T12" i="117"/>
  <c r="AE12" i="117"/>
  <c r="AB12" i="117"/>
  <c r="Y12" i="117"/>
  <c r="AH12" i="117"/>
  <c r="U12" i="117"/>
  <c r="Z12" i="117"/>
  <c r="X12" i="117"/>
  <c r="L7" i="117"/>
  <c r="L26" i="125"/>
  <c r="M24" i="125"/>
  <c r="O6" i="127"/>
  <c r="P5" i="127"/>
  <c r="N8" i="127"/>
  <c r="K9" i="187"/>
  <c r="K10" i="187"/>
  <c r="L19" i="187"/>
  <c r="B18" i="186"/>
  <c r="K14" i="102"/>
  <c r="K13" i="102"/>
  <c r="L13" i="102"/>
  <c r="AJ12" i="102"/>
  <c r="AJ27" i="50" s="1"/>
  <c r="L27" i="71" s="1"/>
  <c r="AD23" i="209" l="1"/>
  <c r="V60" i="50"/>
  <c r="T60" i="50"/>
  <c r="AH30" i="50"/>
  <c r="AI30" i="50"/>
  <c r="B27" i="71"/>
  <c r="AJ9" i="10"/>
  <c r="AH86" i="22" s="1"/>
  <c r="AG85" i="22"/>
  <c r="B12" i="191"/>
  <c r="B9" i="203" s="1"/>
  <c r="B24" i="203" s="1"/>
  <c r="C9" i="203"/>
  <c r="J18" i="191"/>
  <c r="K17" i="191"/>
  <c r="D17" i="191"/>
  <c r="D6" i="191" s="1"/>
  <c r="J6" i="191"/>
  <c r="Y23" i="209"/>
  <c r="W22" i="209"/>
  <c r="X23" i="209" s="1"/>
  <c r="AC8" i="10"/>
  <c r="AA85" i="22" s="1"/>
  <c r="AD8" i="10"/>
  <c r="AB85" i="22" s="1"/>
  <c r="D10" i="209"/>
  <c r="D34" i="117"/>
  <c r="AH14" i="36"/>
  <c r="R29" i="36" s="1"/>
  <c r="Q28" i="36"/>
  <c r="AE6" i="10"/>
  <c r="AE8" i="10" s="1"/>
  <c r="O28" i="36"/>
  <c r="AF6" i="10"/>
  <c r="AF8" i="10" s="1"/>
  <c r="AD85" i="22" s="1"/>
  <c r="P28" i="36"/>
  <c r="AC23" i="209"/>
  <c r="V23" i="209"/>
  <c r="B5" i="76"/>
  <c r="D20" i="36"/>
  <c r="D5" i="76"/>
  <c r="AE14" i="36"/>
  <c r="O29" i="36" s="1"/>
  <c r="AG6" i="10"/>
  <c r="AG8" i="10" s="1"/>
  <c r="AE85" i="22" s="1"/>
  <c r="AI9" i="10"/>
  <c r="AG86" i="22" s="1"/>
  <c r="AL15" i="36"/>
  <c r="V30" i="36" s="1"/>
  <c r="AK15" i="36"/>
  <c r="U30" i="36" s="1"/>
  <c r="AI15" i="36"/>
  <c r="S30" i="36" s="1"/>
  <c r="AM15" i="36"/>
  <c r="W30" i="36" s="1"/>
  <c r="AN15" i="36"/>
  <c r="X30" i="36" s="1"/>
  <c r="Y30" i="36" s="1"/>
  <c r="AJ15" i="36"/>
  <c r="T30" i="36" s="1"/>
  <c r="J6" i="10"/>
  <c r="I6" i="84" s="1"/>
  <c r="E13" i="76"/>
  <c r="V61" i="50"/>
  <c r="U61" i="50"/>
  <c r="Q60" i="50"/>
  <c r="K24" i="117"/>
  <c r="K25" i="117"/>
  <c r="M25" i="125"/>
  <c r="H15" i="71"/>
  <c r="L21" i="117"/>
  <c r="L23" i="117" s="1"/>
  <c r="L10" i="209" s="1"/>
  <c r="AE30" i="50"/>
  <c r="N60" i="50"/>
  <c r="L60" i="50"/>
  <c r="P60" i="50"/>
  <c r="K60" i="50"/>
  <c r="AG14" i="36"/>
  <c r="Q29" i="36" s="1"/>
  <c r="AF14" i="36"/>
  <c r="P29" i="36" s="1"/>
  <c r="AC15" i="36"/>
  <c r="M30" i="36" s="1"/>
  <c r="AD15" i="36"/>
  <c r="N30" i="36" s="1"/>
  <c r="AE15" i="36"/>
  <c r="O30" i="36" s="1"/>
  <c r="AG15" i="36"/>
  <c r="Q30" i="36" s="1"/>
  <c r="AF15" i="36"/>
  <c r="P30" i="36" s="1"/>
  <c r="AH15" i="36"/>
  <c r="R30" i="36" s="1"/>
  <c r="J15" i="36"/>
  <c r="E15" i="76" s="1"/>
  <c r="D13" i="36"/>
  <c r="AG30" i="50"/>
  <c r="S60" i="50"/>
  <c r="N154" i="118"/>
  <c r="BA5" i="118"/>
  <c r="AZ154" i="118"/>
  <c r="CF154" i="118"/>
  <c r="CG5" i="118"/>
  <c r="Y30" i="50"/>
  <c r="O60" i="50"/>
  <c r="AA30" i="50"/>
  <c r="R60" i="50"/>
  <c r="AF30" i="50"/>
  <c r="W30" i="50"/>
  <c r="AD30" i="50"/>
  <c r="AC30" i="50"/>
  <c r="D8" i="76"/>
  <c r="B8" i="76"/>
  <c r="AB30" i="50"/>
  <c r="M60" i="50"/>
  <c r="Z30" i="50"/>
  <c r="J60" i="50"/>
  <c r="X30" i="50"/>
  <c r="O7" i="127"/>
  <c r="O22" i="124"/>
  <c r="N8" i="117"/>
  <c r="N22" i="117" s="1"/>
  <c r="N23" i="124"/>
  <c r="N22" i="124"/>
  <c r="O8" i="117"/>
  <c r="O22" i="117" s="1"/>
  <c r="O23" i="124"/>
  <c r="M7" i="117"/>
  <c r="M26" i="125"/>
  <c r="L10" i="117"/>
  <c r="L11" i="117" s="1"/>
  <c r="N24" i="125"/>
  <c r="K12" i="117"/>
  <c r="Q5" i="127"/>
  <c r="P6" i="127"/>
  <c r="O8" i="127"/>
  <c r="K13" i="36"/>
  <c r="C6" i="10"/>
  <c r="B16" i="36"/>
  <c r="C13" i="76"/>
  <c r="C28" i="36"/>
  <c r="M19" i="187"/>
  <c r="N19" i="187"/>
  <c r="AE9" i="10" l="1"/>
  <c r="AC86" i="22" s="1"/>
  <c r="AC85" i="22"/>
  <c r="J9" i="191"/>
  <c r="L17" i="191"/>
  <c r="K6" i="191"/>
  <c r="K9" i="191" s="1"/>
  <c r="K18" i="191"/>
  <c r="K19" i="191" s="1"/>
  <c r="C8" i="48"/>
  <c r="D18" i="191"/>
  <c r="AC20" i="191"/>
  <c r="AE20" i="191"/>
  <c r="AD20" i="191"/>
  <c r="AF20" i="191"/>
  <c r="X20" i="191"/>
  <c r="V20" i="191"/>
  <c r="AI20" i="191"/>
  <c r="AB20" i="191"/>
  <c r="Y20" i="191"/>
  <c r="AG20" i="191"/>
  <c r="U20" i="191"/>
  <c r="J20" i="191"/>
  <c r="W20" i="191"/>
  <c r="AH20" i="191"/>
  <c r="AA20" i="191"/>
  <c r="Z20" i="191"/>
  <c r="C24" i="203"/>
  <c r="C13" i="203"/>
  <c r="C28" i="50" s="1"/>
  <c r="C29" i="50" s="1"/>
  <c r="W23" i="209"/>
  <c r="AF9" i="10"/>
  <c r="AD86" i="22" s="1"/>
  <c r="AG9" i="10"/>
  <c r="AE86" i="22" s="1"/>
  <c r="AD9" i="10"/>
  <c r="AB86" i="22" s="1"/>
  <c r="AH9" i="10"/>
  <c r="AF86" i="22" s="1"/>
  <c r="K15" i="36"/>
  <c r="F15" i="76" s="1"/>
  <c r="F13" i="76"/>
  <c r="R61" i="50"/>
  <c r="K61" i="50"/>
  <c r="N61" i="50"/>
  <c r="O61" i="50"/>
  <c r="L61" i="50"/>
  <c r="T61" i="50"/>
  <c r="M61" i="50"/>
  <c r="P61" i="50"/>
  <c r="Q61" i="50"/>
  <c r="J61" i="50"/>
  <c r="S61" i="50"/>
  <c r="P7" i="127"/>
  <c r="L24" i="117"/>
  <c r="L25" i="117"/>
  <c r="M21" i="117"/>
  <c r="M23" i="117" s="1"/>
  <c r="K14" i="36"/>
  <c r="F14" i="76" s="1"/>
  <c r="K6" i="10"/>
  <c r="J6" i="84" s="1"/>
  <c r="CG154" i="118"/>
  <c r="CH5" i="118"/>
  <c r="O154" i="118"/>
  <c r="BA154" i="118"/>
  <c r="BB5" i="118"/>
  <c r="P21" i="124"/>
  <c r="AJ12" i="124"/>
  <c r="Q21" i="124"/>
  <c r="J26" i="71" s="1"/>
  <c r="O24" i="125"/>
  <c r="L12" i="117"/>
  <c r="M10" i="117"/>
  <c r="N7" i="117"/>
  <c r="N26" i="125"/>
  <c r="N25" i="125"/>
  <c r="P8" i="127"/>
  <c r="Q6" i="127"/>
  <c r="R5" i="127"/>
  <c r="J13" i="127" s="1"/>
  <c r="D28" i="36"/>
  <c r="D13" i="76"/>
  <c r="D6" i="10"/>
  <c r="D6" i="84" s="1"/>
  <c r="B6" i="10"/>
  <c r="B31" i="36"/>
  <c r="B16" i="76"/>
  <c r="C6" i="84"/>
  <c r="M10" i="187"/>
  <c r="L13" i="36"/>
  <c r="L6" i="10" s="1"/>
  <c r="M9" i="187"/>
  <c r="F8" i="48" l="1"/>
  <c r="F16" i="48" s="1"/>
  <c r="F18" i="48" s="1"/>
  <c r="I4" i="48"/>
  <c r="C16" i="48"/>
  <c r="C18" i="48" s="1"/>
  <c r="K9" i="203"/>
  <c r="K13" i="203" s="1"/>
  <c r="K28" i="50" s="1"/>
  <c r="K29" i="50" s="1"/>
  <c r="M17" i="191"/>
  <c r="L6" i="191"/>
  <c r="L9" i="191" s="1"/>
  <c r="L11" i="191" s="1"/>
  <c r="L18" i="191"/>
  <c r="J9" i="203"/>
  <c r="J13" i="203" s="1"/>
  <c r="J28" i="50" s="1"/>
  <c r="J29" i="50" s="1"/>
  <c r="AC11" i="191"/>
  <c r="J11" i="191"/>
  <c r="AG11" i="191"/>
  <c r="AD11" i="191"/>
  <c r="AI11" i="191"/>
  <c r="U11" i="191"/>
  <c r="AF11" i="191"/>
  <c r="X11" i="191"/>
  <c r="Z11" i="191"/>
  <c r="AE11" i="191"/>
  <c r="Y11" i="191"/>
  <c r="AA11" i="191"/>
  <c r="AH11" i="191"/>
  <c r="V11" i="191"/>
  <c r="W11" i="191"/>
  <c r="D9" i="191"/>
  <c r="D9" i="203" s="1"/>
  <c r="D24" i="203" s="1"/>
  <c r="AB11" i="191"/>
  <c r="K10" i="191"/>
  <c r="K11" i="191"/>
  <c r="K20" i="191"/>
  <c r="C28" i="203"/>
  <c r="C12" i="209"/>
  <c r="C22" i="209" s="1"/>
  <c r="B16" i="203"/>
  <c r="B28" i="50" s="1"/>
  <c r="M25" i="117"/>
  <c r="M10" i="209"/>
  <c r="K6" i="84"/>
  <c r="G13" i="76"/>
  <c r="M24" i="117"/>
  <c r="N21" i="117"/>
  <c r="N23" i="117" s="1"/>
  <c r="N10" i="209" s="1"/>
  <c r="O25" i="125"/>
  <c r="L15" i="36"/>
  <c r="G15" i="76" s="1"/>
  <c r="L14" i="36"/>
  <c r="G14" i="76" s="1"/>
  <c r="BC5" i="118"/>
  <c r="BB154" i="118"/>
  <c r="P154" i="118"/>
  <c r="CH154" i="118"/>
  <c r="CI5" i="118"/>
  <c r="Q7" i="127"/>
  <c r="AJ11" i="124"/>
  <c r="Q8" i="117"/>
  <c r="Q22" i="117" s="1"/>
  <c r="Q23" i="124"/>
  <c r="P8" i="117"/>
  <c r="P22" i="117" s="1"/>
  <c r="Q22" i="124"/>
  <c r="P23" i="124"/>
  <c r="P22" i="124"/>
  <c r="R21" i="124"/>
  <c r="M12" i="117"/>
  <c r="M11" i="117"/>
  <c r="N10" i="117"/>
  <c r="N12" i="117" s="1"/>
  <c r="P24" i="125"/>
  <c r="O7" i="117"/>
  <c r="O26" i="125"/>
  <c r="S5" i="127"/>
  <c r="K13" i="127" s="1"/>
  <c r="R6" i="127"/>
  <c r="Q8" i="127"/>
  <c r="O9" i="187"/>
  <c r="B6" i="84"/>
  <c r="N10" i="187"/>
  <c r="M13" i="36"/>
  <c r="M6" i="10" s="1"/>
  <c r="O19" i="187"/>
  <c r="N9" i="187"/>
  <c r="D29" i="50" l="1"/>
  <c r="K31" i="50"/>
  <c r="J31" i="50"/>
  <c r="V31" i="50"/>
  <c r="U31" i="50"/>
  <c r="K30" i="50"/>
  <c r="J12" i="209"/>
  <c r="J22" i="209" s="1"/>
  <c r="U15" i="203"/>
  <c r="AE15" i="203"/>
  <c r="R30" i="203" s="1"/>
  <c r="J15" i="203"/>
  <c r="V15" i="203"/>
  <c r="K14" i="203"/>
  <c r="W15" i="203"/>
  <c r="J30" i="203" s="1"/>
  <c r="AD15" i="203"/>
  <c r="Q30" i="203" s="1"/>
  <c r="AI15" i="203"/>
  <c r="V30" i="203" s="1"/>
  <c r="AB15" i="203"/>
  <c r="O30" i="203" s="1"/>
  <c r="AH15" i="203"/>
  <c r="U30" i="203" s="1"/>
  <c r="AC15" i="203"/>
  <c r="P30" i="203" s="1"/>
  <c r="AA15" i="203"/>
  <c r="N30" i="203" s="1"/>
  <c r="Z15" i="203"/>
  <c r="M30" i="203" s="1"/>
  <c r="AG15" i="203"/>
  <c r="T30" i="203" s="1"/>
  <c r="D13" i="203"/>
  <c r="D28" i="50" s="1"/>
  <c r="X15" i="203"/>
  <c r="K30" i="203" s="1"/>
  <c r="K15" i="203"/>
  <c r="AF15" i="203"/>
  <c r="S30" i="203" s="1"/>
  <c r="Y15" i="203"/>
  <c r="L30" i="203" s="1"/>
  <c r="B31" i="203"/>
  <c r="B12" i="209" s="1"/>
  <c r="L20" i="191"/>
  <c r="C28" i="71"/>
  <c r="C29" i="71" s="1"/>
  <c r="C59" i="50"/>
  <c r="L9" i="203"/>
  <c r="L13" i="203" s="1"/>
  <c r="L28" i="50" s="1"/>
  <c r="L29" i="50" s="1"/>
  <c r="L31" i="50" s="1"/>
  <c r="M6" i="191"/>
  <c r="N17" i="191"/>
  <c r="M18" i="191"/>
  <c r="M19" i="191" s="1"/>
  <c r="L10" i="191"/>
  <c r="K12" i="209"/>
  <c r="K22" i="209" s="1"/>
  <c r="L19" i="191"/>
  <c r="I10" i="48"/>
  <c r="J4" i="48"/>
  <c r="J10" i="48" s="1"/>
  <c r="L6" i="84"/>
  <c r="H13" i="76"/>
  <c r="J14" i="127"/>
  <c r="AJ26" i="50"/>
  <c r="L26" i="71" s="1"/>
  <c r="N24" i="117"/>
  <c r="N25" i="117"/>
  <c r="P25" i="125"/>
  <c r="O21" i="117"/>
  <c r="O23" i="117" s="1"/>
  <c r="O10" i="209" s="1"/>
  <c r="M15" i="36"/>
  <c r="H15" i="76" s="1"/>
  <c r="M14" i="36"/>
  <c r="H14" i="76" s="1"/>
  <c r="BC154" i="118"/>
  <c r="BD5" i="118"/>
  <c r="Q154" i="118"/>
  <c r="CI154" i="118"/>
  <c r="CJ5" i="118"/>
  <c r="R7" i="127"/>
  <c r="J15" i="127" s="1"/>
  <c r="R8" i="117"/>
  <c r="R22" i="117" s="1"/>
  <c r="S22" i="124"/>
  <c r="R23" i="124"/>
  <c r="R22" i="124"/>
  <c r="AJ14" i="124"/>
  <c r="AJ21" i="124" s="1"/>
  <c r="P7" i="117"/>
  <c r="P26" i="125"/>
  <c r="O10" i="117"/>
  <c r="Q24" i="125"/>
  <c r="J15" i="71" s="1"/>
  <c r="N11" i="117"/>
  <c r="N7" i="84"/>
  <c r="R8" i="127"/>
  <c r="J16" i="127" s="1"/>
  <c r="S6" i="127"/>
  <c r="T5" i="127"/>
  <c r="L13" i="127" s="1"/>
  <c r="P9" i="187"/>
  <c r="O10" i="187"/>
  <c r="N13" i="36"/>
  <c r="N6" i="10" s="1"/>
  <c r="Q19" i="187"/>
  <c r="P19" i="187"/>
  <c r="L14" i="203" l="1"/>
  <c r="L15" i="203"/>
  <c r="L30" i="50"/>
  <c r="F28" i="71"/>
  <c r="B28" i="71"/>
  <c r="B59" i="50"/>
  <c r="B25" i="209"/>
  <c r="B26" i="209"/>
  <c r="M9" i="191"/>
  <c r="O17" i="191"/>
  <c r="N6" i="191"/>
  <c r="N9" i="191" s="1"/>
  <c r="N18" i="191"/>
  <c r="N19" i="191" s="1"/>
  <c r="L12" i="209"/>
  <c r="L22" i="209" s="1"/>
  <c r="L23" i="209" s="1"/>
  <c r="E28" i="71"/>
  <c r="M20" i="191"/>
  <c r="AB24" i="209"/>
  <c r="AH24" i="209"/>
  <c r="AA24" i="209"/>
  <c r="AI24" i="209"/>
  <c r="AM24" i="209"/>
  <c r="Z24" i="209"/>
  <c r="AG24" i="209"/>
  <c r="K23" i="209"/>
  <c r="AN24" i="209"/>
  <c r="AF24" i="209"/>
  <c r="X24" i="209"/>
  <c r="W24" i="209"/>
  <c r="AL24" i="209"/>
  <c r="AC24" i="209"/>
  <c r="V24" i="209"/>
  <c r="D22" i="209"/>
  <c r="AE24" i="209"/>
  <c r="J24" i="209"/>
  <c r="Y24" i="209"/>
  <c r="AK24" i="209"/>
  <c r="AJ24" i="209"/>
  <c r="K24" i="209"/>
  <c r="AD24" i="209"/>
  <c r="AO24" i="209"/>
  <c r="U24" i="209"/>
  <c r="D12" i="209"/>
  <c r="D28" i="203"/>
  <c r="C60" i="50"/>
  <c r="C5" i="10"/>
  <c r="K14" i="127"/>
  <c r="O25" i="117"/>
  <c r="O24" i="117"/>
  <c r="P21" i="117"/>
  <c r="P23" i="117" s="1"/>
  <c r="P10" i="209" s="1"/>
  <c r="N15" i="36"/>
  <c r="N14" i="36"/>
  <c r="R154" i="118"/>
  <c r="CJ154" i="118"/>
  <c r="CK5" i="118"/>
  <c r="BE5" i="118"/>
  <c r="BD154" i="118"/>
  <c r="AJ8" i="117"/>
  <c r="AJ22" i="117"/>
  <c r="S7" i="127"/>
  <c r="K15" i="127" s="1"/>
  <c r="O11" i="117"/>
  <c r="O12" i="117"/>
  <c r="Q7" i="117"/>
  <c r="Q26" i="125"/>
  <c r="P10" i="117"/>
  <c r="R24" i="125"/>
  <c r="AJ5" i="125"/>
  <c r="AJ24" i="125" s="1"/>
  <c r="Q25" i="125"/>
  <c r="U5" i="127"/>
  <c r="M13" i="127" s="1"/>
  <c r="T6" i="127"/>
  <c r="S8" i="127"/>
  <c r="K16" i="127" s="1"/>
  <c r="O13" i="36"/>
  <c r="O6" i="10" s="1"/>
  <c r="Q9" i="187"/>
  <c r="R19" i="187"/>
  <c r="P10" i="187"/>
  <c r="L24" i="209" l="1"/>
  <c r="N20" i="191"/>
  <c r="N9" i="203"/>
  <c r="N13" i="203" s="1"/>
  <c r="N28" i="50" s="1"/>
  <c r="N29" i="50" s="1"/>
  <c r="N11" i="191"/>
  <c r="P17" i="191"/>
  <c r="O6" i="191"/>
  <c r="O18" i="191"/>
  <c r="M9" i="203"/>
  <c r="M13" i="203" s="1"/>
  <c r="M28" i="50" s="1"/>
  <c r="M29" i="50" s="1"/>
  <c r="N10" i="191"/>
  <c r="M11" i="191"/>
  <c r="M10" i="191"/>
  <c r="E29" i="71"/>
  <c r="AH31" i="50"/>
  <c r="U62" i="50" s="1"/>
  <c r="AF31" i="50"/>
  <c r="S62" i="50" s="1"/>
  <c r="Z31" i="50"/>
  <c r="M62" i="50" s="1"/>
  <c r="E31" i="71"/>
  <c r="AI31" i="50"/>
  <c r="V62" i="50" s="1"/>
  <c r="AD31" i="50"/>
  <c r="Q62" i="50" s="1"/>
  <c r="J5" i="10"/>
  <c r="W31" i="50"/>
  <c r="J62" i="50" s="1"/>
  <c r="AG31" i="50"/>
  <c r="T62" i="50" s="1"/>
  <c r="X31" i="50"/>
  <c r="K62" i="50" s="1"/>
  <c r="Y31" i="50"/>
  <c r="L62" i="50" s="1"/>
  <c r="AA31" i="50"/>
  <c r="N62" i="50" s="1"/>
  <c r="AC31" i="50"/>
  <c r="P62" i="50" s="1"/>
  <c r="AB31" i="50"/>
  <c r="O62" i="50" s="1"/>
  <c r="AE31" i="50"/>
  <c r="R62" i="50" s="1"/>
  <c r="F31" i="71"/>
  <c r="F30" i="71"/>
  <c r="C5" i="84"/>
  <c r="C8" i="10"/>
  <c r="C8" i="84" s="1"/>
  <c r="G28" i="71"/>
  <c r="G31" i="71"/>
  <c r="K5" i="10"/>
  <c r="F29" i="71"/>
  <c r="D28" i="71"/>
  <c r="D59" i="50"/>
  <c r="P24" i="117"/>
  <c r="P25" i="117"/>
  <c r="AJ15" i="50"/>
  <c r="L15" i="71" s="1"/>
  <c r="Q21" i="117"/>
  <c r="Q23" i="117" s="1"/>
  <c r="Q10" i="209" s="1"/>
  <c r="T7" i="127"/>
  <c r="L15" i="127" s="1"/>
  <c r="L14" i="127"/>
  <c r="O15" i="36"/>
  <c r="O14" i="36"/>
  <c r="BE154" i="118"/>
  <c r="BF5" i="118"/>
  <c r="CK154" i="118"/>
  <c r="CL5" i="118"/>
  <c r="S154" i="118"/>
  <c r="P12" i="117"/>
  <c r="R7" i="117"/>
  <c r="R21" i="117" s="1"/>
  <c r="S25" i="125"/>
  <c r="R26" i="125"/>
  <c r="Q10" i="117"/>
  <c r="R25" i="125"/>
  <c r="P11" i="117"/>
  <c r="T8" i="127"/>
  <c r="L16" i="127" s="1"/>
  <c r="U6" i="127"/>
  <c r="V5" i="127"/>
  <c r="N13" i="127" s="1"/>
  <c r="S19" i="187"/>
  <c r="P13" i="36"/>
  <c r="P6" i="10" s="1"/>
  <c r="Q10" i="187"/>
  <c r="R9" i="187"/>
  <c r="N31" i="50" l="1"/>
  <c r="N30" i="50"/>
  <c r="M31" i="50"/>
  <c r="M30" i="50"/>
  <c r="I5" i="84"/>
  <c r="J8" i="10"/>
  <c r="M12" i="209"/>
  <c r="M22" i="209" s="1"/>
  <c r="N14" i="203"/>
  <c r="M15" i="203"/>
  <c r="M14" i="203"/>
  <c r="D5" i="10"/>
  <c r="D5" i="84" s="1"/>
  <c r="D29" i="71"/>
  <c r="D60" i="50"/>
  <c r="O20" i="191"/>
  <c r="O9" i="191"/>
  <c r="Q17" i="191"/>
  <c r="P6" i="191"/>
  <c r="P9" i="191" s="1"/>
  <c r="P18" i="191"/>
  <c r="P19" i="191" s="1"/>
  <c r="N12" i="209"/>
  <c r="N22" i="209" s="1"/>
  <c r="N5" i="10"/>
  <c r="N8" i="10" s="1"/>
  <c r="N15" i="203"/>
  <c r="J5" i="84"/>
  <c r="K8" i="10"/>
  <c r="L5" i="10"/>
  <c r="G29" i="71"/>
  <c r="G30" i="71"/>
  <c r="O19" i="191"/>
  <c r="M14" i="127"/>
  <c r="Q24" i="117"/>
  <c r="Q25" i="117"/>
  <c r="P15" i="36"/>
  <c r="P14" i="36"/>
  <c r="CL154" i="118"/>
  <c r="CM5" i="118"/>
  <c r="T154" i="118"/>
  <c r="BG5" i="118"/>
  <c r="BF154" i="118"/>
  <c r="R23" i="117"/>
  <c r="AJ21" i="117"/>
  <c r="AJ23" i="117" s="1"/>
  <c r="U7" i="127"/>
  <c r="M15" i="127" s="1"/>
  <c r="Q12" i="117"/>
  <c r="R10" i="117"/>
  <c r="AJ7" i="117"/>
  <c r="AJ10" i="117" s="1"/>
  <c r="Q11" i="117"/>
  <c r="W5" i="127"/>
  <c r="O13" i="127" s="1"/>
  <c r="V6" i="127"/>
  <c r="U8" i="127"/>
  <c r="M16" i="127" s="1"/>
  <c r="R10" i="187"/>
  <c r="Q13" i="36"/>
  <c r="Q6" i="10" s="1"/>
  <c r="T19" i="187"/>
  <c r="N10" i="10" l="1"/>
  <c r="L87" i="22" s="1"/>
  <c r="L85" i="22"/>
  <c r="N24" i="209"/>
  <c r="H28" i="71"/>
  <c r="M24" i="209"/>
  <c r="M23" i="209"/>
  <c r="N23" i="209"/>
  <c r="AF10" i="10"/>
  <c r="AD87" i="22" s="1"/>
  <c r="D8" i="10"/>
  <c r="D8" i="84" s="1"/>
  <c r="AG10" i="10"/>
  <c r="AE87" i="22" s="1"/>
  <c r="B18" i="39"/>
  <c r="B25" i="39" s="1"/>
  <c r="B27" i="39" s="1"/>
  <c r="J37" i="10"/>
  <c r="AD10" i="10"/>
  <c r="AB87" i="22" s="1"/>
  <c r="AE10" i="10"/>
  <c r="AC87" i="22" s="1"/>
  <c r="I8" i="84"/>
  <c r="AI10" i="10"/>
  <c r="AG87" i="22" s="1"/>
  <c r="H85" i="22"/>
  <c r="AL10" i="10"/>
  <c r="AJ87" i="22" s="1"/>
  <c r="AK10" i="10"/>
  <c r="AI87" i="22" s="1"/>
  <c r="J10" i="10"/>
  <c r="AN10" i="10"/>
  <c r="AL87" i="22" s="1"/>
  <c r="AC10" i="10"/>
  <c r="AA87" i="22" s="1"/>
  <c r="B4" i="39"/>
  <c r="B11" i="39" s="1"/>
  <c r="B13" i="39" s="1"/>
  <c r="AJ10" i="10"/>
  <c r="AH87" i="22" s="1"/>
  <c r="AM10" i="10"/>
  <c r="AK87" i="22" s="1"/>
  <c r="AH10" i="10"/>
  <c r="AF87" i="22" s="1"/>
  <c r="K10" i="10"/>
  <c r="K9" i="10"/>
  <c r="P20" i="191"/>
  <c r="P9" i="203"/>
  <c r="P13" i="203" s="1"/>
  <c r="P28" i="50" s="1"/>
  <c r="P29" i="50" s="1"/>
  <c r="P11" i="191"/>
  <c r="R17" i="191"/>
  <c r="Q6" i="191"/>
  <c r="Q18" i="191"/>
  <c r="Q19" i="191" s="1"/>
  <c r="L8" i="10"/>
  <c r="L10" i="10" s="1"/>
  <c r="J87" i="22" s="1"/>
  <c r="K5" i="84"/>
  <c r="K37" i="10"/>
  <c r="I85" i="22"/>
  <c r="J8" i="84"/>
  <c r="O9" i="203"/>
  <c r="O13" i="203" s="1"/>
  <c r="O28" i="50" s="1"/>
  <c r="O29" i="50" s="1"/>
  <c r="P10" i="191"/>
  <c r="O11" i="191"/>
  <c r="O10" i="191"/>
  <c r="R10" i="209"/>
  <c r="J34" i="117"/>
  <c r="J13" i="76"/>
  <c r="V7" i="127"/>
  <c r="N15" i="127" s="1"/>
  <c r="N14" i="127"/>
  <c r="Q15" i="36"/>
  <c r="J15" i="76" s="1"/>
  <c r="Q14" i="36"/>
  <c r="J14" i="76" s="1"/>
  <c r="U154" i="118"/>
  <c r="BG154" i="118"/>
  <c r="BH5" i="118"/>
  <c r="CM154" i="118"/>
  <c r="CN5" i="118"/>
  <c r="S24" i="117"/>
  <c r="K35" i="117" s="1"/>
  <c r="R25" i="117"/>
  <c r="J36" i="117" s="1"/>
  <c r="R24" i="117"/>
  <c r="J35" i="117" s="1"/>
  <c r="S11" i="117"/>
  <c r="R12" i="117"/>
  <c r="R11" i="117"/>
  <c r="V8" i="127"/>
  <c r="N16" i="127" s="1"/>
  <c r="W6" i="127"/>
  <c r="X5" i="127"/>
  <c r="S10" i="187"/>
  <c r="S9" i="187"/>
  <c r="R13" i="36"/>
  <c r="P31" i="50" l="1"/>
  <c r="P30" i="50"/>
  <c r="O31" i="50"/>
  <c r="O30" i="50"/>
  <c r="L9" i="10"/>
  <c r="J86" i="22" s="1"/>
  <c r="J25" i="22" s="1"/>
  <c r="J30" i="22" s="1"/>
  <c r="J31" i="22" s="1"/>
  <c r="O12" i="209"/>
  <c r="O22" i="209" s="1"/>
  <c r="P14" i="203"/>
  <c r="O15" i="203"/>
  <c r="O14" i="203"/>
  <c r="I86" i="22"/>
  <c r="I25" i="22" s="1"/>
  <c r="J9" i="84"/>
  <c r="K10" i="84"/>
  <c r="M5" i="10"/>
  <c r="H31" i="71"/>
  <c r="H29" i="71"/>
  <c r="H30" i="71"/>
  <c r="P12" i="209"/>
  <c r="P22" i="209" s="1"/>
  <c r="P5" i="10"/>
  <c r="P8" i="10" s="1"/>
  <c r="N85" i="22" s="1"/>
  <c r="P15" i="203"/>
  <c r="I87" i="22"/>
  <c r="J10" i="84"/>
  <c r="Q9" i="191"/>
  <c r="L37" i="10"/>
  <c r="J85" i="22"/>
  <c r="K8" i="84"/>
  <c r="H87" i="22"/>
  <c r="I10" i="84"/>
  <c r="Q20" i="191"/>
  <c r="S17" i="191"/>
  <c r="R6" i="191"/>
  <c r="R9" i="191" s="1"/>
  <c r="R18" i="191"/>
  <c r="R19" i="191" s="1"/>
  <c r="BH87" i="22"/>
  <c r="BG87" i="22"/>
  <c r="BA87" i="22"/>
  <c r="AO87" i="22"/>
  <c r="AV87" i="22"/>
  <c r="AT87" i="22"/>
  <c r="BE87" i="22"/>
  <c r="AR87" i="22"/>
  <c r="AP87" i="22"/>
  <c r="AZ87" i="22"/>
  <c r="AN87" i="22"/>
  <c r="BD87" i="22"/>
  <c r="AQ87" i="22"/>
  <c r="BB87" i="22"/>
  <c r="AY87" i="22"/>
  <c r="AM87" i="22"/>
  <c r="AX87" i="22"/>
  <c r="AW87" i="22"/>
  <c r="AU87" i="22"/>
  <c r="BF87" i="22"/>
  <c r="AS87" i="22"/>
  <c r="BC87" i="22"/>
  <c r="AP10" i="209"/>
  <c r="R6" i="10"/>
  <c r="O14" i="127"/>
  <c r="P13" i="127"/>
  <c r="AJ5" i="127"/>
  <c r="AJ6" i="127" s="1"/>
  <c r="R15" i="36"/>
  <c r="R14" i="36"/>
  <c r="V154" i="118"/>
  <c r="CN154" i="118"/>
  <c r="CO5" i="118"/>
  <c r="BI5" i="118"/>
  <c r="BH154" i="118"/>
  <c r="W7" i="127"/>
  <c r="O15" i="127" s="1"/>
  <c r="X6" i="127"/>
  <c r="W8" i="127"/>
  <c r="O16" i="127" s="1"/>
  <c r="T10" i="187"/>
  <c r="U19" i="187"/>
  <c r="T9" i="187"/>
  <c r="S13" i="36"/>
  <c r="S6" i="10" s="1"/>
  <c r="K9" i="84" l="1"/>
  <c r="J37" i="22"/>
  <c r="J38" i="22" s="1"/>
  <c r="I30" i="22"/>
  <c r="I31" i="22" s="1"/>
  <c r="I37" i="22"/>
  <c r="I38" i="22" s="1"/>
  <c r="P10" i="10"/>
  <c r="N87" i="22" s="1"/>
  <c r="M8" i="10"/>
  <c r="L5" i="84"/>
  <c r="Q9" i="203"/>
  <c r="Q13" i="203" s="1"/>
  <c r="Q28" i="50" s="1"/>
  <c r="Q29" i="50" s="1"/>
  <c r="R10" i="191"/>
  <c r="Q11" i="191"/>
  <c r="Q10" i="191"/>
  <c r="R9" i="203"/>
  <c r="R13" i="203" s="1"/>
  <c r="R28" i="50" s="1"/>
  <c r="R29" i="50" s="1"/>
  <c r="R11" i="191"/>
  <c r="T17" i="191"/>
  <c r="S6" i="191"/>
  <c r="S9" i="191" s="1"/>
  <c r="S18" i="191"/>
  <c r="S19" i="191" s="1"/>
  <c r="R20" i="191"/>
  <c r="P24" i="209"/>
  <c r="O24" i="209"/>
  <c r="P23" i="209"/>
  <c r="O23" i="209"/>
  <c r="N6" i="84"/>
  <c r="X7" i="127"/>
  <c r="P15" i="127" s="1"/>
  <c r="P14" i="127"/>
  <c r="S15" i="36"/>
  <c r="S14" i="36"/>
  <c r="BI154" i="118"/>
  <c r="BJ5" i="118"/>
  <c r="CO154" i="118"/>
  <c r="CP5" i="118"/>
  <c r="W154" i="118"/>
  <c r="Y7" i="127"/>
  <c r="Q15" i="127" s="1"/>
  <c r="AO7" i="10"/>
  <c r="P7" i="84" s="1"/>
  <c r="X8" i="127"/>
  <c r="P16" i="127" s="1"/>
  <c r="V9" i="187"/>
  <c r="U10" i="187"/>
  <c r="W19" i="187"/>
  <c r="V19" i="187"/>
  <c r="T13" i="36"/>
  <c r="T6" i="10" s="1"/>
  <c r="U9" i="187"/>
  <c r="R30" i="50" l="1"/>
  <c r="Q31" i="50"/>
  <c r="Q30" i="50"/>
  <c r="R31" i="50"/>
  <c r="S9" i="203"/>
  <c r="S13" i="203" s="1"/>
  <c r="S28" i="50" s="1"/>
  <c r="S29" i="50" s="1"/>
  <c r="S11" i="191"/>
  <c r="T6" i="191"/>
  <c r="T18" i="191"/>
  <c r="T19" i="191" s="1"/>
  <c r="AJ17" i="191"/>
  <c r="AJ18" i="191" s="1"/>
  <c r="O5" i="10"/>
  <c r="O8" i="10" s="1"/>
  <c r="S10" i="191"/>
  <c r="R12" i="209"/>
  <c r="R22" i="209" s="1"/>
  <c r="R5" i="10"/>
  <c r="R8" i="10" s="1"/>
  <c r="P85" i="22" s="1"/>
  <c r="R15" i="203"/>
  <c r="Q12" i="209"/>
  <c r="Q22" i="209" s="1"/>
  <c r="R14" i="203"/>
  <c r="Q15" i="203"/>
  <c r="Q14" i="203"/>
  <c r="S20" i="191"/>
  <c r="M9" i="10"/>
  <c r="K85" i="22"/>
  <c r="N9" i="10"/>
  <c r="L86" i="22" s="1"/>
  <c r="L8" i="84"/>
  <c r="M10" i="10"/>
  <c r="T15" i="36"/>
  <c r="T14" i="36"/>
  <c r="X154" i="118"/>
  <c r="BK5" i="118"/>
  <c r="BJ154" i="118"/>
  <c r="CP154" i="118"/>
  <c r="CQ5" i="118"/>
  <c r="J16" i="186"/>
  <c r="J15" i="186"/>
  <c r="J17" i="186"/>
  <c r="U13" i="36"/>
  <c r="U6" i="10" s="1"/>
  <c r="U8" i="10" s="1"/>
  <c r="S85" i="22" s="1"/>
  <c r="V10" i="187"/>
  <c r="W9" i="187"/>
  <c r="X19" i="187"/>
  <c r="S31" i="50" l="1"/>
  <c r="S30" i="50"/>
  <c r="S14" i="203"/>
  <c r="R10" i="10"/>
  <c r="P87" i="22" s="1"/>
  <c r="K86" i="22"/>
  <c r="L9" i="84"/>
  <c r="O10" i="10"/>
  <c r="M87" i="22" s="1"/>
  <c r="M85" i="22"/>
  <c r="O9" i="10"/>
  <c r="M86" i="22" s="1"/>
  <c r="P9" i="10"/>
  <c r="N86" i="22" s="1"/>
  <c r="J28" i="71"/>
  <c r="U19" i="191"/>
  <c r="T20" i="191"/>
  <c r="Q24" i="209"/>
  <c r="R23" i="209"/>
  <c r="Q23" i="209"/>
  <c r="T9" i="191"/>
  <c r="AJ6" i="191"/>
  <c r="AJ9" i="191" s="1"/>
  <c r="K87" i="22"/>
  <c r="L10" i="84"/>
  <c r="R24" i="209"/>
  <c r="S12" i="209"/>
  <c r="S22" i="209" s="1"/>
  <c r="S23" i="209" s="1"/>
  <c r="S5" i="10"/>
  <c r="S8" i="10" s="1"/>
  <c r="S15" i="203"/>
  <c r="U10" i="10"/>
  <c r="S87" i="22" s="1"/>
  <c r="U15" i="36"/>
  <c r="U14" i="36"/>
  <c r="CQ154" i="118"/>
  <c r="CR5" i="118"/>
  <c r="BK154" i="118"/>
  <c r="BL5" i="118"/>
  <c r="Y154" i="118"/>
  <c r="X9" i="187"/>
  <c r="V13" i="36"/>
  <c r="V6" i="10" s="1"/>
  <c r="V8" i="10" s="1"/>
  <c r="W10" i="187"/>
  <c r="N5" i="84"/>
  <c r="Y19" i="187"/>
  <c r="V9" i="10" l="1"/>
  <c r="T86" i="22" s="1"/>
  <c r="T85" i="22"/>
  <c r="Q5" i="10"/>
  <c r="Q8" i="10" s="1"/>
  <c r="J29" i="71"/>
  <c r="J30" i="71"/>
  <c r="J31" i="71"/>
  <c r="S10" i="10"/>
  <c r="Q87" i="22" s="1"/>
  <c r="Q85" i="22"/>
  <c r="T9" i="203"/>
  <c r="U10" i="191"/>
  <c r="T11" i="191"/>
  <c r="T10" i="191"/>
  <c r="S24" i="209"/>
  <c r="S9" i="10"/>
  <c r="Q86" i="22" s="1"/>
  <c r="V10" i="10"/>
  <c r="T87" i="22" s="1"/>
  <c r="V15" i="36"/>
  <c r="V14" i="36"/>
  <c r="BL154" i="118"/>
  <c r="BM5" i="118"/>
  <c r="CR154" i="118"/>
  <c r="CS5" i="118"/>
  <c r="Z154" i="118"/>
  <c r="Z19" i="187"/>
  <c r="W13" i="36"/>
  <c r="W6" i="10" s="1"/>
  <c r="W8" i="10" s="1"/>
  <c r="U85" i="22" s="1"/>
  <c r="N8" i="84"/>
  <c r="Y9" i="187"/>
  <c r="X10" i="187"/>
  <c r="AJ9" i="203" l="1"/>
  <c r="AJ13" i="203" s="1"/>
  <c r="T13" i="203"/>
  <c r="T28" i="50" s="1"/>
  <c r="T29" i="50" s="1"/>
  <c r="Q10" i="10"/>
  <c r="O87" i="22" s="1"/>
  <c r="O85" i="22"/>
  <c r="Q9" i="10"/>
  <c r="O86" i="22" s="1"/>
  <c r="R9" i="10"/>
  <c r="P86" i="22" s="1"/>
  <c r="W10" i="10"/>
  <c r="U87" i="22" s="1"/>
  <c r="W9" i="10"/>
  <c r="U86" i="22" s="1"/>
  <c r="W15" i="36"/>
  <c r="W14" i="36"/>
  <c r="AA154" i="118"/>
  <c r="CS154" i="118"/>
  <c r="CT5" i="118"/>
  <c r="BM154" i="118"/>
  <c r="BN5" i="118"/>
  <c r="N10" i="84"/>
  <c r="Z9" i="187"/>
  <c r="AA19" i="187"/>
  <c r="Y10" i="187"/>
  <c r="X13" i="36"/>
  <c r="X6" i="10" s="1"/>
  <c r="X8" i="10" s="1"/>
  <c r="V85" i="22" s="1"/>
  <c r="U30" i="50" l="1"/>
  <c r="T31" i="50"/>
  <c r="T30" i="50"/>
  <c r="N9" i="84"/>
  <c r="T12" i="209"/>
  <c r="U14" i="203"/>
  <c r="T15" i="203"/>
  <c r="T14" i="203"/>
  <c r="X10" i="10"/>
  <c r="V87" i="22" s="1"/>
  <c r="X9" i="10"/>
  <c r="V86" i="22" s="1"/>
  <c r="X15" i="36"/>
  <c r="X14" i="36"/>
  <c r="BO5" i="118"/>
  <c r="BN154" i="118"/>
  <c r="CT154" i="118"/>
  <c r="CU5" i="118"/>
  <c r="AB154" i="118"/>
  <c r="Y13" i="36"/>
  <c r="Y6" i="10" s="1"/>
  <c r="Y8" i="10" s="1"/>
  <c r="W85" i="22" s="1"/>
  <c r="AB19" i="187"/>
  <c r="AA9" i="187"/>
  <c r="Z10" i="187"/>
  <c r="AJ28" i="50" l="1"/>
  <c r="AP12" i="209"/>
  <c r="AP22" i="209" s="1"/>
  <c r="T22" i="209"/>
  <c r="Y10" i="10"/>
  <c r="W87" i="22" s="1"/>
  <c r="Y9" i="10"/>
  <c r="W86" i="22" s="1"/>
  <c r="Y15" i="36"/>
  <c r="Y14" i="36"/>
  <c r="AC154" i="118"/>
  <c r="CU154" i="118"/>
  <c r="CV5" i="118"/>
  <c r="BO154" i="118"/>
  <c r="BP5" i="118"/>
  <c r="Z13" i="36"/>
  <c r="AA10" i="187"/>
  <c r="AJ18" i="187"/>
  <c r="U23" i="209" l="1"/>
  <c r="T24" i="209"/>
  <c r="T23" i="209"/>
  <c r="L28" i="71"/>
  <c r="L29" i="71" s="1"/>
  <c r="AJ29" i="50"/>
  <c r="T5" i="10"/>
  <c r="Z6" i="10"/>
  <c r="Z8" i="10" s="1"/>
  <c r="J28" i="36"/>
  <c r="Z15" i="36"/>
  <c r="J30" i="36" s="1"/>
  <c r="Z14" i="36"/>
  <c r="J29" i="36" s="1"/>
  <c r="BP154" i="118"/>
  <c r="BQ5" i="118"/>
  <c r="CV154" i="118"/>
  <c r="CW5" i="118"/>
  <c r="AD154" i="118"/>
  <c r="AD19" i="187"/>
  <c r="AC19" i="187"/>
  <c r="AJ7" i="186"/>
  <c r="AJ7" i="187"/>
  <c r="AJ8" i="187" s="1"/>
  <c r="AA13" i="36"/>
  <c r="AB10" i="187"/>
  <c r="AB9" i="187"/>
  <c r="Z10" i="10" l="1"/>
  <c r="X87" i="22" s="1"/>
  <c r="X85" i="22"/>
  <c r="Z9" i="10"/>
  <c r="X86" i="22" s="1"/>
  <c r="T8" i="10"/>
  <c r="AO5" i="10"/>
  <c r="P5" i="84" s="1"/>
  <c r="AA6" i="10"/>
  <c r="AA8" i="10" s="1"/>
  <c r="K28" i="36"/>
  <c r="AA15" i="36"/>
  <c r="K30" i="36" s="1"/>
  <c r="AA14" i="36"/>
  <c r="K29" i="36" s="1"/>
  <c r="AE154" i="118"/>
  <c r="CW154" i="118"/>
  <c r="CX5" i="118"/>
  <c r="BQ154" i="118"/>
  <c r="BR5" i="118"/>
  <c r="AO12" i="36"/>
  <c r="L12" i="76" s="1"/>
  <c r="AD9" i="187"/>
  <c r="AC10" i="187"/>
  <c r="AB13" i="36"/>
  <c r="AC9" i="187"/>
  <c r="AA10" i="10" l="1"/>
  <c r="Y87" i="22" s="1"/>
  <c r="Y85" i="22"/>
  <c r="R85" i="22"/>
  <c r="T10" i="10"/>
  <c r="R87" i="22" s="1"/>
  <c r="U9" i="10"/>
  <c r="S86" i="22" s="1"/>
  <c r="T9" i="10"/>
  <c r="R86" i="22" s="1"/>
  <c r="AA9" i="10"/>
  <c r="Y86" i="22" s="1"/>
  <c r="AB6" i="10"/>
  <c r="AB8" i="10" s="1"/>
  <c r="Z85" i="22" s="1"/>
  <c r="L28" i="36"/>
  <c r="AC14" i="36"/>
  <c r="M29" i="36" s="1"/>
  <c r="AB15" i="36"/>
  <c r="L30" i="36" s="1"/>
  <c r="AB14" i="36"/>
  <c r="L29" i="36" s="1"/>
  <c r="CX154" i="118"/>
  <c r="CY5" i="118"/>
  <c r="AF154" i="118"/>
  <c r="BR154" i="118"/>
  <c r="BS5" i="118"/>
  <c r="AO13" i="36"/>
  <c r="L13" i="76" s="1"/>
  <c r="AC9" i="10" l="1"/>
  <c r="AA86" i="22" s="1"/>
  <c r="AB9" i="10"/>
  <c r="Z86" i="22" s="1"/>
  <c r="AB10" i="10"/>
  <c r="Z87" i="22" s="1"/>
  <c r="AG154" i="118"/>
  <c r="CY154" i="118"/>
  <c r="CZ5" i="118"/>
  <c r="BS154" i="118"/>
  <c r="BT5" i="118"/>
  <c r="AO6" i="10"/>
  <c r="CZ154" i="118" l="1"/>
  <c r="DA5" i="118"/>
  <c r="AH154" i="118"/>
  <c r="BT154" i="118"/>
  <c r="BU5" i="118"/>
  <c r="P6" i="84"/>
  <c r="AO8" i="10"/>
  <c r="P8" i="84" s="1"/>
  <c r="AE7" i="193"/>
  <c r="R16" i="193" s="1"/>
  <c r="AF7" i="193"/>
  <c r="S16" i="193" s="1"/>
  <c r="AG7" i="193"/>
  <c r="T16" i="193" s="1"/>
  <c r="AC7" i="193"/>
  <c r="P16" i="193" s="1"/>
  <c r="V7" i="193"/>
  <c r="J7" i="193"/>
  <c r="S7" i="193"/>
  <c r="N7" i="193"/>
  <c r="T7" i="193"/>
  <c r="R7" i="193"/>
  <c r="AD7" i="193"/>
  <c r="Q16" i="193" s="1"/>
  <c r="AH7" i="193"/>
  <c r="U16" i="193" s="1"/>
  <c r="P7" i="193"/>
  <c r="AI7" i="193"/>
  <c r="V16" i="193" s="1"/>
  <c r="X7" i="193"/>
  <c r="K16" i="193" s="1"/>
  <c r="M7" i="193"/>
  <c r="Q7" i="193"/>
  <c r="K7" i="193"/>
  <c r="AJ7" i="193"/>
  <c r="Y7" i="193"/>
  <c r="L16" i="193" s="1"/>
  <c r="O7" i="193"/>
  <c r="AA7" i="193"/>
  <c r="N16" i="193" s="1"/>
  <c r="AB7" i="193"/>
  <c r="O16" i="193" s="1"/>
  <c r="Z7" i="193"/>
  <c r="M16" i="193" s="1"/>
  <c r="W7" i="193"/>
  <c r="J16" i="193" s="1"/>
  <c r="C7" i="193"/>
  <c r="C16" i="193" s="1"/>
  <c r="U7" i="193"/>
  <c r="S8" i="193" l="1"/>
  <c r="K9" i="193"/>
  <c r="W9" i="193"/>
  <c r="J18" i="193" s="1"/>
  <c r="AI9" i="193"/>
  <c r="V18" i="193" s="1"/>
  <c r="X9" i="193"/>
  <c r="K18" i="193" s="1"/>
  <c r="J9" i="193"/>
  <c r="M9" i="193"/>
  <c r="Y9" i="193"/>
  <c r="L18" i="193" s="1"/>
  <c r="T9" i="193"/>
  <c r="AG9" i="193"/>
  <c r="T18" i="193" s="1"/>
  <c r="V9" i="193"/>
  <c r="N9" i="193"/>
  <c r="Z9" i="193"/>
  <c r="M18" i="193" s="1"/>
  <c r="D7" i="193"/>
  <c r="D16" i="193" s="1"/>
  <c r="O9" i="193"/>
  <c r="AA9" i="193"/>
  <c r="N18" i="193" s="1"/>
  <c r="P9" i="193"/>
  <c r="AB9" i="193"/>
  <c r="O18" i="193" s="1"/>
  <c r="AC9" i="193"/>
  <c r="P18" i="193" s="1"/>
  <c r="R9" i="193"/>
  <c r="AE9" i="193"/>
  <c r="R18" i="193" s="1"/>
  <c r="AF9" i="193"/>
  <c r="S18" i="193" s="1"/>
  <c r="U9" i="193"/>
  <c r="Q9" i="193"/>
  <c r="AD9" i="193"/>
  <c r="Q18" i="193" s="1"/>
  <c r="S9" i="193"/>
  <c r="AH9" i="193"/>
  <c r="U18" i="193" s="1"/>
  <c r="K8" i="193"/>
  <c r="W8" i="193"/>
  <c r="J17" i="193" s="1"/>
  <c r="N8" i="193"/>
  <c r="BU154" i="118"/>
  <c r="BV5" i="118"/>
  <c r="AI154" i="118"/>
  <c r="DA154" i="118"/>
  <c r="DB5" i="118"/>
  <c r="AA8" i="193"/>
  <c r="N17" i="193" s="1"/>
  <c r="AE8" i="193"/>
  <c r="R17" i="193" s="1"/>
  <c r="AI8" i="193"/>
  <c r="V17" i="193" s="1"/>
  <c r="U8" i="193"/>
  <c r="X8" i="193"/>
  <c r="K17" i="193" s="1"/>
  <c r="Z8" i="193"/>
  <c r="M17" i="193" s="1"/>
  <c r="AC8" i="193"/>
  <c r="P17" i="193" s="1"/>
  <c r="AG8" i="193"/>
  <c r="T17" i="193" s="1"/>
  <c r="R8" i="193"/>
  <c r="AD8" i="193"/>
  <c r="Q17" i="193" s="1"/>
  <c r="B10" i="193"/>
  <c r="B19" i="193" s="1"/>
  <c r="T8" i="193"/>
  <c r="AB8" i="193"/>
  <c r="O17" i="193" s="1"/>
  <c r="P8" i="193"/>
  <c r="O8" i="193"/>
  <c r="Y8" i="193"/>
  <c r="L17" i="193" s="1"/>
  <c r="AF8" i="193"/>
  <c r="S17" i="193" s="1"/>
  <c r="Q8" i="193"/>
  <c r="V8" i="193"/>
  <c r="AH8" i="193"/>
  <c r="U17" i="193" s="1"/>
  <c r="L7" i="193"/>
  <c r="M8" i="193" s="1"/>
  <c r="L9" i="193" l="1"/>
  <c r="AJ154" i="118"/>
  <c r="DB154" i="118"/>
  <c r="DC5" i="118"/>
  <c r="BV154" i="118"/>
  <c r="BW5" i="118"/>
  <c r="L8" i="193"/>
  <c r="BW154" i="118" l="1"/>
  <c r="BX5" i="118"/>
  <c r="BX154" i="118" s="1"/>
  <c r="DC154" i="118"/>
  <c r="DD5" i="118"/>
  <c r="DD154" i="118" s="1"/>
  <c r="AK154" i="118"/>
  <c r="B18" i="197"/>
  <c r="B20" i="197"/>
  <c r="B19" i="197"/>
  <c r="B13" i="197" l="1"/>
  <c r="B25" i="197" s="1"/>
  <c r="T24" i="204" l="1"/>
  <c r="U24" i="204" l="1"/>
  <c r="U25" i="204" s="1"/>
  <c r="V24" i="204" l="1"/>
  <c r="V25" i="204" s="1"/>
  <c r="W24" i="204" l="1"/>
  <c r="X24" i="204" l="1"/>
  <c r="X25" i="204" s="1"/>
  <c r="W25" i="204"/>
  <c r="Y25" i="204" l="1"/>
  <c r="K24" i="204"/>
  <c r="L24" i="204"/>
  <c r="J24" i="204"/>
  <c r="L25" i="204" l="1"/>
  <c r="M24" i="204"/>
  <c r="M26" i="204" s="1"/>
  <c r="D24" i="204"/>
  <c r="T26" i="204"/>
  <c r="K25" i="204"/>
  <c r="AI26" i="204"/>
  <c r="U26" i="204"/>
  <c r="V26" i="204"/>
  <c r="AF26" i="204"/>
  <c r="AB26" i="204"/>
  <c r="W26" i="204"/>
  <c r="AD26" i="204"/>
  <c r="AA26" i="204"/>
  <c r="AE26" i="204"/>
  <c r="AH26" i="204"/>
  <c r="AC26" i="204"/>
  <c r="J26" i="204"/>
  <c r="Z26" i="204"/>
  <c r="X26" i="204"/>
  <c r="J25" i="204"/>
  <c r="L26" i="204"/>
  <c r="K26" i="204"/>
  <c r="AG26" i="204"/>
  <c r="Y26" i="204"/>
  <c r="N24" i="204" l="1"/>
  <c r="N25" i="204" s="1"/>
  <c r="M25" i="204"/>
  <c r="N26" i="204" l="1"/>
  <c r="O24" i="204"/>
  <c r="P24" i="204" l="1"/>
  <c r="P25" i="204" s="1"/>
  <c r="O26" i="204"/>
  <c r="O25" i="204"/>
  <c r="Q24" i="204" l="1"/>
  <c r="Q25" i="204" s="1"/>
  <c r="P26" i="204"/>
  <c r="Q26" i="204" l="1"/>
  <c r="R24" i="204"/>
  <c r="R26" i="204" l="1"/>
  <c r="S24" i="204"/>
  <c r="AJ24" i="204"/>
  <c r="R25" i="204"/>
  <c r="T25" i="204" l="1"/>
  <c r="S26" i="204"/>
  <c r="S25" i="204"/>
  <c r="B32" i="50"/>
  <c r="B5" i="10" l="1"/>
  <c r="B11" i="10" s="1"/>
  <c r="B11" i="84" s="1"/>
  <c r="B32" i="71"/>
  <c r="B63" i="50"/>
  <c r="B5" i="84" l="1"/>
  <c r="B1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tc={031DF23A-0714-474D-8962-ED21AEC74BFE}</author>
    <author>tc={9D7F46CC-50AE-44FA-84FE-A07DD2AA4FFA}</author>
    <author>tc={F0E868B5-374E-4275-9E16-DC199F5A59E6}</author>
    <author>tc={ECDDC236-DB57-43AA-A334-AF65E75419CF}</author>
    <author>tc={09460112-38AD-433C-A89C-26B29BE862FE}</author>
    <author>tc={75B93B24-3A1B-4374-A6BF-C90F41AE7651}</author>
    <author>tc={9C168481-51CA-4800-99C9-BCC50FC641AC}</author>
    <author>tc={D91211C0-1651-4D23-B2B7-3ED1C8BDA57B}</author>
    <author>tc={190CFCC7-2289-463D-A221-A494F57901CD}</author>
    <author>tc={D0152F2F-E6BA-44BE-A5AE-FEFC58416A34}</author>
    <author>tc={78D8DA05-356C-4B76-9549-CC7190C1E4CB}</author>
    <author>tc={8D60D075-C422-4F20-9F4D-DEE086D630F9}</author>
    <author>tc={22969AA6-BAD9-44F0-8874-7BFC94E0BFDA}</author>
    <author>tc={F146BCD2-9E1E-4FEB-BE2A-5633903B6AAB}</author>
    <author>tc={8444D992-8542-464A-89A1-42304B70CFE1}</author>
    <author>tc={9D84E978-8F30-433C-9D7B-ECE96F9CA0FD}</author>
  </authors>
  <commentList>
    <comment ref="A1" authorId="0" shapeId="0" xr:uid="{031DF23A-0714-474D-8962-ED21AEC74BFE}">
      <text>
        <t>[Threaded comment]
Your version of Excel allows you to read this threaded comment; however, any edits to it will get removed if the file is opened in a newer version of Excel. Learn more: https://go.microsoft.com/fwlink/?linkid=870924
Comment:
    See "Modified Goals (Plan 5)" tab for 2017-2021. See "Modified Goals (Plan 6)" tab for 2022-2025. Values for 2026 and beyond have not yet been set, and therefore you cannot definitively calculate any of the values below.</t>
      </text>
    </comment>
    <comment ref="A8" authorId="1" shapeId="0" xr:uid="{9D7F46CC-50AE-44FA-84FE-A07DD2AA4FFA}">
      <text>
        <t>[Threaded comment]
Your version of Excel allows you to read this threaded comment; however, any edits to it will get removed if the file is opened in a newer version of Excel. Learn more: https://go.microsoft.com/fwlink/?linkid=870924
Comment:
    Unmodified goals from 220 ILCS 8-103B(b-15). Modified goals as approved by the ICC; see Modified Goals tabs.</t>
      </text>
    </comment>
    <comment ref="A16" authorId="2" shapeId="0" xr:uid="{F0E868B5-374E-4275-9E16-DC199F5A59E6}">
      <text>
        <t>[Threaded comment]
Your version of Excel allows you to read this threaded comment; however, any edits to it will get removed if the file is opened in a newer version of Excel. Learn more: https://go.microsoft.com/fwlink/?linkid=870924
Comment:
    Unmodified goals as defined in 220 ILCS 5/8-103B(g)(7.5).
Modified goals as approved by the ICC; see Modified Goals tabs.</t>
      </text>
    </comment>
    <comment ref="A22" authorId="3" shapeId="0" xr:uid="{ECDDC236-DB57-43AA-A334-AF65E75419CF}">
      <text>
        <t>[Threaded comment]
Your version of Excel allows you to read this threaded comment; however, any edits to it will get removed if the file is opened in a newer version of Excel. Learn more: https://go.microsoft.com/fwlink/?linkid=870924
Comment:
    As defined in 220 ILCS 5/8-103B(g)(7.5)</t>
      </text>
    </comment>
    <comment ref="I25" authorId="4" shapeId="0" xr:uid="{09460112-38AD-433C-A89C-26B29BE862FE}">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27" authorId="5" shapeId="0" xr:uid="{75B93B24-3A1B-4374-A6BF-C90F41AE7651}">
      <text>
        <t>[Threaded comment]
Your version of Excel allows you to read this threaded comment; however, any edits to it will get removed if the file is opened in a newer version of Excel. Learn more: https://go.microsoft.com/fwlink/?linkid=870924
Comment:
    Per Section 8-103B, this is currently 10% of total savings requirement, but was previously 10% of AAIG prior to CEJA.</t>
      </text>
    </comment>
    <comment ref="I30" authorId="6" shapeId="0" xr:uid="{9C168481-51CA-4800-99C9-BCC50FC641AC}">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C31" authorId="7" shapeId="0" xr:uid="{D91211C0-1651-4D23-B2B7-3ED1C8BDA57B}">
      <text>
        <t>[Threaded comment]
Your version of Excel allows you to read this threaded comment; however, any edits to it will get removed if the file is opened in a newer version of Excel. Learn more: https://go.microsoft.com/fwlink/?linkid=870924
Comment:
    This value and formula are different than 2019. In 2018 we used a conversion value of 29.31, the source of which is unclear (also used by Navigant). Policy Manual 2.0 explicitly defines the conversion at 29.3 and therefore we use 29.3 in 2019 and beyond.</t>
      </text>
    </comment>
    <comment ref="I31" authorId="8" shapeId="0" xr:uid="{190CFCC7-2289-463D-A221-A494F57901CD}">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36" authorId="9" shapeId="0" xr:uid="{D0152F2F-E6BA-44BE-A5AE-FEFC58416A34}">
      <text>
        <t>[Threaded comment]
Your version of Excel allows you to read this threaded comment; however, any edits to it will get removed if the file is opened in a newer version of Excel. Learn more: https://go.microsoft.com/fwlink/?linkid=870924
Comment:
    Varies by year per 8-103B(b-27)</t>
      </text>
    </comment>
    <comment ref="I37" authorId="10" shapeId="0" xr:uid="{78D8DA05-356C-4B76-9549-CC7190C1E4CB}">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38" authorId="11" shapeId="0" xr:uid="{8D60D075-C422-4F20-9F4D-DEE086D630F9}">
      <text>
        <t>[Threaded comment]
Your version of Excel allows you to read this threaded comment; however, any edits to it will get removed if the file is opened in a newer version of Excel. Learn more: https://go.microsoft.com/fwlink/?linkid=870924
Comment:
    E.g., maximum therms that may be converted.</t>
      </text>
    </comment>
    <comment ref="I38" authorId="12" shapeId="0" xr:uid="{22969AA6-BAD9-44F0-8874-7BFC94E0BFDA}">
      <text>
        <t>[Threaded comment]
Your version of Excel allows you to read this threaded comment; however, any edits to it will get removed if the file is opened in a newer version of Excel. Learn more: https://go.microsoft.com/fwlink/?linkid=870924
Comment:
    2023-2025 total savings requirements are dependent on results of evaluations through the previous year, and therefore are not yet set.</t>
      </text>
    </comment>
    <comment ref="A40" authorId="13" shapeId="0" xr:uid="{F146BCD2-9E1E-4FEB-BE2A-5633903B6AAB}">
      <text>
        <t>[Threaded comment]
Your version of Excel allows you to read this threaded comment; however, any edits to it will get removed if the file is opened in a newer version of Excel. Learn more: https://go.microsoft.com/fwlink/?linkid=870924
Comment:
    As defined in 220 ILCS 5/8-103B(b-10).</t>
      </text>
    </comment>
    <comment ref="K44" authorId="14" shapeId="0" xr:uid="{8444D992-8542-464A-89A1-42304B70CFE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G45" authorId="15" shapeId="0" xr:uid="{9D84E978-8F30-433C-9D7B-ECE96F9CA0FD}">
      <text>
        <t>[Threaded comment]
Your version of Excel allows you to read this threaded comment; however, any edits to it will get removed if the file is opened in a newer version of Excel. Learn more: https://go.microsoft.com/fwlink/?linkid=870924
Comment:
    This value is as defined in the "Modified Goals (Plan 6)" tab and approved by the ICC. Value is calculated by recalculating 2021 Legacy CPAS as MWh using the 2022 Adjusted Baseline Sales value and then taking the difference between that value and 2022 Legacy CPAS.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tc={071345FE-175B-4554-B9B9-458DF6519F0A}</author>
    <author>tc={F4621453-EC27-4A2F-8A75-1B182D4CD408}</author>
    <author>tc={CF399111-49F1-4168-B89A-B9BFD0600BCB}</author>
    <author>tc={F900E7BA-969C-4665-9DDC-6CE7ED3F8D3A}</author>
    <author>tc={1FC4378B-2100-4930-8E4C-0C90568B8FB5}</author>
    <author>tc={EB03D0B8-7C90-44AA-8013-8E654323930C}</author>
    <author>tc={69180848-2D58-4FCB-BADE-4EB96664772D}</author>
    <author>tc={2AEC0817-8657-446B-8AA5-2438669D6B7B}</author>
    <author>tc={CE623255-7934-41BF-89F1-43E219195440}</author>
  </authors>
  <commentList>
    <comment ref="C3" authorId="0" shapeId="0" xr:uid="{071345FE-175B-4554-B9B9-458DF6519F0A}">
      <text>
        <t>[Threaded comment]
Your version of Excel allows you to read this threaded comment; however, any edits to it will get removed if the file is opened in a newer version of Excel. Learn more: https://go.microsoft.com/fwlink/?linkid=870924
Comment:
    These therms would otherwise be eligible to claim under Section 8-104</t>
      </text>
    </comment>
    <comment ref="D3" authorId="1" shapeId="0" xr:uid="{F4621453-EC27-4A2F-8A75-1B182D4CD408}">
      <text>
        <t>[Threaded comment]
Your version of Excel allows you to read this threaded comment; however, any edits to it will get removed if the file is opened in a newer version of Excel. Learn more: https://go.microsoft.com/fwlink/?linkid=870924
Comment:
    These therms are not eligible to claim under Section 8-104</t>
      </text>
    </comment>
    <comment ref="E3" authorId="2" shapeId="0" xr:uid="{CF399111-49F1-4168-B89A-B9BFD0600BCB}">
      <text>
        <t>[Threaded comment]
Your version of Excel allows you to read this threaded comment; however, any edits to it will get removed if the file is opened in a newer version of Excel. Learn more: https://go.microsoft.com/fwlink/?linkid=870924
Comment:
    These therms are not eligible to claim under Section 8-104</t>
      </text>
    </comment>
    <comment ref="C14" authorId="3" shapeId="0" xr:uid="{F900E7BA-969C-4665-9DDC-6CE7ED3F8D3A}">
      <text>
        <t>[Threaded comment]
Your version of Excel allows you to read this threaded comment; however, any edits to it will get removed if the file is opened in a newer version of Excel. Learn more: https://go.microsoft.com/fwlink/?linkid=870924
Comment:
    While AIC flagged 22,572 verified net therms for conversion here, these therms were not converted due to the (b-25) conversion cap.</t>
      </text>
    </comment>
    <comment ref="C15" authorId="4" shapeId="0" xr:uid="{1FC4378B-2100-4930-8E4C-0C90568B8FB5}">
      <text>
        <t>[Threaded comment]
Your version of Excel allows you to read this threaded comment; however, any edits to it will get removed if the file is opened in a newer version of Excel. Learn more: https://go.microsoft.com/fwlink/?linkid=870924
Comment:
    While AIC flagged 4,056 verified net therms for conversion here, these therms were not converted due to the (b-25) conversion cap.</t>
      </text>
    </comment>
    <comment ref="A24" authorId="5" shapeId="0" xr:uid="{EB03D0B8-7C90-44AA-8013-8E654323930C}">
      <text>
        <t>[Threaded comment]
Your version of Excel allows you to read this threaded comment; however, any edits to it will get removed if the file is opened in a newer version of Excel. Learn more: https://go.microsoft.com/fwlink/?linkid=870924
Comment:
    IQ - CAA (non-AIC gas)
IQ - Joint Utility (non-AIC gas)
IQ - Smart Savers (non-AIC gas, propane)
IQ - Retail Products (propane)</t>
      </text>
    </comment>
    <comment ref="A25" authorId="6" shapeId="0" xr:uid="{69180848-2D58-4FCB-BADE-4EB96664772D}">
      <text>
        <t>[Threaded comment]
Your version of Excel allows you to read this threaded comment; however, any edits to it will get removed if the file is opened in a newer version of Excel. Learn more: https://go.microsoft.com/fwlink/?linkid=870924
Comment:
    Retail Products (propane)
Standard - SE (non-AIC gas)
Standard - STRR (non-AIC gas)
Custom - Custom Incentives (non-AIC gas)
Small Business - SBEP (non-AIC gas)</t>
      </text>
    </comment>
    <comment ref="A26" authorId="7" shapeId="0" xr:uid="{2AEC0817-8657-446B-8AA5-2438669D6B7B}">
      <text>
        <t>[Threaded comment]
Your version of Excel allows you to read this threaded comment; however, any edits to it will get removed if the file is opened in a newer version of Excel. Learn more: https://go.microsoft.com/fwlink/?linkid=870924
Comment:
    IQ - SF
IQ - Smart Savers
IQ - MHAS</t>
      </text>
    </comment>
    <comment ref="A27" authorId="8" shapeId="0" xr:uid="{CE623255-7934-41BF-89F1-43E219195440}">
      <text>
        <t>[Threaded comment]
Your version of Excel allows you to read this threaded comment; however, any edits to it will get removed if the file is opened in a newer version of Excel. Learn more: https://go.microsoft.com/fwlink/?linkid=870924
Comment:
    Custom - Custom Incentives
Small Business - SBEP</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tc={545573C6-A7F9-4B28-816E-94F5C2E8BDF1}</author>
    <author>tc={28644D80-5DED-486D-8A18-18FF9C4E1A85}</author>
    <author>tc={AE91D6BC-FDCD-4643-886D-6AD7A5D72F2D}</author>
  </authors>
  <commentList>
    <comment ref="M14" authorId="0" shapeId="0" xr:uid="{545573C6-A7F9-4B28-816E-94F5C2E8BDF1}">
      <text>
        <t>[Threaded comment]
Your version of Excel allows you to read this threaded comment; however, any edits to it will get removed if the file is opened in a newer version of Excel. Learn more: https://go.microsoft.com/fwlink/?linkid=870924
Comment:
    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
      </text>
    </comment>
    <comment ref="I15" authorId="1" shapeId="0" xr:uid="{28644D80-5DED-486D-8A18-18FF9C4E1A85}">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 ref="J15" authorId="2" shapeId="0" xr:uid="{AE91D6BC-FDCD-4643-886D-6AD7A5D72F2D}">
      <text>
        <t>[Threaded comment]
Your version of Excel allows you to read this threaded comment; however, any edits to it will get removed if the file is opened in a newer version of Excel. Learn more: https://go.microsoft.com/fwlink/?linkid=870924
Comment:
    See Reference Values tab for explanation.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tc={FDD91A48-F70C-4452-8BB7-203E6D53898B}</author>
  </authors>
  <commentList>
    <comment ref="A11" authorId="0" shapeId="0" xr:uid="{FDD91A48-F70C-4452-8BB7-203E6D53898B}">
      <text>
        <t>[Threaded comment]
Your version of Excel allows you to read this threaded comment; however, any edits to it will get removed if the file is opened in a newer version of Excel. Learn more: https://go.microsoft.com/fwlink/?linkid=870924
Comment:
    This is an intermediate value only and is already claimed elsewhere.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tc={FC18C4CA-91DB-43AE-A366-4F6EFC96113D}</author>
  </authors>
  <commentList>
    <comment ref="E13" authorId="0" shapeId="0" xr:uid="{FC18C4CA-91DB-43AE-A366-4F6EFC96113D}">
      <text>
        <t>[Threaded comment]
Your version of Excel allows you to read this threaded comment; however, any edits to it will get removed if the file is opened in a newer version of Excel. Learn more: https://go.microsoft.com/fwlink/?linkid=870924
Comment:
    This presents CPAS achieved in each year. CPAS are ex post net savings. Every year in which a measure achieves CPAS should be presented. For example, if all measures expire by 2030, all columns after 2030 can be removed.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tc={BF277348-6729-4B39-AF92-B3058DD8B981}</author>
  </authors>
  <commentList>
    <comment ref="C17" authorId="0" shapeId="0" xr:uid="{BF277348-6729-4B39-AF92-B3058DD8B981}">
      <text>
        <t>[Threaded comment]
Your version of Excel allows you to read this threaded comment; however, any edits to it will get removed if the file is opened in a newer version of Excel. Learn more: https://go.microsoft.com/fwlink/?linkid=870924
Comment:
    This cell currently calculates based on the remaining conversion headroom.</t>
      </text>
    </comment>
  </commentList>
</comments>
</file>

<file path=xl/sharedStrings.xml><?xml version="1.0" encoding="utf-8"?>
<sst xmlns="http://schemas.openxmlformats.org/spreadsheetml/2006/main" count="2201" uniqueCount="761">
  <si>
    <t>Measure Life</t>
  </si>
  <si>
    <t>Lifetime Savings</t>
  </si>
  <si>
    <t>Notes</t>
  </si>
  <si>
    <t>This tab</t>
  </si>
  <si>
    <t>File Info</t>
  </si>
  <si>
    <t>Description</t>
  </si>
  <si>
    <t>Sheet Name</t>
  </si>
  <si>
    <t>Last Updated</t>
  </si>
  <si>
    <t>Purpose</t>
  </si>
  <si>
    <t>Author</t>
  </si>
  <si>
    <t>File Name</t>
  </si>
  <si>
    <t>File Information</t>
  </si>
  <si>
    <t>MWh</t>
  </si>
  <si>
    <t>Baseline Values Required for Calculations</t>
  </si>
  <si>
    <t>Legacy CPAS as %</t>
  </si>
  <si>
    <t>Legacy CPAS as MWh</t>
  </si>
  <si>
    <t>Applicable Annual Incremental Goal (AAIG)</t>
  </si>
  <si>
    <t>Topic</t>
  </si>
  <si>
    <t>Carryover savings</t>
  </si>
  <si>
    <t>CPAS Goals</t>
  </si>
  <si>
    <t>Deemed Legacy CPAS</t>
  </si>
  <si>
    <t>Unmodified CPAS Goals as %</t>
  </si>
  <si>
    <t>Unmodified CPAS Goals as MWh</t>
  </si>
  <si>
    <t>Modified CPAS Goals as %</t>
  </si>
  <si>
    <t>Modified CPAS Goals as MWh</t>
  </si>
  <si>
    <t>Modified Applicable Annual Incremental Goal as MWh</t>
  </si>
  <si>
    <t>Unmodified Applicable Annual Incremental Goal as MWh</t>
  </si>
  <si>
    <t>Advanced Thermostat</t>
  </si>
  <si>
    <t>First-Year Verified Gross MWh</t>
  </si>
  <si>
    <t>Measures without verified gross</t>
  </si>
  <si>
    <t>Notes on CPAS items</t>
  </si>
  <si>
    <t>Reference Values</t>
  </si>
  <si>
    <t>CPAS - Verified Net MWh</t>
  </si>
  <si>
    <t>Initiative-Level WAML</t>
  </si>
  <si>
    <t>Initiative</t>
  </si>
  <si>
    <t>Custom</t>
  </si>
  <si>
    <t>HVAC</t>
  </si>
  <si>
    <t>Metric</t>
  </si>
  <si>
    <t>Lighting</t>
  </si>
  <si>
    <t>Smart Savers</t>
  </si>
  <si>
    <t>MWh Equivalent</t>
  </si>
  <si>
    <t>Total</t>
  </si>
  <si>
    <t>Conversion Cap</t>
  </si>
  <si>
    <t>% of Cap</t>
  </si>
  <si>
    <t>Public Housing</t>
  </si>
  <si>
    <t>Retail Products</t>
  </si>
  <si>
    <t>Showerhead</t>
  </si>
  <si>
    <t>Pipe Insulation</t>
  </si>
  <si>
    <t>Attic Insulation</t>
  </si>
  <si>
    <t>Air Sealing</t>
  </si>
  <si>
    <t>Reference and Notes</t>
  </si>
  <si>
    <t>Residential Program CPAS</t>
  </si>
  <si>
    <t>Business Program CPAS</t>
  </si>
  <si>
    <t>Results</t>
  </si>
  <si>
    <t>Initiative-Level Results</t>
  </si>
  <si>
    <t>Custom (Project-Level)</t>
  </si>
  <si>
    <t>E.g. HER. This is presented in exactly the same way as the above; e.g., a decay of savings over time is shown in CPAS tables.</t>
  </si>
  <si>
    <t>Note</t>
  </si>
  <si>
    <t>Portfolio CPAS</t>
  </si>
  <si>
    <t>These goals are modified pursuant to 220 ILCS 5/8-103B(f) and (b-20).</t>
  </si>
  <si>
    <t>NTGR</t>
  </si>
  <si>
    <t>Decaying savings</t>
  </si>
  <si>
    <t>CPAS (Verified Net MWh)</t>
  </si>
  <si>
    <t>2019 Portfolio CPAS</t>
  </si>
  <si>
    <t>Expiring 2019 Portfolio CPAS</t>
  </si>
  <si>
    <t>Expired 2019 Portfolio CPAS</t>
  </si>
  <si>
    <t>Dual baselines</t>
  </si>
  <si>
    <t>N/A</t>
  </si>
  <si>
    <t>First-Year Verified Gross Savings (MWh)</t>
  </si>
  <si>
    <t>…</t>
  </si>
  <si>
    <t>WAML</t>
  </si>
  <si>
    <t>Lifetime Savings (MWh)</t>
  </si>
  <si>
    <t>BOC</t>
  </si>
  <si>
    <t>Voltage Optimization</t>
  </si>
  <si>
    <t>Project ID</t>
  </si>
  <si>
    <t>Offering</t>
  </si>
  <si>
    <t>Verified EUL</t>
  </si>
  <si>
    <t>Verified Net MW</t>
  </si>
  <si>
    <t>Verified Net Therms</t>
  </si>
  <si>
    <t>• Custom Initiative measure lives were adjusted in a manner similar to how we adjust savings, producing partial measure lives in almost all cases.</t>
  </si>
  <si>
    <t>CI - Custom Incentives</t>
  </si>
  <si>
    <t>NCL - New Construction Lighting</t>
  </si>
  <si>
    <t>Duct Sealing</t>
  </si>
  <si>
    <t>Residential</t>
  </si>
  <si>
    <t>Business</t>
  </si>
  <si>
    <t>CAA</t>
  </si>
  <si>
    <t>Channel</t>
  </si>
  <si>
    <t>Measure</t>
  </si>
  <si>
    <t>Legacy CPAS</t>
  </si>
  <si>
    <t>Expiring Legacy CPAS</t>
  </si>
  <si>
    <t>Expiring Legacy CPAS as MWh</t>
  </si>
  <si>
    <t>Total CPAS Achieved</t>
  </si>
  <si>
    <t>Modified CPAS Goals</t>
  </si>
  <si>
    <t>2018 Portfolio CPAS</t>
  </si>
  <si>
    <t>Expiring 2018 Portfolio CPAS</t>
  </si>
  <si>
    <t>Expired 2018 Portfolio CPAS</t>
  </si>
  <si>
    <t>Bathroom Exhaust Fan</t>
  </si>
  <si>
    <t>Rim Joist Insulation</t>
  </si>
  <si>
    <t>Wall Insulation</t>
  </si>
  <si>
    <t>Specialty LED</t>
  </si>
  <si>
    <t>Single Family</t>
  </si>
  <si>
    <t>School Kits</t>
  </si>
  <si>
    <t>Community Kits</t>
  </si>
  <si>
    <t>2018 Portfolio CPAS Achieved in MWh</t>
  </si>
  <si>
    <t>Expiring 2018 Portfolio CPAS in MWh</t>
  </si>
  <si>
    <t>Expired 2018 Portfolio CPAS in MWh</t>
  </si>
  <si>
    <t>2019 Portfolio CPAS Achieved in MWh</t>
  </si>
  <si>
    <t>Expiring 2019 Portfolio CPAS in MWh</t>
  </si>
  <si>
    <t>Expired 2019 Portfolio CPAS in MWh</t>
  </si>
  <si>
    <t>2020 Portfolio CPAS</t>
  </si>
  <si>
    <t>Expiring 2020 Portfolio CPAS</t>
  </si>
  <si>
    <t>Expired 2020 Portfolio CPAS</t>
  </si>
  <si>
    <t>Fluorescent Delamping</t>
  </si>
  <si>
    <t>This tab provides more detail than the typical CPAS tables, including demand and gas savings to support later cost-effectiveness calculations.</t>
  </si>
  <si>
    <t>Program</t>
  </si>
  <si>
    <t>Income Qualified</t>
  </si>
  <si>
    <t>Most recent AIC electric savings goals are presented in Appendix B (Rev.3 ) to AIC's "Errata to Compliance dated November 12, 2020" filed March 3, 2021 in Docket 17-0311: https://www.icc.illinois.gov/docket/P2017-0311/documents/308601/files/537949.pdf</t>
  </si>
  <si>
    <t>Conversion Steps Taken</t>
  </si>
  <si>
    <t>Advanced Thermostats</t>
  </si>
  <si>
    <t>Door Sweep</t>
  </si>
  <si>
    <t>Residential Non-Participant Spillover</t>
  </si>
  <si>
    <t>Retail Products (Non-IQ)</t>
  </si>
  <si>
    <t>Multifamily</t>
  </si>
  <si>
    <t>Income Qualified - Multifamily</t>
  </si>
  <si>
    <t>Modified Goals (Plan 5)</t>
  </si>
  <si>
    <t>AIC 2018-2021 Plan Appendix B (Rev. 3) (March 3, 2021) with modified goal information for Plan 5</t>
  </si>
  <si>
    <t>Modified Goals (Plan 6)</t>
  </si>
  <si>
    <t>Goal Attainment</t>
  </si>
  <si>
    <t>2020 Portfolio CPAS Achieved in MWh</t>
  </si>
  <si>
    <t>Expiring 2020 Portfolio CPAS in MWh</t>
  </si>
  <si>
    <t>Expired 2020 Portfolio CPAS in MWh</t>
  </si>
  <si>
    <t>2021 Portfolio CPAS</t>
  </si>
  <si>
    <t>Expiring 2021 Portfolio CPAS</t>
  </si>
  <si>
    <t>Expired 2021 Portfolio CPAS</t>
  </si>
  <si>
    <t>Standard - Core</t>
  </si>
  <si>
    <t>Lighting Controls</t>
  </si>
  <si>
    <t xml:space="preserve">• Lighting measure "4.5.4. LED Bulbs and Fixtures" has a 50,000 hours effective useful life (EUL) for all LEDs except for omnidirectional, decorative, and directional lamps. Omnidirectional lamps have a 20,000 hours EUL, decorative lamps have a 17,000 hours EUL, and directional lamps have a 25,000 hours EUL. Depending on annual operating hours, some lamps end-of-life may occur mid-year, illustrated by incremental drop-offs in annual persistent savings beginning in 2023.
• Omnidirectional, Decorative, and Directional lamps a part of measure "4.5.4. LED Bulbs and Fixtures" have a baseline shift in 2025. The adjustment factors are 38% for omnidirectional, 61% for decorative, and 60% for directional lamps. This is an update from the adjustment factors stipulated in the V8.0 errata. 
• The annual hours of operation for specialty LEDs are dependent on the building type. Furthermore, annual hours for fixtures in unknown building types depend on whether the fixture is screw-based, and annual hours for resiential fixtures are dependent on whether the fixture is a downlight fixture. The varying annual hours of operation are illustrated by multiple year-over-year savings drop-offs. </t>
  </si>
  <si>
    <t>Exit Signs</t>
  </si>
  <si>
    <t>STRR</t>
  </si>
  <si>
    <t>UOSL (HPS Baseline)</t>
  </si>
  <si>
    <t>UOSL (MV Baseline)</t>
  </si>
  <si>
    <t>Income Qualified Carryover</t>
  </si>
  <si>
    <t>Shower Timer</t>
  </si>
  <si>
    <t>MOSL (HPS Baseline)</t>
  </si>
  <si>
    <t>UOSL (HPS Baseline, AIC ROB)</t>
  </si>
  <si>
    <t>Crawlspace Insulation</t>
  </si>
  <si>
    <t>Custom Incentives</t>
  </si>
  <si>
    <t>Advanced Power Strip - Tier 1</t>
  </si>
  <si>
    <t>BPM Motor</t>
  </si>
  <si>
    <t>Central Air Conditioner (TOS)</t>
  </si>
  <si>
    <t>Faucet Aerator</t>
  </si>
  <si>
    <t>Floor Insulation</t>
  </si>
  <si>
    <t>Heat Pump Water Heater</t>
  </si>
  <si>
    <t>Room Air Conditioner (ER)</t>
  </si>
  <si>
    <t>Standard LED</t>
  </si>
  <si>
    <t>The evaluation team followed the below steps until exhaustion of eligible savings for conversion.</t>
  </si>
  <si>
    <t>Carryover</t>
  </si>
  <si>
    <t>SBDI</t>
  </si>
  <si>
    <t>New Construction Lighting</t>
  </si>
  <si>
    <t>IQ - CAA</t>
  </si>
  <si>
    <t>Restrictor Shower Valve</t>
  </si>
  <si>
    <t>Wall Plate Gasket</t>
  </si>
  <si>
    <t>Specialty LED (Common Area)</t>
  </si>
  <si>
    <t>• LED shift in 2025
• Mid-Life baseline shift after year 6 for ductless heat pump</t>
  </si>
  <si>
    <t>AIC Portfolio-Level CPAS Summary</t>
  </si>
  <si>
    <t>Evaporator Fan Control for ECMs</t>
  </si>
  <si>
    <t>2021 Portfolio CPAS Achieved in MWh</t>
  </si>
  <si>
    <t>Expiring 2021 Portfolio CPAS in MWh</t>
  </si>
  <si>
    <t>Expired 2021 Portfolio CPAS in MWh</t>
  </si>
  <si>
    <t>2022 Portfolio CPAS</t>
  </si>
  <si>
    <t>Expiring 2022 Portfolio CPAS</t>
  </si>
  <si>
    <t>Expired 2022 Portfolio CPAS</t>
  </si>
  <si>
    <t>Expiring 2022 CPAS</t>
  </si>
  <si>
    <t>Expired 2022 CPAS</t>
  </si>
  <si>
    <t>2022 CPAS</t>
  </si>
  <si>
    <t>Efficient Choice Tool</t>
  </si>
  <si>
    <t>MHAS</t>
  </si>
  <si>
    <t>Joint Utility</t>
  </si>
  <si>
    <t>Multifamily Market Rate</t>
  </si>
  <si>
    <t>Midstream HVAC</t>
  </si>
  <si>
    <t>Home Efficiency</t>
  </si>
  <si>
    <t>Core</t>
  </si>
  <si>
    <t>Online Store</t>
  </si>
  <si>
    <t>SBEP</t>
  </si>
  <si>
    <t>Food Service</t>
  </si>
  <si>
    <t>MRSF - Midstream HVAC</t>
  </si>
  <si>
    <t>MRSF - Home Efficiency</t>
  </si>
  <si>
    <t>Kits - School Kits</t>
  </si>
  <si>
    <t>Kits - Community Kits</t>
  </si>
  <si>
    <t>Midstream - Lighting Carryover</t>
  </si>
  <si>
    <t>Streetlighting - MOSL</t>
  </si>
  <si>
    <t>Streetlighting - UOSL</t>
  </si>
  <si>
    <t>Kits Carryover</t>
  </si>
  <si>
    <t>SLB</t>
  </si>
  <si>
    <t>SE</t>
  </si>
  <si>
    <t>VFD</t>
  </si>
  <si>
    <t>GN</t>
  </si>
  <si>
    <t>Smart Socket</t>
  </si>
  <si>
    <t>LED Bulbs and Fixtures</t>
  </si>
  <si>
    <t>ECMs for Coolers/Freezers</t>
  </si>
  <si>
    <t>Door Heater Controls</t>
  </si>
  <si>
    <t>Automatic Door Closer</t>
  </si>
  <si>
    <t>Small Business</t>
  </si>
  <si>
    <t>-</t>
  </si>
  <si>
    <t>Linear LED</t>
  </si>
  <si>
    <t>Mogul</t>
  </si>
  <si>
    <t>Unitary AC</t>
  </si>
  <si>
    <t>Ductless Heat Pumps</t>
  </si>
  <si>
    <t>Air Source Heat Pump</t>
  </si>
  <si>
    <t>Unitary ASHP</t>
  </si>
  <si>
    <t>Notched V-Belt</t>
  </si>
  <si>
    <t>Standard</t>
  </si>
  <si>
    <t>`</t>
  </si>
  <si>
    <t>Bathroom Faucet Aerator</t>
  </si>
  <si>
    <t>Kitchen Faucet Aerator</t>
  </si>
  <si>
    <t>Air Source Heat Pump - Replaces Electric Resistance (ER)</t>
  </si>
  <si>
    <t>Crawl Space Insulation</t>
  </si>
  <si>
    <t>Ductless Heat Pump (ER)</t>
  </si>
  <si>
    <t>Air Source Heat Pump (TOS)</t>
  </si>
  <si>
    <t>Ductless Heat Pump (TOS)</t>
  </si>
  <si>
    <t>Air Source Heat Pump - Replaces HP (ER)</t>
  </si>
  <si>
    <t>LED - Common Area (A-Type)</t>
  </si>
  <si>
    <t>Refrigerator</t>
  </si>
  <si>
    <t>Advanced Power Strip</t>
  </si>
  <si>
    <t>Weatherstripping</t>
  </si>
  <si>
    <t>LED Desk Lamp</t>
  </si>
  <si>
    <t>Outlet Gaskets</t>
  </si>
  <si>
    <t>Connected LED</t>
  </si>
  <si>
    <t>Retail Products Propane Savings Converted (Therms)</t>
  </si>
  <si>
    <t>Most recent AIC electric savings goals are presented in Appendix B to AIC's Verified Petition for Reopening, filed April 14, 2022: https://www.icc.illinois.gov/docket/P2021-0158/documents/322771/files/561827.pdf</t>
  </si>
  <si>
    <t>Deemed Average Weather Normalized Sales (MWh)</t>
  </si>
  <si>
    <t>Adjusted Baseline Sales (MWh)</t>
  </si>
  <si>
    <t>Adjusted for Exempt Customers (MWh)</t>
  </si>
  <si>
    <t>Plan 5</t>
  </si>
  <si>
    <t>Plan 6</t>
  </si>
  <si>
    <t>AIC 2022-2025 Plan Appendix B (April 14, 2022) with modified goal information for Plan 6</t>
  </si>
  <si>
    <t>Backup calculations to support AAIG, legacy CPAS, other fuel conversion cap, electrification cap, etc.; all values sourced from Modified Goals tabs and 220 ILCS 5/8-103B</t>
  </si>
  <si>
    <t>(b-25) (Other Fuels) Savings Conversion Cap</t>
  </si>
  <si>
    <t>% of Total Savings Requirement</t>
  </si>
  <si>
    <t>(b-27) (Electrification) Savings Conversion Cap</t>
  </si>
  <si>
    <t>Applicable Annual Total Savings Requirement</t>
  </si>
  <si>
    <t>Applicable Annual Total Savings Requirement as MWh</t>
  </si>
  <si>
    <t>(b-25) Conversion Cap in MWh</t>
  </si>
  <si>
    <t>(b-25) Conversion Cap in Therms</t>
  </si>
  <si>
    <t>(b-27) Conversion Cap in MWh</t>
  </si>
  <si>
    <t>(b-27) Conversion Cap in Therms</t>
  </si>
  <si>
    <t>Advanced Power Strips</t>
  </si>
  <si>
    <t>Air Purifiers</t>
  </si>
  <si>
    <t>Air Conditioners</t>
  </si>
  <si>
    <t>Dehumidifiers</t>
  </si>
  <si>
    <t>Dishwashers</t>
  </si>
  <si>
    <t>Refrigerators</t>
  </si>
  <si>
    <t>Freezers</t>
  </si>
  <si>
    <t>Clothes Washers</t>
  </si>
  <si>
    <t>Electric Clothes Dryers</t>
  </si>
  <si>
    <t>Pool Pumps</t>
  </si>
  <si>
    <t>Heat Pump Water Heaters</t>
  </si>
  <si>
    <t>Propane Therms Converted</t>
  </si>
  <si>
    <t>2021 Standard LED - Residential IQ</t>
  </si>
  <si>
    <t>2021 Standard LED - Commercial</t>
  </si>
  <si>
    <t>2021 LED Fixture - Commercial</t>
  </si>
  <si>
    <t>2021 LED Outdoor Fixture - Commercial</t>
  </si>
  <si>
    <t>2021 LED Nightlight - Residential Non-IQ</t>
  </si>
  <si>
    <t>2021 LED Nightlight - Residential IQ</t>
  </si>
  <si>
    <t xml:space="preserve">2021 Unverified SAVE Kit - 9W LED </t>
  </si>
  <si>
    <t xml:space="preserve">2021 Unverified SAVE Kit - 6W LED </t>
  </si>
  <si>
    <t xml:space="preserve">2021 Unverified SAVE Kit - 8W LED </t>
  </si>
  <si>
    <t xml:space="preserve">2021 Unverified SAVE Kit (No APS) - 9W LED </t>
  </si>
  <si>
    <t xml:space="preserve">2021 Unverified SAVE Kit (No APS) - 6W LED </t>
  </si>
  <si>
    <t xml:space="preserve">2021 Unverified SAVE Kit (No APS) - 8W LED </t>
  </si>
  <si>
    <t xml:space="preserve">2021 Verified SAVE Kit - Standard LED </t>
  </si>
  <si>
    <t>2021 School Kits Standard LED</t>
  </si>
  <si>
    <t>2021 Appliance Recycling Kits Standard LED - IQ</t>
  </si>
  <si>
    <t>2021 Food Pantry Distribution Standard LED</t>
  </si>
  <si>
    <t>2021 Food Pantry Distribution LED Nightlights</t>
  </si>
  <si>
    <t>2021 Community Kit Standard LED</t>
  </si>
  <si>
    <t>2021 Community Kit ENERGY STAR Desk Lamp</t>
  </si>
  <si>
    <t>2021 Community Kit 4.5 W Globe</t>
  </si>
  <si>
    <t>2021 Community Kit 8 W Globe</t>
  </si>
  <si>
    <t>Retail Products Propane Savings Converted (MWh equivalent)</t>
  </si>
  <si>
    <t>All Savings are Verified Net</t>
  </si>
  <si>
    <t>Gas High Efficiency Boiler (ER)</t>
  </si>
  <si>
    <t>Gas High Efficiency Boiler (TOS)</t>
  </si>
  <si>
    <t>Gas High Efficiency Furnace (ER)</t>
  </si>
  <si>
    <t>Gas High Efficiency Furnace (TOS)</t>
  </si>
  <si>
    <t>2022 Portfolio CPAS Achieved in MWh</t>
  </si>
  <si>
    <t>Expiring 2022 Portfolio CPAS in MWh</t>
  </si>
  <si>
    <t>Expired 2022 Portfolio CPAS in MWh</t>
  </si>
  <si>
    <t>Market Rate Multifamily</t>
  </si>
  <si>
    <t>Retail Products Carryover (Non-IQ)</t>
  </si>
  <si>
    <t>Report Tables</t>
  </si>
  <si>
    <t>Portfolio</t>
  </si>
  <si>
    <t>CPAS Visualization</t>
  </si>
  <si>
    <t>Visual representation of CPAS achieved by the AIC portfolio over time through 2030</t>
  </si>
  <si>
    <t>Market Rate Single Family</t>
  </si>
  <si>
    <t>Kits</t>
  </si>
  <si>
    <t>Retro-Commissioning</t>
  </si>
  <si>
    <t>Streetlighting</t>
  </si>
  <si>
    <t>Midstream</t>
  </si>
  <si>
    <t>Kits - High School Innovation</t>
  </si>
  <si>
    <t>Kits - Carryover</t>
  </si>
  <si>
    <t>Channel-Level Results</t>
  </si>
  <si>
    <t>VO Program CPAS</t>
  </si>
  <si>
    <t>Residential NPSO Adder</t>
  </si>
  <si>
    <t>IQ - Single Family</t>
  </si>
  <si>
    <t>IQ - Smart Savers</t>
  </si>
  <si>
    <t>IQ - MHAS</t>
  </si>
  <si>
    <t>IQ - Joint Utility</t>
  </si>
  <si>
    <t>MF - Income Qualified</t>
  </si>
  <si>
    <t>MF - Public Housing</t>
  </si>
  <si>
    <t>MF - Market Rate</t>
  </si>
  <si>
    <t>Standard - Online Store</t>
  </si>
  <si>
    <t>IQ - Carryover</t>
  </si>
  <si>
    <t>RP - ECT</t>
  </si>
  <si>
    <t>Measure Category</t>
  </si>
  <si>
    <t>RCx - VCx</t>
  </si>
  <si>
    <t>SB - SBDI</t>
  </si>
  <si>
    <t>SB - SBEP</t>
  </si>
  <si>
    <t>MS - Lighting</t>
  </si>
  <si>
    <t>MS - HVAC</t>
  </si>
  <si>
    <t>MS - Food Service</t>
  </si>
  <si>
    <t>MS - Carryover</t>
  </si>
  <si>
    <t>Midstream - Carryover</t>
  </si>
  <si>
    <t>Municipality-Owned Streetlighting</t>
  </si>
  <si>
    <t>Utility-Owned Streetlighting</t>
  </si>
  <si>
    <t>Zach Ross, Alan Elliott, and Tyler Sellner (Opinion Dynamics)</t>
  </si>
  <si>
    <t>2023 Ameren Illinois Company (AIC) Portfolio CPAS &amp; AAIG Workbook</t>
  </si>
  <si>
    <t>Cumulative persisting annual savings (CPAS) calculations and applicable annual incremental goal (AAIG) achievement for the 2023 AIC portfolio of energy efficiency programs</t>
  </si>
  <si>
    <t>Summary of portfolio savings converted to kWh in 2023 under 8-103B(b-25)</t>
  </si>
  <si>
    <t>Summary of portfolio savings converted to kWh in 2023 under 8-103B(b-27)</t>
  </si>
  <si>
    <t>2023 (b-27) Conversion Notes</t>
  </si>
  <si>
    <t>AIC made no conversions under subsection (b-27) in 2023.</t>
  </si>
  <si>
    <t>2023 (b-25) Conversion Notes</t>
  </si>
  <si>
    <t>1) Convert eligible IQ non-AIC gas or propane savings.</t>
  </si>
  <si>
    <t>2) Convert eligible non-IQ non-AIC gas or propane savings</t>
  </si>
  <si>
    <t>3) Convert eligible IQ AIC gas savings</t>
  </si>
  <si>
    <t>4) Convert eligible non-IQ AIC Gas savings</t>
  </si>
  <si>
    <t>Certain measures, such as early replacement HVAC measures, show variance in persisting savings at the point which the baseline changes.</t>
  </si>
  <si>
    <t>2023 Portfolio CPAS</t>
  </si>
  <si>
    <t>2023 Portfolio CPAS Achieved in MWh</t>
  </si>
  <si>
    <t>Expiring 2023 Portfolio CPAS in MWh</t>
  </si>
  <si>
    <t>Expired 2023 Portfolio CPAS in MWh</t>
  </si>
  <si>
    <t>AIC Gas Therms Converted</t>
  </si>
  <si>
    <t>Non-AIC Gas Therms Converted</t>
  </si>
  <si>
    <t>2023 Portfolio Applicable Annual Incremental Goal Achievement</t>
  </si>
  <si>
    <t>2023 Annual Net Savings</t>
  </si>
  <si>
    <t>2023 Expiring CPAS from Legislation</t>
  </si>
  <si>
    <t>2023 Expiring CPAS from 2021 Portfolio</t>
  </si>
  <si>
    <t>2023 Expiring CPAS from 2020 Portfolio</t>
  </si>
  <si>
    <t>2023 Expiring CPAS from 2019 Portfolio</t>
  </si>
  <si>
    <t>2023 Expiring CPAS from 2018 Portfolio</t>
  </si>
  <si>
    <t>2023 Annual Incremental Savings Achieved</t>
  </si>
  <si>
    <t>2023 AAIG</t>
  </si>
  <si>
    <t>% of 2023 AAIG Achieved</t>
  </si>
  <si>
    <t>2023 Expiring CPAS from 2022 Portfolio</t>
  </si>
  <si>
    <t>2023 Portfolio Cumulative Persisting Annual Savings Goal Achievement</t>
  </si>
  <si>
    <t>2023 CPAS from 2023 Portfolio</t>
  </si>
  <si>
    <t>2023 CPAS from 2021 Portfolio</t>
  </si>
  <si>
    <t>2023 CPAS from 2020 Portfolio</t>
  </si>
  <si>
    <t>2023 CPAS from 2019 Portfolio</t>
  </si>
  <si>
    <t>2023 CPAS from 2018 Portfolio</t>
  </si>
  <si>
    <t>2023 CPAS from Legislation</t>
  </si>
  <si>
    <t>2023 CPAS Achieved</t>
  </si>
  <si>
    <t>2023 CPAS Goal</t>
  </si>
  <si>
    <t>% of 2023 CPAS Achieved</t>
  </si>
  <si>
    <t>2023 CPAS from 2022 Portfolio</t>
  </si>
  <si>
    <t>Expiring 2023 Portfolio CPAS</t>
  </si>
  <si>
    <t>Expired 2023 Portfolio CPAS</t>
  </si>
  <si>
    <t>2023 Portfolio WAML</t>
  </si>
  <si>
    <t>2023 Portfolio WAML without VO</t>
  </si>
  <si>
    <t>Virtual SEM</t>
  </si>
  <si>
    <t>Virtual Commissioning</t>
  </si>
  <si>
    <t>2023 CPAS</t>
  </si>
  <si>
    <t>Expiring 2023 CPAS</t>
  </si>
  <si>
    <t>Expired 2023 CPAS</t>
  </si>
  <si>
    <t>2023 Standard Initiative - Core Channel</t>
  </si>
  <si>
    <t>2023 Standard Initiative - Online Store Channel</t>
  </si>
  <si>
    <t>LEDs</t>
  </si>
  <si>
    <t>2023 Standard Initiative - Building Operator Certification Channel</t>
  </si>
  <si>
    <t>Building Operator Certification</t>
  </si>
  <si>
    <t>Project</t>
  </si>
  <si>
    <t>SE - 2300922</t>
  </si>
  <si>
    <t>STRR - 2300095</t>
  </si>
  <si>
    <t>2023 Retro-Commissioning Initiative - Virtual Commissioning Channel</t>
  </si>
  <si>
    <t>2023 Market Rate Single Family Initiative - Midstream HVAC Channel</t>
  </si>
  <si>
    <t>Centrally Ducted Air Source Heat Pump</t>
  </si>
  <si>
    <t>Central Air Conditioning</t>
  </si>
  <si>
    <t>2023 Market Rate Single Family Initiative</t>
  </si>
  <si>
    <t>C&amp;I Air Sealing</t>
  </si>
  <si>
    <t>Room ACs</t>
  </si>
  <si>
    <t>C&amp;I Air Sealing (RAC)</t>
  </si>
  <si>
    <t>Window Film</t>
  </si>
  <si>
    <t>Wall Pack</t>
  </si>
  <si>
    <t>Exit Sign</t>
  </si>
  <si>
    <t>Steam Cookers</t>
  </si>
  <si>
    <t>Broilers</t>
  </si>
  <si>
    <t>Fryers</t>
  </si>
  <si>
    <t>Refrigerators and Freezers</t>
  </si>
  <si>
    <t>Deck Ovens</t>
  </si>
  <si>
    <t>Ice Machines</t>
  </si>
  <si>
    <t>Combination Ovens</t>
  </si>
  <si>
    <t>Griddles</t>
  </si>
  <si>
    <t>Convection Ovens</t>
  </si>
  <si>
    <t>2021 Linear LEDs</t>
  </si>
  <si>
    <t>2021 Mogul LEDs</t>
  </si>
  <si>
    <t>2021 Specialty LEDs</t>
  </si>
  <si>
    <t>2022 Linear LEDs</t>
  </si>
  <si>
    <t>2022 Mogul LEDs</t>
  </si>
  <si>
    <t>2022 Specialty LEDs</t>
  </si>
  <si>
    <t>0</t>
  </si>
  <si>
    <t>2023 Voltage Optimization Program</t>
  </si>
  <si>
    <t>Voltage Optimization - 2023 Cohort</t>
  </si>
  <si>
    <t>Annual Verified Gross Savings (MWh)</t>
  </si>
  <si>
    <t>2023 Income Qualified Initiative - Single Family Channel</t>
  </si>
  <si>
    <t>CPAS - Verified Net Savings (MWh)</t>
  </si>
  <si>
    <t>Central Air Conditioner (ER)</t>
  </si>
  <si>
    <t>Tree Planting</t>
  </si>
  <si>
    <t>Knee Wall Insulation</t>
  </si>
  <si>
    <t>Heat Pump Dryer</t>
  </si>
  <si>
    <t>Clothes Washer</t>
  </si>
  <si>
    <t>ENERGY STAR Dishwasher</t>
  </si>
  <si>
    <t>Induction Cooktop</t>
  </si>
  <si>
    <t>2023 Income Qualified Initiative - CAA Channel</t>
  </si>
  <si>
    <t>• Shift in year 7 (RUL 6) for Central Air Conditioners
•Baseline shift after year 10 for gas furnaces and after year 13 gas boilers for building envelope measures (air sealing, attic insulation, wall insulation, crawlspace insulation, floor insulation, knee wall insulation, and rim joist insulation).</t>
  </si>
  <si>
    <t>2023 Income Qualified Initiative - Joint Utility Channel</t>
  </si>
  <si>
    <t>• Shift in year 7 (RUL 6) for Central Air Conditioners
•Baseline shift after year 10 for gas furnaces and after year 13 gas boilers for building envelope measures (air sealing, attic insulation, wall insulation, rim joist insulation).</t>
  </si>
  <si>
    <t>2023 Income Qualified Initiative - Smart Savers Channel</t>
  </si>
  <si>
    <t>• Baseline shift for airsealing, floor insulation, attic insulation, and duct sealing measures after year 10 and 13.
• Baseline shift for early retirement gas furnaces after year 6 (RUL).
•Shift for cooling after year 6 for ASHPs. It is higher since 1 project did not have existing central cooling and adding an ASHP is an added load, which decreased the penalty with the shift.</t>
  </si>
  <si>
    <t>Air Source Heat Pump (ER)</t>
  </si>
  <si>
    <t>2023 Income Qualified Initiative - MHAS Channel</t>
  </si>
  <si>
    <t>2023 Income Qualified Initiative - Smart Savers Channel (b-25) Conversions</t>
  </si>
  <si>
    <t>2023 Therms</t>
  </si>
  <si>
    <t>Expiring 2023 Therms</t>
  </si>
  <si>
    <t>Expired 2023 Therms</t>
  </si>
  <si>
    <t>Single Family Channel AIC Gas Savings Converted (Therms)</t>
  </si>
  <si>
    <t>2023 Income Qualified Initiative - Single Family Channel (b-25) Conversion</t>
  </si>
  <si>
    <t>These savings are AIC 8-104 therms converted to 8-103B CPAS</t>
  </si>
  <si>
    <t>Annual Verified Gross Savings (Therms)</t>
  </si>
  <si>
    <t>2023 Income Qualified Initiative - CAA Channel (b-25) Conversion</t>
  </si>
  <si>
    <t>Single Family Channel AIC Gas Savings Converted (MWh equivalent)</t>
  </si>
  <si>
    <t>CAA Channel Non-AIC Gas Savings Converted (MWh equivalent)</t>
  </si>
  <si>
    <t>CAA Channel Non-AIC Gas Savings Converted (Therms)</t>
  </si>
  <si>
    <t>These savings are non-AIC gas therms converted to 8-103B CPAS</t>
  </si>
  <si>
    <t>Smart Savers Channel AIC Gas Savings Converted (Therms)</t>
  </si>
  <si>
    <t>Furnace (ER)</t>
  </si>
  <si>
    <t>2023 Income Qualified Initiative - Joint Utility Channel (b-25) Conversion</t>
  </si>
  <si>
    <t>Joint Utility Channel Non-AIC Gas Savings Converted (MWh equivalent)</t>
  </si>
  <si>
    <t>Joint Utility Channel Non-AIC Gas Savings Converted (Therms)</t>
  </si>
  <si>
    <t>2023 Business Program CPAS</t>
  </si>
  <si>
    <t>2023 Residential Program CPAS</t>
  </si>
  <si>
    <t>Program-Level WAML</t>
  </si>
  <si>
    <t>Smart Savers Channel Savings Converted (MWh equivalent)</t>
  </si>
  <si>
    <t>Smart Savers Channel Non-AIC Gas Savings Converted (Therms)</t>
  </si>
  <si>
    <t>Smart Savers Channel Propane Savings Converted (Therms)</t>
  </si>
  <si>
    <t>Advanced Thermostats - AIC Gas</t>
  </si>
  <si>
    <t>Advanced Thermostats - Non-AIC Gas</t>
  </si>
  <si>
    <t>Advanced Thermostats - Propane</t>
  </si>
  <si>
    <t>Annual Verified Gross Therms</t>
  </si>
  <si>
    <t>2023 Income Qualified Initiative - MHAS Channel (b-25) Conversion</t>
  </si>
  <si>
    <t>MHAS Channel AIC Gas Savings Converted (MWh equivalent)</t>
  </si>
  <si>
    <t>MHAS Channel AIC Gas Savings Converted (Therms)</t>
  </si>
  <si>
    <t>2023 Standard - Core Non-AIC Gas Savings Converted (MWh equivalent)</t>
  </si>
  <si>
    <t>2023 Standard - Core Non-AIC Gas Savings Converted (Therms)</t>
  </si>
  <si>
    <t>2023 Standard - Core Project-level Non-AIC Gas Savings Converted (Therms)</t>
  </si>
  <si>
    <t>Televisions</t>
  </si>
  <si>
    <t xml:space="preserve">2023 Retail Products Initiative - ECT Channel </t>
  </si>
  <si>
    <t>Fixture LED</t>
  </si>
  <si>
    <t>Nightlight LED</t>
  </si>
  <si>
    <t>Air Purifier</t>
  </si>
  <si>
    <t>Dehumidifier</t>
  </si>
  <si>
    <t>Showerhead Kit</t>
  </si>
  <si>
    <t>Electric Dryer</t>
  </si>
  <si>
    <t>Water Dispenser</t>
  </si>
  <si>
    <t>Pool Pump</t>
  </si>
  <si>
    <t>Freezer</t>
  </si>
  <si>
    <t>Room Air Conditioner</t>
  </si>
  <si>
    <t>Fixture LED (Commercial)</t>
  </si>
  <si>
    <t>2023 Retail Products Initiative - Incentive-Based Channels (Market Rate)</t>
  </si>
  <si>
    <t>2023 Retail Products Initiative - Incentive-Based Channels (Income Qualified)</t>
  </si>
  <si>
    <t>2023 Retail Products Initiative - (b-25) Conversions</t>
  </si>
  <si>
    <t>Advanced Thermostats (IQ)</t>
  </si>
  <si>
    <t>Advanced Thermostats (MR)</t>
  </si>
  <si>
    <t>These savings are propane therms converted to 8-103B CPAS</t>
  </si>
  <si>
    <t>Market Rate</t>
  </si>
  <si>
    <t>Incentive-Based Channels (IQ)</t>
  </si>
  <si>
    <t>Incentive-Based Channels (Market Rate)</t>
  </si>
  <si>
    <t>2023 Retail Products Initiative</t>
  </si>
  <si>
    <t>2023 Residential Program (b-25) Conversions</t>
  </si>
  <si>
    <t>Retail Products (IQ)</t>
  </si>
  <si>
    <t>Retail Products (MR)</t>
  </si>
  <si>
    <t>IQ - SF</t>
  </si>
  <si>
    <t>IQ - SS</t>
  </si>
  <si>
    <t>IQ - JU</t>
  </si>
  <si>
    <t>Kits - JU</t>
  </si>
  <si>
    <t>(b-25) Conversions</t>
  </si>
  <si>
    <t>2022 Standard LED - Residential Non-IQ</t>
  </si>
  <si>
    <t>2022 Standard LED - Residential IQ</t>
  </si>
  <si>
    <t>2022 Standard LED - Commercial</t>
  </si>
  <si>
    <t>2022 Directional LED - Residential Non-IQ</t>
  </si>
  <si>
    <t>2022 Directional LED - Residential IQ</t>
  </si>
  <si>
    <t>2022 Directional LED - Commercial</t>
  </si>
  <si>
    <t>2022 Decorative LED - Residential Non-IQ</t>
  </si>
  <si>
    <t>2022 Decorative LED - Residential IQ</t>
  </si>
  <si>
    <t>2022 Decorative LED - Commercial</t>
  </si>
  <si>
    <t>2022 LED Fixture - Commercial</t>
  </si>
  <si>
    <t>2022 LED Outdoor Fixture - Commercial</t>
  </si>
  <si>
    <t>2022 LED Nightlight - Residential Non-IQ</t>
  </si>
  <si>
    <t>2022 LED Nightlight - Residential IQ</t>
  </si>
  <si>
    <t>2022 ECT Lighting</t>
  </si>
  <si>
    <t>2021 Directional LED - Residential Non-IQ</t>
  </si>
  <si>
    <t>2021 Directional LED - Residential IQ</t>
  </si>
  <si>
    <t>2021 Directional LED - Commercial</t>
  </si>
  <si>
    <t>2021 Decorative LED - Residential Non-IQ</t>
  </si>
  <si>
    <t>2021 Decorative LED - Residential IQ</t>
  </si>
  <si>
    <t>2021 Decorative LED - Commercial</t>
  </si>
  <si>
    <t>2021 ECT Lighting</t>
  </si>
  <si>
    <t>2023 Retail Products Initiative - IQ Carryover</t>
  </si>
  <si>
    <t>2023 Retail Products Initiative - Market Rate Carryover</t>
  </si>
  <si>
    <t xml:space="preserve">2021 Verified SAVE Kit - Decorative LED </t>
  </si>
  <si>
    <t xml:space="preserve">2021 Verified SAVE Kit - Directional LED </t>
  </si>
  <si>
    <t>2021 BN Community Kit - Standard LED</t>
  </si>
  <si>
    <t>2021 BN Community Kit - Decorative LED</t>
  </si>
  <si>
    <t>2021 BN Community Kit - Directional LED</t>
  </si>
  <si>
    <t>2022 Mobile Home Kit - 9W LED</t>
  </si>
  <si>
    <t xml:space="preserve">2022 Unverified SAVE Kit - 9W LED </t>
  </si>
  <si>
    <t xml:space="preserve">2022 Unverified SAVE Kit - 6W LED </t>
  </si>
  <si>
    <t xml:space="preserve">2022 Unverified SAVE Kit - 8W LED </t>
  </si>
  <si>
    <t xml:space="preserve">2022 Verified SAVE Kit - Standard LED </t>
  </si>
  <si>
    <t xml:space="preserve">2022 Verified SAVE Kit - Decorative LED </t>
  </si>
  <si>
    <t xml:space="preserve">2022 Verified SAVE Kit - Directional LED </t>
  </si>
  <si>
    <t>2023 Income Qualified Initiative Carryover</t>
  </si>
  <si>
    <t>2021 Appliance Recycling Kits Standard LED - non-IQ</t>
  </si>
  <si>
    <t>2022 School Kits Directional LED</t>
  </si>
  <si>
    <t>2022 High School Kit Directional LED</t>
  </si>
  <si>
    <t>2022 Community Kit Standard LED</t>
  </si>
  <si>
    <t>2022 Food Pantry Distribution Standard LED</t>
  </si>
  <si>
    <t>2022 Food Pantry Distribution Directional LED</t>
  </si>
  <si>
    <t>2022 Food Pantry Distribution Decorative LED</t>
  </si>
  <si>
    <t>2022 Food Pantry Distribution LED Nightlights</t>
  </si>
  <si>
    <t>2023 Midstream Initiative - Lighting Carryover</t>
  </si>
  <si>
    <t>2023 Kits Initatives Carryover</t>
  </si>
  <si>
    <t>2023 Portfolio-Level Carryover</t>
  </si>
  <si>
    <t>Initiative/Channel</t>
  </si>
  <si>
    <t>2023 Residential Program Carryover</t>
  </si>
  <si>
    <t>Retail Products IQ Carryover</t>
  </si>
  <si>
    <t>Retail Products MR Carryover</t>
  </si>
  <si>
    <t>2023 Income Qualified Initiative - Single Family Offerings</t>
  </si>
  <si>
    <t>2023 Market Rate Single Family Initiative - Home Efficiency Channel</t>
  </si>
  <si>
    <t>2023 CPAS from Non-IQ</t>
  </si>
  <si>
    <t>• Baseline shift in year 7 (RUL 6) for Central Air Conditioners, Room Air Conditioners, and ASHP replacing ASHPs.
•Baseline shift after year 10 for gas furnaces and after year 13 gas boilers for duct sealing and building envelope measures (air sealing (including door sweeps), attic insulation, wall insulation, crawlspace insulation, floor insulation, knee wall insulation, and rim joist insulation).</t>
  </si>
  <si>
    <t>2023 Income Qualified Initiative - Multifamily Channel</t>
  </si>
  <si>
    <t xml:space="preserve">• Shift after year 6 for heat pump measures from existing to baseline because these are early replacement measures.
• Mid-life shift for air sealing door sweep and wall gaskets after year 10. This is to account for the replacement of HVAC equipment during the measure life </t>
  </si>
  <si>
    <t>• Mid-life shift for envelope measures (air sealing, attic insulation, door sweep) and wall gaskets after year 10 for gas furnaces and after year 13 for gas boilers. This is to account for the replacement of HVAC equipment during the measure life 
• Shift after year 6 for heat pump measures from existing to baseline because these are early replacement measures.</t>
  </si>
  <si>
    <t>2023 Public Housing Initiative</t>
  </si>
  <si>
    <t>2023 Market Rate Multifamily Initiative</t>
  </si>
  <si>
    <t>2023 Multifamily Initiatives</t>
  </si>
  <si>
    <t>2023 Kits Initiative - School Kits Channel</t>
  </si>
  <si>
    <t>• Weatherstripping and Door Sweep measures have a shift after year 10 and year 14 for cooling shift savings.</t>
  </si>
  <si>
    <t>2023 Kits Initiative - High School Innovation Channel</t>
  </si>
  <si>
    <t>• Weatherstripping and Outlet Gasket measures have a shift after year 10 and year 14 for cooling shift savings.</t>
  </si>
  <si>
    <t>• Door sweeps have a shift after year 10 and year 14 for cooling shift savings.</t>
  </si>
  <si>
    <t>2023 Kits Initiative - Community Kits Channel</t>
  </si>
  <si>
    <t>2023 Kits Initiative - Mobile Home Kits</t>
  </si>
  <si>
    <t>Thermostatic Restrictor Shower Valve</t>
  </si>
  <si>
    <t>Mobile Home Kits</t>
  </si>
  <si>
    <t>High School Innovation</t>
  </si>
  <si>
    <t>• Door sweeps, outlet gaskets, and weatherstripping (v-seal tape, caulk, foam tape) have a shift after year 10 and year 14 for cooling shift savings.</t>
  </si>
  <si>
    <t>2023 Kits Initiative - Joint Utility Kits</t>
  </si>
  <si>
    <t>Joint Utility Kits</t>
  </si>
  <si>
    <t>2023 Kits Initiatives - Joint Utility Kits (b-25) Conversion</t>
  </si>
  <si>
    <t>Joint Utility Kits Non-AIC Gas Savings Converted (MWh equivalent)</t>
  </si>
  <si>
    <t>Joint Utility Kits Non-AIC Gas Savings Converted (Therms)</t>
  </si>
  <si>
    <t>(b-27) Conversions</t>
  </si>
  <si>
    <t>Res NPSO</t>
  </si>
  <si>
    <t>Res (b-25) Conversions</t>
  </si>
  <si>
    <t>RP - IQ</t>
  </si>
  <si>
    <t>RP - MR</t>
  </si>
  <si>
    <t>Kits - Mobile Homes</t>
  </si>
  <si>
    <t>Kits - Joint Utility</t>
  </si>
  <si>
    <t>Assessment of 2023 AAIG and CPAS goal achievement</t>
  </si>
  <si>
    <t>2023 portfolio-level CPAS aggregated to the program level</t>
  </si>
  <si>
    <t>2023 Voltage Optimization Program CPAS</t>
  </si>
  <si>
    <t>CPAS for the 2023 Retail Products Initiative</t>
  </si>
  <si>
    <t>CPAS for the 2023 Income Qualified Initiative (not including IQ-MF; IQ-Community Kits; IQ-Retail Products)</t>
  </si>
  <si>
    <t>CPAS for the 2023 Multifamily Initiatives</t>
  </si>
  <si>
    <t>CPAS for the 2023 Market Rate Single Family Initiative</t>
  </si>
  <si>
    <t>CPAS for the 2023 Kits Initiatives</t>
  </si>
  <si>
    <t>CPAS for the 2023 Standard Initiative</t>
  </si>
  <si>
    <t>CPAS for the 2023 Custom Initiative</t>
  </si>
  <si>
    <t>CPAS for the 2023 Retro-Commissioning Initiative</t>
  </si>
  <si>
    <t>CPAS for the 2023 Streetlighting Initiative</t>
  </si>
  <si>
    <t>CPAS for the 2023 Small Business Initiative</t>
  </si>
  <si>
    <t>CPAS for the 2023 Midstream Initiative</t>
  </si>
  <si>
    <t xml:space="preserve">CPAS for 2023 portfolio carryover savings </t>
  </si>
  <si>
    <t>2023 Kits Initiatives</t>
  </si>
  <si>
    <t>CPAS for 2023 portfolio residential nonparticipant spillover</t>
  </si>
  <si>
    <t>CPAS from 2023 Residential Program (b-25) conversions</t>
  </si>
  <si>
    <t>2023 Standard Initiative</t>
  </si>
  <si>
    <t>2023 Custom Initiative</t>
  </si>
  <si>
    <t>2023 Retro-Commissioning Initiative</t>
  </si>
  <si>
    <t>2023 Streetlighting Initiative</t>
  </si>
  <si>
    <t>2023 Small Business Initiative</t>
  </si>
  <si>
    <t>2023 Midstream Initiative</t>
  </si>
  <si>
    <t>2023 Custom Initiative - Custom Incentives Channel (b-25) Conversions</t>
  </si>
  <si>
    <t>Custom Incentives - Non-AIC Gas</t>
  </si>
  <si>
    <t>2023 Custom Initiative Non-AIC Gas Savings Converted (Therms)</t>
  </si>
  <si>
    <t>Res Propane</t>
  </si>
  <si>
    <t>Therms</t>
  </si>
  <si>
    <t>Res Non-AIC Gas</t>
  </si>
  <si>
    <t>Single Family Channel Non-AIC Gas Savings Converted (Therms)</t>
  </si>
  <si>
    <t>Res AIC Gas</t>
  </si>
  <si>
    <t>CPAS for the 2023 Retail Products Initiative - ECT channel presented by measure</t>
  </si>
  <si>
    <t>CPAS for the 2023 Retail Products Initiative - Incentive-Based Channels (Income Qualified) presented by measure</t>
  </si>
  <si>
    <t>CPAS for the 2023 Retail Products Initiative - Incentive-Based Channels (Market Rate) presented by measure</t>
  </si>
  <si>
    <t>CPAS for the 2023 Income Qualified Initiative - Single Family channel presented by measure</t>
  </si>
  <si>
    <t>CPAS for the 2023 Income Qualified Initiative - CAA channel presented by measure</t>
  </si>
  <si>
    <t>CPAS for the 2023 Income Qualified Initiative - Smart Savers channel presented by measure</t>
  </si>
  <si>
    <t>CPAS for the 2023 Income Qualified Initiative - MHAS channel presented by measure</t>
  </si>
  <si>
    <t>CPAS for the 2023 Income Qualified Initiative - Joint Utility channel presented by measure</t>
  </si>
  <si>
    <t>CPAS for the 2023 Income Qualified Initiative - Multifamily channel by measure</t>
  </si>
  <si>
    <t>CPAS for the 2023 Public Housing Initiative presented by measure</t>
  </si>
  <si>
    <t>CPAS for the 2023 Market Rate Multifamily Initiative presented by measure</t>
  </si>
  <si>
    <t>CPAS for the 2023 Market Rate Single Family Initiative - Midstream HVAC channel presented by measure</t>
  </si>
  <si>
    <t>CPAS for the 2023 Market Rate Single Family Initiative - Home Efficiency channel presented by measure</t>
  </si>
  <si>
    <t>CPAS for the 2023 Direct Distribution Efficient Products Initiative - School Kits channel presented by measure</t>
  </si>
  <si>
    <t>CPAS for the 2023 Direct Distribution Efficient Products Initiative - High School Innovation channel presented by measure</t>
  </si>
  <si>
    <t>CPAS for the 2023 Income Qualified Initiative - Community Kits channel presented by measure</t>
  </si>
  <si>
    <t>CPAS for kits distributed through the 2023 Income Qualified Initiative - MHAS channel presented by measure</t>
  </si>
  <si>
    <t>CPAS for kits distributed through the 2023 Income Qualified Initiative - Joint Utility channel presented by measure</t>
  </si>
  <si>
    <t>Annual Verified Net Savings (MWh)</t>
  </si>
  <si>
    <t>Annual Verified Net Savings (MW)</t>
  </si>
  <si>
    <t>Annual Verified Net Savings (Therms)</t>
  </si>
  <si>
    <t>None of these savings were converted due to the (b-25) cap.</t>
  </si>
  <si>
    <t>Only some of these savings were converted due to the (b-25) cap</t>
  </si>
  <si>
    <t>Biz AIC Gas</t>
  </si>
  <si>
    <t>Biz Non-AIC Gas</t>
  </si>
  <si>
    <t>Biz Propane</t>
  </si>
  <si>
    <r>
      <t>Mwh</t>
    </r>
    <r>
      <rPr>
        <i/>
        <sz val="10"/>
        <color rgb="FFFFFFFF"/>
        <rFont val="Franklin Gothic Medium"/>
        <family val="2"/>
      </rPr>
      <t>e</t>
    </r>
  </si>
  <si>
    <t>Retail Products - Income Qualified</t>
  </si>
  <si>
    <t>Retail Products - Market Rate Incentive-Based</t>
  </si>
  <si>
    <t>Retail Products - ECT</t>
  </si>
  <si>
    <t>Retail Products - Market Rate Carryover</t>
  </si>
  <si>
    <t>Retail Products - Income Qualified Carryover</t>
  </si>
  <si>
    <t>Income Qualified – Single Family</t>
  </si>
  <si>
    <t>Income Qualified – CAA</t>
  </si>
  <si>
    <t>Income Qualified – Joint Utility</t>
  </si>
  <si>
    <t>Income Qualified – Smart Savers</t>
  </si>
  <si>
    <t>Income Qualified – MHAS</t>
  </si>
  <si>
    <t>Income Qualified - Carryover</t>
  </si>
  <si>
    <t xml:space="preserve">Multifamily - Income Qualified </t>
  </si>
  <si>
    <t xml:space="preserve">Multifamily - Market Rate </t>
  </si>
  <si>
    <t>Multifamily - Public Housing</t>
  </si>
  <si>
    <t>Market Rate Single Family - Midstream HVAC</t>
  </si>
  <si>
    <t>Market Rate Single Family - Home Efficiency</t>
  </si>
  <si>
    <t>Kits - Mobile Home Kits</t>
  </si>
  <si>
    <t>Kits - Income Qualified Community Kits</t>
  </si>
  <si>
    <t>Kits - Joint Utility Kits</t>
  </si>
  <si>
    <t>2023 Residential Program CPAS and WAML</t>
  </si>
  <si>
    <t>2023 NPSO</t>
  </si>
  <si>
    <t>2023 SBEP Channel Savings Converted (MWh equivalent)</t>
  </si>
  <si>
    <t>2023 Small Business Initiative - SBEP Channel (b-25) Conversions</t>
  </si>
  <si>
    <t>2023 SBEP Channel - Project-Level Non-AIC Gas Savings Converted (Therms)</t>
  </si>
  <si>
    <t>SBEP - Non-AIC Gas</t>
  </si>
  <si>
    <t>Custom - Custom Incentives</t>
  </si>
  <si>
    <t>Small Business - SBEP</t>
  </si>
  <si>
    <t>2023 Business Program (b-25) Conversions</t>
  </si>
  <si>
    <t>AIC Portfolio-Level CPAS by Initiative</t>
  </si>
  <si>
    <t>Residential Carryover</t>
  </si>
  <si>
    <t>Residential NPSO</t>
  </si>
  <si>
    <t>Residential (b-25) Conversions</t>
  </si>
  <si>
    <t>Business Carryover</t>
  </si>
  <si>
    <t>Business (b-25) Conversions</t>
  </si>
  <si>
    <t>Retail Products Initiative</t>
  </si>
  <si>
    <t>Income Qualified Initiative - Single Family Offerings</t>
  </si>
  <si>
    <t>Multifamily Initiatives</t>
  </si>
  <si>
    <t>Market Rate Single Family Initiative</t>
  </si>
  <si>
    <t>Kits Initiatives</t>
  </si>
  <si>
    <t>Voltage Optimization Program</t>
  </si>
  <si>
    <t>Standard Initiative</t>
  </si>
  <si>
    <t>Custom Initiative</t>
  </si>
  <si>
    <t>Retro-Commissioning Initiative</t>
  </si>
  <si>
    <t>Streetlighting Initiative</t>
  </si>
  <si>
    <t>Small Business Initiative</t>
  </si>
  <si>
    <t>Midstream Initiative</t>
  </si>
  <si>
    <t>WAML without VO</t>
  </si>
  <si>
    <t>2023 Retro-Commissioning Initiative - Virtual SEM Channel</t>
  </si>
  <si>
    <t>2023 Streetlighting Initiative - Municipality Owned Channel</t>
  </si>
  <si>
    <t>2023 Streetlighting Initiative - Utility Owned Channel</t>
  </si>
  <si>
    <t>2023 Small Business Initiative - Small Business Direct Install Channel</t>
  </si>
  <si>
    <t>• Lighting measure "4.5.4 LED Bubs and Fixtures" describes a midlife adjustment for existing T12 fixtures that is applied after the remaining useful life of the T12, calculated as 1/3 of the 40,000 hour ballast life/annual hours.
• Lighting measure "4.5.4. LED Bulbs and Fixtures" has a 50,000 hours effective useful life (EUL) for all LEDs except for omnidirectional, decorative and directional lamps. Omnidirectional lamps have a 20,000 hours EUL, decorative lamps have a 17,000 hours EUL, and directional lamps have a 25,000 hours EUL. Depending on annual operating hours, some lamps' end-of-life may occur mid-year.</t>
  </si>
  <si>
    <t>2023 Small Business Initiative - Small Business Energy Performance Channel</t>
  </si>
  <si>
    <t>2023 Midstream Initiative - HVAC Channel</t>
  </si>
  <si>
    <t>2023 Midstream Initiative - Lighting Channel</t>
  </si>
  <si>
    <t>2023 Midstream Initiative - Food Service Channel</t>
  </si>
  <si>
    <r>
      <t xml:space="preserve">Carryover savings are presented in CPAS in the year which the product is </t>
    </r>
    <r>
      <rPr>
        <u/>
        <sz val="10"/>
        <color rgb="FF4A4D56"/>
        <rFont val="Franklin Gothic Book"/>
        <family val="2"/>
        <scheme val="minor"/>
      </rPr>
      <t>installed</t>
    </r>
    <r>
      <rPr>
        <sz val="10"/>
        <color rgb="FF4A4D56"/>
        <rFont val="Franklin Gothic Book"/>
        <family val="2"/>
        <scheme val="minor"/>
      </rPr>
      <t>. Products purchased in 2023 but installed in future years are therefore excluded from 2023 CPAS.</t>
    </r>
  </si>
  <si>
    <t>2023 Business Program CPAS and WAML</t>
  </si>
  <si>
    <t xml:space="preserve">Standard - Core </t>
  </si>
  <si>
    <t>Standard - BOC</t>
  </si>
  <si>
    <t>Custom - New Construction Lighting</t>
  </si>
  <si>
    <t>Retro-Commissioning - Virtual Commissioning</t>
  </si>
  <si>
    <t>Retro-Commissioning - Virtual SEM</t>
  </si>
  <si>
    <t>Small Business - SBDI</t>
  </si>
  <si>
    <t>Midstream - Lighting</t>
  </si>
  <si>
    <t>Midstream - HVAC</t>
  </si>
  <si>
    <t>Midstream - Food Service</t>
  </si>
  <si>
    <t>Bus (b-25) Conversions</t>
  </si>
  <si>
    <t>RP - IQ &amp; MR (b-25)</t>
  </si>
  <si>
    <t>IQ - SF (b-25)</t>
  </si>
  <si>
    <t>IQ - CAA (b-25)</t>
  </si>
  <si>
    <t>IQ - SS (b-25)</t>
  </si>
  <si>
    <t>IQ - MHAS (b-25)</t>
  </si>
  <si>
    <t>IQ - Joint Utility (b-25)</t>
  </si>
  <si>
    <t>Kits - Joint Utility (b-25)</t>
  </si>
  <si>
    <t>RP - IQ Carryover</t>
  </si>
  <si>
    <t>RP - MR Carryover</t>
  </si>
  <si>
    <t>Standard - Core (b-25)</t>
  </si>
  <si>
    <t>Custom (b-25)</t>
  </si>
  <si>
    <t>RCx - VSEM</t>
  </si>
  <si>
    <t>SB - SBEP (b-25)</t>
  </si>
  <si>
    <t>CPAS from 2023 Business Program (b-25) conversions</t>
  </si>
  <si>
    <t>CPAS for (b-25) conversions from the Retail Products Initiative in 2023</t>
  </si>
  <si>
    <t>CPAS for (b-25) conversions from the Income Qualified Initiative - Single Family channel in 2023</t>
  </si>
  <si>
    <t>CPAS for (b-25) conversions from the Income Qualified Initiative - CAA channel in 2023</t>
  </si>
  <si>
    <t>CPAS for (b-25) conversions from the Income Qualified Initiative - Smart Savers channel in 2023</t>
  </si>
  <si>
    <t>CPAS for (b-25) conversions from the Income Qualified Initiative - MHAS channel in 2023</t>
  </si>
  <si>
    <t>CPAS for (b-25) conversions from the Income Qualified Initiative - Joint Utility channel in 2023</t>
  </si>
  <si>
    <t>CPAS for (b-25) conversions from the Kits Initiative - Joint Utility Kits in 2023</t>
  </si>
  <si>
    <t>CPAS for IQ carryover savings from the Retail Products Initiative realized in 2023</t>
  </si>
  <si>
    <t>CPAS for market rate carryover savings from the Retail Products Initiative realized in 2023</t>
  </si>
  <si>
    <t>CPAS for carryover savings from the Income Qualified Initiative realized in 2023</t>
  </si>
  <si>
    <t>CPAS for carryover savings from the Kits Initiatives realized in 2023</t>
  </si>
  <si>
    <t>CPAS for the 2023 Standard Initiative - Core offerings by channel</t>
  </si>
  <si>
    <t>CPAS for the 2023 Standard Initiative - Online Store channel by measure</t>
  </si>
  <si>
    <t>CPAS for the 2023 Custom Initiative by project</t>
  </si>
  <si>
    <t>CPAS for the 2023 RCx Initiative - VCx channel</t>
  </si>
  <si>
    <t>CPAS for the 2023 Streetlighting Initiative - MOSL channel</t>
  </si>
  <si>
    <t>CPAS for the 2023 Streetlighting Initiative - UOSL channel</t>
  </si>
  <si>
    <t>CPAS for the 2023 Small Business Initiative - SBDI channel by measure</t>
  </si>
  <si>
    <t>CPAS for the 2023 Small Business Initiative - SBEP channel by measure</t>
  </si>
  <si>
    <t>CPAS for the 2023 Midstream Initiative - Lighting channel by measure</t>
  </si>
  <si>
    <t>CPAS for the 2023 Midstream Initiative - HVAC channel by measure</t>
  </si>
  <si>
    <t>CPAS for the 2023 Midstream Initiative - Food Service channel by measure</t>
  </si>
  <si>
    <t>CPAS for carryover savings from the Midstream Initiative realized in 2023</t>
  </si>
  <si>
    <t>2023 portfolio-level CPAS aggregated to the program level in report format</t>
  </si>
  <si>
    <t>2023 Residential Program CPAS at the channel level in report format</t>
  </si>
  <si>
    <t>2023 Business Program CPAS at the channel level in report format</t>
  </si>
  <si>
    <t>CPAS for the 2023 Standard Initiative -  BOC channel</t>
  </si>
  <si>
    <t>CPAS for the 2023 Standard Initiative - Core offerings (b-25) conversions by channel</t>
  </si>
  <si>
    <t>CPAS for the 2023 Custom Initiative (b-25) conversions by project</t>
  </si>
  <si>
    <t>CPAS for the 2023 RCx Initiative - VSEM channel</t>
  </si>
  <si>
    <t>CPAS for the 2023 Small Business Initiative - SBEP (b-25) conversions by project</t>
  </si>
  <si>
    <t>• Baseline shift for airsealing and insulation measures (attic insulation, wall insulation, rim joist insulation, crawlspace insulation) after year 10.</t>
  </si>
  <si>
    <t>Standard LED (EISA Exempt)</t>
  </si>
  <si>
    <t>Specialty LED (EISA Exempt)</t>
  </si>
  <si>
    <t>Fixture LED (EISA Exempt)</t>
  </si>
  <si>
    <t>Specialty LED (EISA Exempt) (Commercial)</t>
  </si>
  <si>
    <t>Fixture LED (EISA Exempt) (Commercial)</t>
  </si>
  <si>
    <t>E.g. HER, BOC, NPSO, some conversions. "Verified gross" savings for the purposes of WAML calculations are set equal to verified net.</t>
  </si>
  <si>
    <t>2023 Portfolio CPAS and WAML</t>
  </si>
  <si>
    <t>Custom Initiative Channel Savings Converted (MWh equivalent)</t>
  </si>
  <si>
    <t>• UOSL MV baseline replacements (dusk to dawn operation) have a baseline adjustment made in 2026 to the equivalent HPS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</si>
</sst>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0.000"/>
    <numFmt numFmtId="169" formatCode="#,##0.000"/>
    <numFmt numFmtId="170" formatCode="#,##0.0"/>
    <numFmt numFmtId="171" formatCode="0.0000"/>
  </numFmts>
  <fonts count="72" x14ac:knownFonts="1">
    <font>
      <sz val="11"/>
      <color theme="1"/>
      <name val="Franklin Gothic Book"/>
      <family val="2"/>
      <scheme val="minor"/>
    </font>
    <font>
      <sz val="11"/>
      <color theme="1"/>
      <name val="Franklin Gothic Book"/>
      <family val="2"/>
      <scheme val="minor"/>
    </font>
    <font>
      <sz val="10"/>
      <color theme="0"/>
      <name val="Franklin Gothic Medium"/>
      <family val="2"/>
    </font>
    <font>
      <sz val="10"/>
      <name val="Arial"/>
      <family val="2"/>
    </font>
    <font>
      <u/>
      <sz val="11"/>
      <color theme="10"/>
      <name val="Franklin Gothic Book"/>
      <family val="2"/>
    </font>
    <font>
      <sz val="10"/>
      <color theme="1"/>
      <name val="Arial"/>
      <family val="2"/>
    </font>
    <font>
      <sz val="11"/>
      <color theme="1"/>
      <name val="Arial"/>
      <family val="2"/>
    </font>
    <font>
      <sz val="10"/>
      <color theme="1"/>
      <name val="Franklin Gothic Book"/>
      <family val="2"/>
    </font>
    <font>
      <b/>
      <sz val="10"/>
      <color theme="1"/>
      <name val="Franklin Gothic Book"/>
      <family val="2"/>
    </font>
    <font>
      <sz val="10"/>
      <color theme="1"/>
      <name val="Franklin Gothic Book"/>
      <family val="2"/>
      <scheme val="minor"/>
    </font>
    <font>
      <sz val="11"/>
      <name val="Calibri"/>
      <family val="2"/>
    </font>
    <font>
      <sz val="11"/>
      <name val="Calibri"/>
      <family val="2"/>
    </font>
    <font>
      <sz val="11"/>
      <color theme="1"/>
      <name val="Franklin Gothic Medium"/>
      <family val="2"/>
    </font>
    <font>
      <sz val="10"/>
      <color rgb="FF000000"/>
      <name val="Franklin Gothic Book"/>
      <family val="2"/>
      <scheme val="minor"/>
    </font>
    <font>
      <b/>
      <sz val="10"/>
      <color rgb="FF000000"/>
      <name val="Franklin Gothic Book"/>
      <family val="2"/>
    </font>
    <font>
      <sz val="11"/>
      <color theme="0"/>
      <name val="Franklin Gothic Book"/>
      <family val="2"/>
      <scheme val="minor"/>
    </font>
    <font>
      <b/>
      <sz val="10"/>
      <color rgb="FF000000"/>
      <name val="Franklin Gothic Book"/>
      <family val="2"/>
      <scheme val="minor"/>
    </font>
    <font>
      <sz val="18"/>
      <color theme="3"/>
      <name val="Franklin Gothic Book"/>
      <family val="2"/>
      <scheme val="maj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sz val="11"/>
      <color rgb="FF006100"/>
      <name val="Franklin Gothic Book"/>
      <family val="2"/>
      <scheme val="minor"/>
    </font>
    <font>
      <sz val="11"/>
      <color rgb="FF9C0006"/>
      <name val="Franklin Gothic Book"/>
      <family val="2"/>
      <scheme val="minor"/>
    </font>
    <font>
      <sz val="11"/>
      <color rgb="FF3F3F76"/>
      <name val="Franklin Gothic Book"/>
      <family val="2"/>
      <scheme val="minor"/>
    </font>
    <font>
      <b/>
      <sz val="11"/>
      <color rgb="FF3F3F3F"/>
      <name val="Franklin Gothic Book"/>
      <family val="2"/>
      <scheme val="minor"/>
    </font>
    <font>
      <b/>
      <sz val="11"/>
      <color rgb="FFFA7D00"/>
      <name val="Franklin Gothic Book"/>
      <family val="2"/>
      <scheme val="minor"/>
    </font>
    <font>
      <sz val="11"/>
      <color rgb="FFFA7D00"/>
      <name val="Franklin Gothic Book"/>
      <family val="2"/>
      <scheme val="minor"/>
    </font>
    <font>
      <b/>
      <sz val="11"/>
      <color theme="0"/>
      <name val="Franklin Gothic Book"/>
      <family val="2"/>
      <scheme val="minor"/>
    </font>
    <font>
      <sz val="11"/>
      <color rgb="FFFF0000"/>
      <name val="Franklin Gothic Book"/>
      <family val="2"/>
      <scheme val="minor"/>
    </font>
    <font>
      <i/>
      <sz val="11"/>
      <color rgb="FF7F7F7F"/>
      <name val="Franklin Gothic Book"/>
      <family val="2"/>
      <scheme val="minor"/>
    </font>
    <font>
      <b/>
      <sz val="11"/>
      <color theme="1"/>
      <name val="Franklin Gothic Book"/>
      <family val="2"/>
      <scheme val="minor"/>
    </font>
    <font>
      <sz val="11"/>
      <color rgb="FF9C6500"/>
      <name val="Franklin Gothic Book"/>
      <family val="2"/>
      <scheme val="minor"/>
    </font>
    <font>
      <sz val="11"/>
      <color rgb="FF000000"/>
      <name val="Franklin Gothic Book"/>
      <family val="2"/>
      <scheme val="minor"/>
    </font>
    <font>
      <sz val="10"/>
      <color rgb="FF000000"/>
      <name val="Franklin Gothic Book"/>
      <family val="2"/>
    </font>
    <font>
      <u/>
      <sz val="11"/>
      <color theme="10"/>
      <name val="Calibri"/>
      <family val="2"/>
    </font>
    <font>
      <u/>
      <sz val="11"/>
      <color theme="5"/>
      <name val="Franklin Gothic Book"/>
      <family val="2"/>
      <scheme val="minor"/>
    </font>
    <font>
      <u/>
      <sz val="11"/>
      <color theme="10"/>
      <name val="Franklin Gothic Book"/>
      <family val="2"/>
      <scheme val="minor"/>
    </font>
    <font>
      <b/>
      <sz val="12"/>
      <color theme="4"/>
      <name val="Franklin Gothic Book"/>
      <family val="2"/>
      <scheme val="minor"/>
    </font>
    <font>
      <b/>
      <sz val="9"/>
      <color theme="1"/>
      <name val="Franklin Gothic Book"/>
      <family val="2"/>
      <scheme val="minor"/>
    </font>
    <font>
      <sz val="9"/>
      <color theme="1"/>
      <name val="Franklin Gothic Book"/>
      <family val="2"/>
      <scheme val="minor"/>
    </font>
    <font>
      <sz val="11"/>
      <color theme="1"/>
      <name val="Calibri"/>
      <family val="2"/>
    </font>
    <font>
      <sz val="11"/>
      <color rgb="FFFF0000"/>
      <name val="Franklin Gothic Book"/>
      <family val="2"/>
    </font>
    <font>
      <sz val="11"/>
      <name val="Calibri"/>
      <family val="2"/>
    </font>
    <font>
      <sz val="10"/>
      <color rgb="FFFFFFFF"/>
      <name val="Franklin Gothic Medium"/>
      <family val="2"/>
    </font>
    <font>
      <sz val="11"/>
      <name val="Franklin Gothic Medium"/>
      <family val="2"/>
    </font>
    <font>
      <sz val="11"/>
      <name val="Franklin Gothic Book"/>
      <family val="2"/>
      <scheme val="minor"/>
    </font>
    <font>
      <i/>
      <sz val="10"/>
      <name val="Franklin Gothic Book"/>
      <family val="2"/>
    </font>
    <font>
      <sz val="10"/>
      <name val="Franklin Gothic Book"/>
      <family val="2"/>
    </font>
    <font>
      <b/>
      <sz val="10"/>
      <name val="Franklin Gothic Book"/>
      <family val="2"/>
    </font>
    <font>
      <sz val="10"/>
      <name val="MS Sans Serif"/>
    </font>
    <font>
      <sz val="11"/>
      <color theme="0"/>
      <name val="Franklin Gothic Medium"/>
      <family val="2"/>
    </font>
    <font>
      <sz val="11"/>
      <name val="Calibri"/>
      <family val="2"/>
    </font>
    <font>
      <sz val="12"/>
      <color theme="1"/>
      <name val="Franklin Gothic Medium"/>
      <family val="2"/>
    </font>
    <font>
      <sz val="12"/>
      <color theme="1"/>
      <name val="Franklin Gothic Book"/>
      <family val="2"/>
      <scheme val="minor"/>
    </font>
    <font>
      <sz val="12"/>
      <color rgb="FFFF0000"/>
      <name val="Franklin Gothic Book"/>
      <family val="2"/>
    </font>
    <font>
      <u/>
      <sz val="10"/>
      <color rgb="FF0070C0"/>
      <name val="Franklin Gothic Book"/>
      <family val="2"/>
      <scheme val="minor"/>
    </font>
    <font>
      <sz val="11"/>
      <name val="Calibri"/>
      <family val="2"/>
    </font>
    <font>
      <i/>
      <sz val="10"/>
      <color theme="2" tint="-0.499984740745262"/>
      <name val="Franklin Gothic Book"/>
      <family val="2"/>
      <scheme val="minor"/>
    </font>
    <font>
      <sz val="11"/>
      <name val="Calibri"/>
      <family val="2"/>
    </font>
    <font>
      <sz val="11"/>
      <color theme="2"/>
      <name val="Calibri"/>
      <family val="2"/>
    </font>
    <font>
      <sz val="10"/>
      <color rgb="FF000000"/>
      <name val="Franklin Gothic Medium"/>
      <family val="2"/>
    </font>
    <font>
      <sz val="10"/>
      <color rgb="FF4A4D56"/>
      <name val="Franklin Gothic Book"/>
      <family val="2"/>
    </font>
    <font>
      <sz val="10"/>
      <color rgb="FF4A4D56"/>
      <name val="Franklin Gothic Medium"/>
      <family val="2"/>
    </font>
    <font>
      <sz val="11"/>
      <color rgb="FF4A4D56"/>
      <name val="Franklin Gothic Medium"/>
      <family val="2"/>
    </font>
    <font>
      <sz val="11"/>
      <color rgb="FF4A4D56"/>
      <name val="Franklin Gothic Book"/>
      <family val="2"/>
      <scheme val="minor"/>
    </font>
    <font>
      <sz val="10"/>
      <color rgb="FF4A4D56"/>
      <name val="Franklin Gothic Book"/>
      <family val="2"/>
      <scheme val="minor"/>
    </font>
    <font>
      <i/>
      <sz val="10"/>
      <color rgb="FF4A4D56"/>
      <name val="Franklin Gothic Book"/>
      <family val="2"/>
      <scheme val="minor"/>
    </font>
    <font>
      <u/>
      <sz val="10"/>
      <color rgb="FF4A4D56"/>
      <name val="Franklin Gothic Book"/>
      <family val="2"/>
    </font>
    <font>
      <i/>
      <sz val="10"/>
      <color theme="0" tint="-0.249977111117893"/>
      <name val="Franklin Gothic Medium"/>
      <family val="2"/>
    </font>
    <font>
      <sz val="11"/>
      <color rgb="FFFF0000"/>
      <name val="Franklin Gothic Medium"/>
      <family val="2"/>
    </font>
    <font>
      <i/>
      <sz val="10"/>
      <color rgb="FFFFFFFF"/>
      <name val="Franklin Gothic Medium"/>
      <family val="2"/>
    </font>
    <font>
      <u/>
      <sz val="10"/>
      <color rgb="FF4A4D56"/>
      <name val="Franklin Gothic Book"/>
      <family val="2"/>
      <scheme val="minor"/>
    </font>
  </fonts>
  <fills count="57">
    <fill>
      <patternFill patternType="none"/>
    </fill>
    <fill>
      <patternFill patternType="gray125"/>
    </fill>
    <fill>
      <patternFill patternType="solid">
        <fgColor rgb="FF05357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lightUp">
        <fgColor theme="6"/>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Up">
        <fgColor rgb="FF4D4D4F"/>
        <bgColor rgb="FFE0E0E0"/>
      </patternFill>
    </fill>
    <fill>
      <patternFill patternType="solid">
        <fgColor rgb="FFD9D9D9"/>
        <bgColor indexed="64"/>
      </patternFill>
    </fill>
    <fill>
      <patternFill patternType="solid">
        <fgColor theme="0" tint="-0.14999847407452621"/>
        <bgColor indexed="64"/>
      </patternFill>
    </fill>
    <fill>
      <patternFill patternType="lightUp">
        <fgColor theme="6"/>
        <bgColor theme="0" tint="-0.14999847407452621"/>
      </patternFill>
    </fill>
    <fill>
      <patternFill patternType="lightUp">
        <fgColor theme="6"/>
        <bgColor theme="0"/>
      </patternFill>
    </fill>
    <fill>
      <patternFill patternType="lightUp">
        <fgColor theme="6"/>
        <bgColor rgb="FFD9D9D9"/>
      </patternFill>
    </fill>
    <fill>
      <patternFill patternType="solid">
        <fgColor rgb="FFD2ECB6"/>
        <bgColor indexed="64"/>
      </patternFill>
    </fill>
    <fill>
      <patternFill patternType="lightUp">
        <fgColor theme="6"/>
        <bgColor theme="8"/>
      </patternFill>
    </fill>
    <fill>
      <patternFill patternType="solid">
        <fgColor rgb="FF64B3E8"/>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theme="0"/>
      </patternFill>
    </fill>
    <fill>
      <patternFill patternType="lightUp">
        <fgColor theme="1"/>
        <bgColor theme="0" tint="-0.14999847407452621"/>
      </patternFill>
    </fill>
    <fill>
      <patternFill patternType="lightUp">
        <fgColor theme="1"/>
      </patternFill>
    </fill>
    <fill>
      <patternFill patternType="solid">
        <fgColor rgb="FFFFCDCD"/>
        <bgColor indexed="64"/>
      </patternFill>
    </fill>
    <fill>
      <patternFill patternType="solid">
        <fgColor rgb="FFFFFFAF"/>
        <bgColor indexed="64"/>
      </patternFill>
    </fill>
  </fills>
  <borders count="30">
    <border>
      <left/>
      <right/>
      <top/>
      <bottom/>
      <diagonal/>
    </border>
    <border>
      <left style="thin">
        <color rgb="FF4D4D4F"/>
      </left>
      <right style="thin">
        <color rgb="FF4D4D4F"/>
      </right>
      <top style="thin">
        <color rgb="FF4D4D4F"/>
      </top>
      <bottom style="thin">
        <color rgb="FF4D4D4F"/>
      </bottom>
      <diagonal/>
    </border>
    <border>
      <left/>
      <right style="thin">
        <color rgb="FF4D4D4F"/>
      </right>
      <top style="thin">
        <color rgb="FF4D4D4F"/>
      </top>
      <bottom/>
      <diagonal/>
    </border>
    <border>
      <left/>
      <right style="thin">
        <color rgb="FF4D4D4F"/>
      </right>
      <top/>
      <bottom style="thin">
        <color rgb="FF4D4D4F"/>
      </bottom>
      <diagonal/>
    </border>
    <border>
      <left style="thin">
        <color rgb="FF4D4D4F"/>
      </left>
      <right style="thin">
        <color rgb="FF4D4D4F"/>
      </right>
      <top style="thin">
        <color rgb="FF4D4D4F"/>
      </top>
      <bottom/>
      <diagonal/>
    </border>
    <border>
      <left style="thin">
        <color rgb="FF4D4D4F"/>
      </left>
      <right style="thin">
        <color rgb="FF4D4D4F"/>
      </right>
      <top/>
      <bottom style="thin">
        <color rgb="FF4D4D4F"/>
      </bottom>
      <diagonal/>
    </border>
    <border>
      <left style="thin">
        <color rgb="FF4D4D4F"/>
      </left>
      <right/>
      <top style="thin">
        <color rgb="FF4D4D4F"/>
      </top>
      <bottom style="thin">
        <color rgb="FF4D4D4F"/>
      </bottom>
      <diagonal/>
    </border>
    <border>
      <left/>
      <right/>
      <top style="thin">
        <color rgb="FF4D4D4F"/>
      </top>
      <bottom style="thin">
        <color rgb="FF4D4D4F"/>
      </bottom>
      <diagonal/>
    </border>
    <border>
      <left style="thin">
        <color rgb="FF4D4D4F"/>
      </left>
      <right style="thin">
        <color rgb="FF4D4D4F"/>
      </right>
      <top/>
      <bottom/>
      <diagonal/>
    </border>
    <border>
      <left/>
      <right style="thin">
        <color rgb="FF4D4D4F"/>
      </right>
      <top/>
      <bottom/>
      <diagonal/>
    </border>
    <border>
      <left/>
      <right style="thin">
        <color rgb="FF4D4D4F"/>
      </right>
      <top style="thin">
        <color rgb="FF4D4D4F"/>
      </top>
      <bottom style="thin">
        <color rgb="FF4D4D4F"/>
      </bottom>
      <diagonal/>
    </border>
    <border>
      <left style="thin">
        <color rgb="FF4D4D4F"/>
      </left>
      <right/>
      <top/>
      <bottom style="thin">
        <color rgb="FF4D4D4F"/>
      </bottom>
      <diagonal/>
    </border>
    <border>
      <left/>
      <right/>
      <top/>
      <bottom style="thin">
        <color rgb="FF4D4D4F"/>
      </bottom>
      <diagonal/>
    </border>
    <border>
      <left style="thin">
        <color rgb="FF4D4D4F"/>
      </left>
      <right/>
      <top style="thin">
        <color rgb="FF4D4D4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right/>
      <top style="thin">
        <color rgb="FF4D4D4F"/>
      </top>
      <bottom/>
      <diagonal/>
    </border>
    <border>
      <left style="thin">
        <color auto="1"/>
      </left>
      <right/>
      <top/>
      <bottom/>
      <diagonal/>
    </border>
    <border>
      <left style="thin">
        <color rgb="FF4D4D4F"/>
      </left>
      <right/>
      <top/>
      <bottom/>
      <diagonal/>
    </border>
    <border>
      <left style="thin">
        <color rgb="FF4D4D4F"/>
      </left>
      <right style="thin">
        <color indexed="64"/>
      </right>
      <top style="thin">
        <color rgb="FF4D4D4F"/>
      </top>
      <bottom style="thin">
        <color rgb="FF4D4D4F"/>
      </bottom>
      <diagonal/>
    </border>
  </borders>
  <cellStyleXfs count="136">
    <xf numFmtId="0" fontId="0" fillId="0" borderId="0"/>
    <xf numFmtId="43" fontId="1" fillId="0" borderId="0" applyFont="0" applyFill="0" applyBorder="0" applyAlignment="0" applyProtection="0"/>
    <xf numFmtId="0" fontId="3" fillId="0" borderId="0"/>
    <xf numFmtId="0" fontId="4" fillId="0" borderId="0" applyNumberFormat="0" applyFill="0" applyBorder="0" applyAlignment="0" applyProtection="0"/>
    <xf numFmtId="0" fontId="1" fillId="0" borderId="0"/>
    <xf numFmtId="0" fontId="5" fillId="0" borderId="0"/>
    <xf numFmtId="0" fontId="1" fillId="0" borderId="0"/>
    <xf numFmtId="0" fontId="6" fillId="0" borderId="0"/>
    <xf numFmtId="9" fontId="6" fillId="0" borderId="0" applyFont="0" applyFill="0" applyBorder="0" applyAlignment="0" applyProtection="0"/>
    <xf numFmtId="0" fontId="10" fillId="0" borderId="0"/>
    <xf numFmtId="0" fontId="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0" fontId="1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7" fillId="0" borderId="0" applyNumberFormat="0" applyFill="0" applyBorder="0" applyAlignment="0" applyProtection="0"/>
    <xf numFmtId="0" fontId="18" fillId="0" borderId="14" applyNumberFormat="0" applyFill="0" applyAlignment="0" applyProtection="0"/>
    <xf numFmtId="0" fontId="19" fillId="0" borderId="15" applyNumberFormat="0" applyFill="0" applyAlignment="0" applyProtection="0"/>
    <xf numFmtId="0" fontId="20" fillId="0" borderId="1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2" fillId="11" borderId="0" applyNumberFormat="0" applyBorder="0" applyAlignment="0" applyProtection="0"/>
    <xf numFmtId="0" fontId="23" fillId="13" borderId="17" applyNumberFormat="0" applyAlignment="0" applyProtection="0"/>
    <xf numFmtId="0" fontId="24" fillId="14" borderId="18" applyNumberFormat="0" applyAlignment="0" applyProtection="0"/>
    <xf numFmtId="0" fontId="25" fillId="14" borderId="17" applyNumberFormat="0" applyAlignment="0" applyProtection="0"/>
    <xf numFmtId="0" fontId="26" fillId="0" borderId="19" applyNumberFormat="0" applyFill="0" applyAlignment="0" applyProtection="0"/>
    <xf numFmtId="0" fontId="27" fillId="15" borderId="20" applyNumberFormat="0" applyAlignment="0" applyProtection="0"/>
    <xf numFmtId="0" fontId="28" fillId="0" borderId="0" applyNumberFormat="0" applyFill="0" applyBorder="0" applyAlignment="0" applyProtection="0"/>
    <xf numFmtId="0" fontId="1" fillId="16" borderId="21" applyNumberFormat="0" applyFont="0" applyAlignment="0" applyProtection="0"/>
    <xf numFmtId="0" fontId="29" fillId="0" borderId="0" applyNumberFormat="0" applyFill="0" applyBorder="0" applyAlignment="0" applyProtection="0"/>
    <xf numFmtId="0" fontId="30" fillId="0" borderId="22" applyNumberFormat="0" applyFill="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1" fillId="12"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 fillId="0" borderId="0"/>
    <xf numFmtId="0" fontId="3"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0" fillId="0" borderId="0"/>
    <xf numFmtId="0" fontId="3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34" fillId="0" borderId="0" applyNumberFormat="0" applyFill="0" applyBorder="0" applyAlignment="0" applyProtection="0"/>
    <xf numFmtId="0" fontId="3" fillId="0" borderId="0"/>
    <xf numFmtId="0" fontId="3" fillId="0" borderId="0"/>
    <xf numFmtId="0" fontId="1" fillId="0" borderId="0"/>
    <xf numFmtId="0" fontId="35"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43" fontId="10"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0" fontId="6" fillId="0" borderId="0"/>
    <xf numFmtId="0" fontId="3" fillId="0" borderId="0">
      <alignment wrapText="1"/>
    </xf>
    <xf numFmtId="0" fontId="37" fillId="0" borderId="0" applyNumberFormat="0" applyProtection="0">
      <alignment horizontal="left"/>
    </xf>
    <xf numFmtId="0" fontId="38" fillId="0" borderId="14" applyNumberFormat="0" applyProtection="0">
      <alignment wrapText="1"/>
    </xf>
    <xf numFmtId="0" fontId="39" fillId="0" borderId="23" applyNumberFormat="0" applyFont="0" applyProtection="0">
      <alignment wrapText="1"/>
    </xf>
    <xf numFmtId="0" fontId="38" fillId="0" borderId="24" applyNumberFormat="0" applyProtection="0">
      <alignment wrapText="1"/>
    </xf>
    <xf numFmtId="0" fontId="39" fillId="0" borderId="25" applyNumberFormat="0" applyProtection="0">
      <alignment vertical="top" wrapText="1"/>
    </xf>
    <xf numFmtId="44" fontId="3" fillId="0" borderId="0" applyFont="0" applyFill="0" applyBorder="0" applyAlignment="0" applyProtection="0"/>
    <xf numFmtId="0" fontId="34" fillId="0" borderId="0" applyNumberFormat="0" applyFill="0" applyBorder="0" applyAlignment="0" applyProtection="0"/>
    <xf numFmtId="0" fontId="40" fillId="0" borderId="0"/>
    <xf numFmtId="44" fontId="40" fillId="0" borderId="0" applyFont="0" applyFill="0" applyBorder="0" applyAlignment="0" applyProtection="0"/>
    <xf numFmtId="0" fontId="36" fillId="0" borderId="0" applyNumberFormat="0" applyFill="0" applyBorder="0" applyAlignment="0" applyProtection="0"/>
    <xf numFmtId="0" fontId="42" fillId="0" borderId="0"/>
    <xf numFmtId="0" fontId="1" fillId="0" borderId="0"/>
    <xf numFmtId="0" fontId="1" fillId="0" borderId="0"/>
    <xf numFmtId="43" fontId="1" fillId="0" borderId="0" applyFont="0" applyFill="0" applyBorder="0" applyAlignment="0" applyProtection="0"/>
    <xf numFmtId="0" fontId="49" fillId="0" borderId="0"/>
    <xf numFmtId="0" fontId="51" fillId="0" borderId="0"/>
    <xf numFmtId="0" fontId="36" fillId="0" borderId="0" applyNumberFormat="0" applyFill="0" applyBorder="0" applyAlignment="0" applyProtection="0"/>
    <xf numFmtId="0" fontId="56" fillId="0" borderId="0"/>
    <xf numFmtId="0" fontId="58" fillId="0" borderId="0"/>
  </cellStyleXfs>
  <cellXfs count="657">
    <xf numFmtId="0" fontId="0" fillId="0" borderId="0" xfId="0"/>
    <xf numFmtId="0" fontId="2" fillId="2" borderId="4" xfId="0" applyFont="1" applyFill="1" applyBorder="1" applyAlignment="1">
      <alignment horizontal="center" wrapText="1"/>
    </xf>
    <xf numFmtId="0" fontId="10" fillId="3" borderId="0" xfId="9" applyFill="1"/>
    <xf numFmtId="0" fontId="12" fillId="0" borderId="0" xfId="0" applyFont="1"/>
    <xf numFmtId="0" fontId="2"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5" xfId="0" applyFont="1" applyFill="1" applyBorder="1" applyAlignment="1">
      <alignment horizontal="righ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2" borderId="9" xfId="0" applyFont="1" applyFill="1" applyBorder="1" applyAlignment="1">
      <alignment horizontal="center" vertical="center"/>
    </xf>
    <xf numFmtId="0" fontId="2" fillId="2" borderId="8" xfId="0" applyFont="1" applyFill="1" applyBorder="1" applyAlignment="1">
      <alignment horizontal="center" vertical="center"/>
    </xf>
    <xf numFmtId="167" fontId="13" fillId="6" borderId="2" xfId="19" applyNumberFormat="1" applyFont="1" applyFill="1" applyBorder="1"/>
    <xf numFmtId="164" fontId="13" fillId="6" borderId="1" xfId="1" applyNumberFormat="1" applyFont="1" applyFill="1" applyBorder="1"/>
    <xf numFmtId="0" fontId="2" fillId="2" borderId="6" xfId="0" applyFont="1" applyFill="1" applyBorder="1" applyAlignment="1">
      <alignment horizontal="right" vertical="center"/>
    </xf>
    <xf numFmtId="167" fontId="13" fillId="6" borderId="1" xfId="19" applyNumberFormat="1" applyFont="1" applyFill="1" applyBorder="1"/>
    <xf numFmtId="0" fontId="2" fillId="2" borderId="1" xfId="0" applyFont="1" applyFill="1" applyBorder="1" applyAlignment="1">
      <alignment horizontal="left" vertical="center"/>
    </xf>
    <xf numFmtId="0" fontId="13" fillId="0" borderId="1" xfId="0" applyFont="1" applyBorder="1"/>
    <xf numFmtId="0" fontId="2" fillId="2" borderId="6" xfId="0" applyFont="1" applyFill="1" applyBorder="1" applyAlignment="1">
      <alignment horizontal="left" vertical="center"/>
    </xf>
    <xf numFmtId="0" fontId="9" fillId="3" borderId="0" xfId="0" applyFont="1" applyFill="1"/>
    <xf numFmtId="37" fontId="0" fillId="0" borderId="0" xfId="0" applyNumberFormat="1"/>
    <xf numFmtId="0" fontId="2" fillId="2" borderId="7" xfId="0" applyFont="1" applyFill="1" applyBorder="1" applyAlignment="1">
      <alignment horizontal="centerContinuous" wrapText="1"/>
    </xf>
    <xf numFmtId="3" fontId="0" fillId="0" borderId="0" xfId="0" applyNumberFormat="1"/>
    <xf numFmtId="0" fontId="41" fillId="0" borderId="0" xfId="0" applyFont="1"/>
    <xf numFmtId="164" fontId="7" fillId="6" borderId="10" xfId="1" applyNumberFormat="1" applyFont="1" applyFill="1" applyBorder="1" applyAlignment="1">
      <alignment vertical="center"/>
    </xf>
    <xf numFmtId="0" fontId="43" fillId="2" borderId="1" xfId="0" applyFont="1" applyFill="1" applyBorder="1" applyAlignment="1">
      <alignment horizontal="center"/>
    </xf>
    <xf numFmtId="0" fontId="0" fillId="0" borderId="0" xfId="0" applyAlignment="1">
      <alignment horizontal="center"/>
    </xf>
    <xf numFmtId="164" fontId="33" fillId="44" borderId="1" xfId="1" applyNumberFormat="1" applyFont="1" applyFill="1" applyBorder="1" applyAlignment="1">
      <alignment vertical="center"/>
    </xf>
    <xf numFmtId="164" fontId="33" fillId="6" borderId="1" xfId="1" applyNumberFormat="1" applyFont="1" applyFill="1" applyBorder="1" applyAlignment="1">
      <alignment vertical="center"/>
    </xf>
    <xf numFmtId="0" fontId="44" fillId="0" borderId="0" xfId="0" applyFont="1"/>
    <xf numFmtId="0" fontId="2" fillId="2" borderId="7" xfId="0" applyFont="1" applyFill="1" applyBorder="1" applyAlignment="1">
      <alignment horizontal="left" wrapText="1"/>
    </xf>
    <xf numFmtId="0" fontId="1" fillId="0" borderId="0" xfId="10"/>
    <xf numFmtId="0" fontId="15" fillId="0" borderId="0" xfId="10" applyFont="1"/>
    <xf numFmtId="0" fontId="2" fillId="2" borderId="4" xfId="10" applyFont="1" applyFill="1" applyBorder="1" applyAlignment="1">
      <alignment horizontal="center" wrapText="1"/>
    </xf>
    <xf numFmtId="0" fontId="2" fillId="5" borderId="4" xfId="10" applyFont="1" applyFill="1" applyBorder="1" applyAlignment="1">
      <alignment horizontal="center" wrapText="1"/>
    </xf>
    <xf numFmtId="0" fontId="2" fillId="8" borderId="4" xfId="10" applyFont="1" applyFill="1" applyBorder="1" applyAlignment="1">
      <alignment horizontal="center" wrapText="1"/>
    </xf>
    <xf numFmtId="43" fontId="33" fillId="45" borderId="1" xfId="21" applyFont="1" applyFill="1" applyBorder="1" applyAlignment="1">
      <alignment vertical="center"/>
    </xf>
    <xf numFmtId="43" fontId="33" fillId="0" borderId="1" xfId="21" applyFont="1" applyBorder="1" applyAlignment="1">
      <alignment vertical="center"/>
    </xf>
    <xf numFmtId="164" fontId="33" fillId="0" borderId="1" xfId="21" applyNumberFormat="1" applyFont="1" applyBorder="1" applyAlignment="1">
      <alignment vertical="center"/>
    </xf>
    <xf numFmtId="164" fontId="14" fillId="0" borderId="1" xfId="10" applyNumberFormat="1" applyFont="1" applyBorder="1" applyAlignment="1">
      <alignment vertical="center"/>
    </xf>
    <xf numFmtId="164" fontId="14" fillId="45" borderId="1" xfId="10" applyNumberFormat="1" applyFont="1" applyFill="1" applyBorder="1" applyAlignment="1">
      <alignment vertical="center"/>
    </xf>
    <xf numFmtId="0" fontId="2" fillId="2" borderId="9" xfId="10" applyFont="1" applyFill="1" applyBorder="1" applyAlignment="1">
      <alignment horizontal="center" vertical="center"/>
    </xf>
    <xf numFmtId="0" fontId="0" fillId="3" borderId="0" xfId="0" applyFill="1"/>
    <xf numFmtId="164" fontId="7" fillId="44" borderId="10" xfId="1" applyNumberFormat="1" applyFont="1" applyFill="1" applyBorder="1" applyAlignment="1">
      <alignment vertical="center"/>
    </xf>
    <xf numFmtId="0" fontId="2" fillId="2" borderId="7" xfId="0" applyFont="1" applyFill="1" applyBorder="1" applyAlignment="1">
      <alignment horizontal="left" vertical="center"/>
    </xf>
    <xf numFmtId="3" fontId="33" fillId="0" borderId="1" xfId="1" applyNumberFormat="1" applyFont="1" applyFill="1" applyBorder="1" applyAlignment="1">
      <alignment vertical="center"/>
    </xf>
    <xf numFmtId="164" fontId="33" fillId="44" borderId="5" xfId="1" applyNumberFormat="1" applyFont="1" applyFill="1" applyBorder="1" applyAlignment="1">
      <alignment vertical="center"/>
    </xf>
    <xf numFmtId="0" fontId="12" fillId="0" borderId="0" xfId="0" applyFont="1" applyAlignment="1">
      <alignment horizontal="left"/>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46" fillId="0" borderId="0" xfId="0" applyFont="1"/>
    <xf numFmtId="3" fontId="0" fillId="3" borderId="0" xfId="0" applyNumberFormat="1" applyFill="1"/>
    <xf numFmtId="37" fontId="0" fillId="3" borderId="0" xfId="0" applyNumberFormat="1" applyFill="1"/>
    <xf numFmtId="37" fontId="8" fillId="3" borderId="0" xfId="1" applyNumberFormat="1" applyFont="1" applyFill="1" applyBorder="1" applyAlignment="1">
      <alignment vertical="center"/>
    </xf>
    <xf numFmtId="37" fontId="8" fillId="3" borderId="0" xfId="1" applyNumberFormat="1" applyFont="1" applyFill="1" applyAlignment="1">
      <alignment vertical="center"/>
    </xf>
    <xf numFmtId="0" fontId="12" fillId="3" borderId="0" xfId="0" applyFont="1" applyFill="1"/>
    <xf numFmtId="164" fontId="33" fillId="6" borderId="6" xfId="1" applyNumberFormat="1" applyFont="1" applyFill="1" applyBorder="1" applyAlignment="1">
      <alignment vertical="center"/>
    </xf>
    <xf numFmtId="0" fontId="2" fillId="2" borderId="28" xfId="0" applyFont="1" applyFill="1" applyBorder="1" applyAlignment="1">
      <alignment horizontal="center" vertical="center"/>
    </xf>
    <xf numFmtId="0" fontId="43" fillId="2" borderId="4" xfId="0" applyFont="1" applyFill="1" applyBorder="1" applyAlignment="1">
      <alignment horizontal="center"/>
    </xf>
    <xf numFmtId="0" fontId="2" fillId="2" borderId="6" xfId="0" applyFont="1" applyFill="1" applyBorder="1" applyAlignment="1">
      <alignment vertical="center"/>
    </xf>
    <xf numFmtId="0" fontId="2" fillId="2" borderId="2" xfId="0" applyFont="1" applyFill="1" applyBorder="1" applyAlignment="1">
      <alignment horizontal="center" wrapText="1"/>
    </xf>
    <xf numFmtId="0" fontId="46" fillId="0" borderId="0" xfId="10" applyFont="1"/>
    <xf numFmtId="0" fontId="50" fillId="0" borderId="0" xfId="10" applyFont="1"/>
    <xf numFmtId="164" fontId="14" fillId="45" borderId="6" xfId="10" applyNumberFormat="1" applyFont="1" applyFill="1" applyBorder="1" applyAlignment="1">
      <alignment vertical="center"/>
    </xf>
    <xf numFmtId="43" fontId="14" fillId="0" borderId="1" xfId="10" applyNumberFormat="1" applyFont="1" applyBorder="1" applyAlignment="1">
      <alignment vertical="center"/>
    </xf>
    <xf numFmtId="0" fontId="2" fillId="5" borderId="8" xfId="10" applyFont="1" applyFill="1" applyBorder="1" applyAlignment="1">
      <alignment horizontal="center" vertical="center"/>
    </xf>
    <xf numFmtId="0" fontId="2" fillId="8" borderId="8" xfId="10" applyFont="1" applyFill="1" applyBorder="1" applyAlignment="1">
      <alignment horizontal="center" vertical="center"/>
    </xf>
    <xf numFmtId="43" fontId="14" fillId="0" borderId="1" xfId="73" applyFont="1" applyBorder="1"/>
    <xf numFmtId="164" fontId="14" fillId="0" borderId="1" xfId="73" applyNumberFormat="1" applyFont="1" applyBorder="1"/>
    <xf numFmtId="0" fontId="52" fillId="0" borderId="0" xfId="0" applyFont="1"/>
    <xf numFmtId="0" fontId="53" fillId="0" borderId="0" xfId="0" applyFont="1"/>
    <xf numFmtId="0" fontId="54" fillId="0" borderId="0" xfId="0" applyFont="1"/>
    <xf numFmtId="0" fontId="2" fillId="2" borderId="7" xfId="0" applyFont="1" applyFill="1" applyBorder="1" applyAlignment="1">
      <alignment wrapText="1"/>
    </xf>
    <xf numFmtId="164" fontId="47" fillId="6" borderId="10" xfId="1" applyNumberFormat="1" applyFont="1" applyFill="1" applyBorder="1" applyAlignment="1">
      <alignment vertical="center"/>
    </xf>
    <xf numFmtId="0" fontId="47" fillId="42" borderId="7" xfId="0" applyFont="1" applyFill="1" applyBorder="1" applyAlignment="1">
      <alignment vertical="center"/>
    </xf>
    <xf numFmtId="164" fontId="48" fillId="42" borderId="7" xfId="0" applyNumberFormat="1" applyFont="1" applyFill="1" applyBorder="1" applyAlignment="1">
      <alignment vertical="center"/>
    </xf>
    <xf numFmtId="0" fontId="45" fillId="0" borderId="0" xfId="0" applyFont="1"/>
    <xf numFmtId="164" fontId="48" fillId="0" borderId="0" xfId="0" applyNumberFormat="1" applyFont="1" applyAlignment="1">
      <alignment vertical="center"/>
    </xf>
    <xf numFmtId="0" fontId="45" fillId="3" borderId="0" xfId="0" applyFont="1" applyFill="1"/>
    <xf numFmtId="0" fontId="2" fillId="2" borderId="26" xfId="0" applyFont="1" applyFill="1" applyBorder="1" applyAlignment="1">
      <alignment horizontal="left"/>
    </xf>
    <xf numFmtId="0" fontId="2" fillId="2" borderId="26" xfId="0" applyFont="1" applyFill="1" applyBorder="1" applyAlignment="1">
      <alignment horizontal="centerContinuous" wrapText="1"/>
    </xf>
    <xf numFmtId="171" fontId="0" fillId="0" borderId="0" xfId="0" applyNumberFormat="1"/>
    <xf numFmtId="0" fontId="9" fillId="0" borderId="0" xfId="0" applyFont="1"/>
    <xf numFmtId="164" fontId="0" fillId="0" borderId="0" xfId="1" applyNumberFormat="1" applyFont="1"/>
    <xf numFmtId="0" fontId="2" fillId="2" borderId="6" xfId="0" applyFont="1" applyFill="1" applyBorder="1" applyAlignment="1">
      <alignment horizontal="centerContinuous" vertical="center"/>
    </xf>
    <xf numFmtId="3" fontId="45" fillId="0" borderId="0" xfId="0" applyNumberFormat="1" applyFont="1"/>
    <xf numFmtId="3" fontId="48" fillId="0" borderId="0" xfId="0" applyNumberFormat="1" applyFont="1" applyAlignment="1">
      <alignment vertical="center"/>
    </xf>
    <xf numFmtId="3" fontId="7" fillId="6" borderId="10" xfId="1" applyNumberFormat="1" applyFont="1" applyFill="1" applyBorder="1" applyAlignment="1">
      <alignment vertical="center"/>
    </xf>
    <xf numFmtId="3" fontId="33" fillId="44" borderId="1" xfId="1" applyNumberFormat="1" applyFont="1" applyFill="1" applyBorder="1" applyAlignment="1">
      <alignment vertical="center"/>
    </xf>
    <xf numFmtId="3" fontId="13" fillId="0" borderId="1" xfId="1" applyNumberFormat="1" applyFont="1" applyBorder="1"/>
    <xf numFmtId="3" fontId="13" fillId="6" borderId="1" xfId="19" applyNumberFormat="1" applyFont="1" applyFill="1" applyBorder="1"/>
    <xf numFmtId="3" fontId="13" fillId="0" borderId="1" xfId="0" applyNumberFormat="1" applyFont="1" applyBorder="1"/>
    <xf numFmtId="0" fontId="16" fillId="3" borderId="0" xfId="0" applyFont="1" applyFill="1"/>
    <xf numFmtId="0" fontId="33" fillId="3" borderId="0" xfId="0" applyFont="1" applyFill="1" applyAlignment="1">
      <alignment vertical="center"/>
    </xf>
    <xf numFmtId="37" fontId="14" fillId="3" borderId="0" xfId="1" applyNumberFormat="1" applyFont="1" applyFill="1" applyBorder="1" applyAlignment="1">
      <alignment vertical="center"/>
    </xf>
    <xf numFmtId="37" fontId="14" fillId="3" borderId="0" xfId="1" applyNumberFormat="1" applyFont="1" applyFill="1" applyBorder="1" applyAlignment="1">
      <alignment horizontal="right" vertical="center"/>
    </xf>
    <xf numFmtId="164" fontId="33" fillId="3" borderId="0" xfId="1" applyNumberFormat="1" applyFont="1" applyFill="1" applyBorder="1" applyAlignment="1">
      <alignment vertical="center"/>
    </xf>
    <xf numFmtId="164" fontId="33" fillId="46" borderId="1" xfId="1" applyNumberFormat="1" applyFont="1" applyFill="1" applyBorder="1" applyAlignment="1">
      <alignment vertical="center"/>
    </xf>
    <xf numFmtId="0" fontId="30" fillId="0" borderId="0" xfId="0" applyFont="1"/>
    <xf numFmtId="164" fontId="47" fillId="6" borderId="2" xfId="1" applyNumberFormat="1" applyFont="1" applyFill="1" applyBorder="1" applyAlignment="1">
      <alignment vertical="center"/>
    </xf>
    <xf numFmtId="164" fontId="33" fillId="46" borderId="5" xfId="1" applyNumberFormat="1" applyFont="1" applyFill="1" applyBorder="1" applyAlignment="1">
      <alignment vertical="center"/>
    </xf>
    <xf numFmtId="164" fontId="33" fillId="46" borderId="11" xfId="1" applyNumberFormat="1" applyFont="1" applyFill="1" applyBorder="1" applyAlignment="1">
      <alignment vertical="center"/>
    </xf>
    <xf numFmtId="164" fontId="33" fillId="46" borderId="6" xfId="1" applyNumberFormat="1" applyFont="1" applyFill="1" applyBorder="1" applyAlignment="1">
      <alignment vertical="center"/>
    </xf>
    <xf numFmtId="3" fontId="48" fillId="3" borderId="0" xfId="0" applyNumberFormat="1" applyFont="1" applyFill="1" applyAlignment="1">
      <alignment vertical="center"/>
    </xf>
    <xf numFmtId="0" fontId="44" fillId="0" borderId="0" xfId="9" applyFont="1"/>
    <xf numFmtId="0" fontId="10" fillId="0" borderId="0" xfId="9"/>
    <xf numFmtId="0" fontId="2" fillId="2" borderId="4" xfId="9" applyFont="1" applyFill="1" applyBorder="1" applyAlignment="1">
      <alignment horizontal="center" wrapText="1"/>
    </xf>
    <xf numFmtId="0" fontId="2" fillId="2" borderId="13" xfId="0" applyFont="1" applyFill="1" applyBorder="1" applyAlignment="1">
      <alignment horizontal="center" wrapText="1"/>
    </xf>
    <xf numFmtId="3" fontId="45" fillId="3" borderId="0" xfId="0" applyNumberFormat="1" applyFont="1" applyFill="1"/>
    <xf numFmtId="164" fontId="33" fillId="46" borderId="10" xfId="1" applyNumberFormat="1" applyFont="1" applyFill="1" applyBorder="1" applyAlignment="1">
      <alignment vertical="center"/>
    </xf>
    <xf numFmtId="0" fontId="44" fillId="0" borderId="0" xfId="0" applyFont="1" applyAlignment="1">
      <alignment horizontal="left"/>
    </xf>
    <xf numFmtId="0" fontId="46" fillId="0" borderId="0" xfId="0" applyFont="1" applyAlignment="1">
      <alignment horizontal="left"/>
    </xf>
    <xf numFmtId="0" fontId="0" fillId="0" borderId="0" xfId="0" applyAlignment="1">
      <alignment horizontal="left"/>
    </xf>
    <xf numFmtId="0" fontId="43" fillId="2" borderId="6" xfId="0" applyFont="1" applyFill="1" applyBorder="1" applyAlignment="1">
      <alignment horizontal="left"/>
    </xf>
    <xf numFmtId="0" fontId="43" fillId="2" borderId="7" xfId="0" applyFont="1" applyFill="1" applyBorder="1" applyAlignment="1">
      <alignment horizontal="left"/>
    </xf>
    <xf numFmtId="0" fontId="43" fillId="2" borderId="10" xfId="0" applyFont="1" applyFill="1" applyBorder="1" applyAlignment="1">
      <alignment horizontal="left"/>
    </xf>
    <xf numFmtId="3" fontId="7" fillId="44" borderId="10" xfId="1" applyNumberFormat="1" applyFont="1" applyFill="1" applyBorder="1" applyAlignment="1">
      <alignment vertical="center"/>
    </xf>
    <xf numFmtId="3" fontId="47" fillId="6" borderId="10" xfId="1" applyNumberFormat="1" applyFont="1" applyFill="1" applyBorder="1" applyAlignment="1">
      <alignment vertical="center"/>
    </xf>
    <xf numFmtId="3" fontId="47" fillId="42" borderId="10" xfId="0" applyNumberFormat="1" applyFont="1" applyFill="1" applyBorder="1" applyAlignment="1">
      <alignment vertical="center"/>
    </xf>
    <xf numFmtId="3" fontId="33" fillId="46" borderId="1" xfId="1" applyNumberFormat="1" applyFont="1" applyFill="1" applyBorder="1" applyAlignment="1">
      <alignment vertical="center"/>
    </xf>
    <xf numFmtId="3" fontId="33" fillId="46" borderId="6" xfId="1" applyNumberFormat="1" applyFont="1" applyFill="1" applyBorder="1" applyAlignment="1">
      <alignment vertical="center"/>
    </xf>
    <xf numFmtId="0" fontId="43" fillId="2" borderId="1" xfId="0" applyFont="1" applyFill="1" applyBorder="1" applyAlignment="1">
      <alignment horizontal="left"/>
    </xf>
    <xf numFmtId="0" fontId="2" fillId="2" borderId="7" xfId="0" applyFont="1" applyFill="1" applyBorder="1" applyAlignment="1">
      <alignment vertical="center"/>
    </xf>
    <xf numFmtId="0" fontId="2" fillId="2" borderId="8" xfId="0" applyFont="1" applyFill="1" applyBorder="1" applyAlignment="1">
      <alignment horizontal="center" wrapText="1"/>
    </xf>
    <xf numFmtId="0" fontId="30" fillId="3" borderId="0" xfId="0" applyFont="1" applyFill="1"/>
    <xf numFmtId="0" fontId="43" fillId="2" borderId="6" xfId="0" applyFont="1" applyFill="1" applyBorder="1"/>
    <xf numFmtId="0" fontId="44" fillId="3" borderId="0" xfId="0" applyFont="1" applyFill="1"/>
    <xf numFmtId="0" fontId="47" fillId="0" borderId="27" xfId="0" applyFont="1" applyBorder="1" applyAlignment="1">
      <alignment vertical="top" wrapText="1"/>
    </xf>
    <xf numFmtId="0" fontId="47" fillId="0" borderId="0" xfId="0" applyFont="1" applyAlignment="1">
      <alignment vertical="top" wrapText="1"/>
    </xf>
    <xf numFmtId="0" fontId="48" fillId="0" borderId="28" xfId="0" applyFont="1" applyBorder="1" applyAlignment="1">
      <alignment vertical="center"/>
    </xf>
    <xf numFmtId="166" fontId="48" fillId="0" borderId="0" xfId="0" applyNumberFormat="1" applyFont="1" applyAlignment="1">
      <alignment vertical="center"/>
    </xf>
    <xf numFmtId="0" fontId="2" fillId="2" borderId="7" xfId="0" applyFont="1" applyFill="1" applyBorder="1" applyAlignment="1">
      <alignment horizontal="centerContinuous" vertical="center"/>
    </xf>
    <xf numFmtId="0" fontId="2" fillId="2" borderId="6" xfId="0" applyFont="1" applyFill="1" applyBorder="1" applyAlignment="1">
      <alignment horizontal="left" wrapText="1"/>
    </xf>
    <xf numFmtId="0" fontId="2" fillId="2" borderId="6" xfId="0" applyFont="1" applyFill="1" applyBorder="1" applyAlignment="1">
      <alignment wrapText="1"/>
    </xf>
    <xf numFmtId="0" fontId="2" fillId="2" borderId="7" xfId="0" applyFont="1" applyFill="1" applyBorder="1"/>
    <xf numFmtId="0" fontId="46" fillId="3" borderId="0" xfId="0" applyFont="1" applyFill="1"/>
    <xf numFmtId="0" fontId="2" fillId="2" borderId="7" xfId="0" applyFont="1" applyFill="1" applyBorder="1" applyAlignment="1">
      <alignment horizontal="left"/>
    </xf>
    <xf numFmtId="0" fontId="44" fillId="0" borderId="0" xfId="10" applyFont="1" applyAlignment="1">
      <alignment horizontal="left"/>
    </xf>
    <xf numFmtId="9" fontId="53" fillId="0" borderId="0" xfId="19" applyFont="1"/>
    <xf numFmtId="0" fontId="2" fillId="2" borderId="6" xfId="0" applyFont="1" applyFill="1" applyBorder="1"/>
    <xf numFmtId="0" fontId="2" fillId="2" borderId="6" xfId="9" applyFont="1" applyFill="1" applyBorder="1" applyAlignment="1">
      <alignment wrapText="1"/>
    </xf>
    <xf numFmtId="0" fontId="2" fillId="2" borderId="7" xfId="9" applyFont="1" applyFill="1" applyBorder="1" applyAlignment="1">
      <alignment wrapText="1"/>
    </xf>
    <xf numFmtId="164" fontId="33" fillId="46" borderId="29" xfId="1" applyNumberFormat="1" applyFont="1" applyFill="1" applyBorder="1" applyAlignment="1">
      <alignment vertical="center"/>
    </xf>
    <xf numFmtId="164" fontId="33" fillId="46" borderId="3" xfId="1" applyNumberFormat="1" applyFont="1" applyFill="1" applyBorder="1" applyAlignment="1">
      <alignment vertical="center"/>
    </xf>
    <xf numFmtId="0" fontId="48" fillId="0" borderId="0" xfId="0" applyFont="1" applyAlignment="1">
      <alignment vertical="center"/>
    </xf>
    <xf numFmtId="170" fontId="14" fillId="0" borderId="0" xfId="0" applyNumberFormat="1" applyFont="1" applyAlignment="1">
      <alignment vertical="center"/>
    </xf>
    <xf numFmtId="0" fontId="2" fillId="2" borderId="26" xfId="0" applyFont="1" applyFill="1" applyBorder="1" applyAlignment="1">
      <alignment wrapText="1"/>
    </xf>
    <xf numFmtId="3" fontId="33" fillId="6" borderId="1" xfId="1" applyNumberFormat="1" applyFont="1" applyFill="1" applyBorder="1" applyAlignment="1">
      <alignment vertical="center"/>
    </xf>
    <xf numFmtId="0" fontId="0" fillId="3" borderId="0" xfId="0" applyFill="1" applyAlignment="1">
      <alignment wrapText="1"/>
    </xf>
    <xf numFmtId="0" fontId="43" fillId="2" borderId="13" xfId="0" applyFont="1" applyFill="1" applyBorder="1" applyAlignment="1">
      <alignment horizontal="left"/>
    </xf>
    <xf numFmtId="0" fontId="43" fillId="2" borderId="26" xfId="0" applyFont="1" applyFill="1" applyBorder="1" applyAlignment="1">
      <alignment horizontal="left"/>
    </xf>
    <xf numFmtId="0" fontId="43" fillId="2" borderId="2" xfId="0" applyFont="1" applyFill="1" applyBorder="1" applyAlignment="1">
      <alignment horizontal="left"/>
    </xf>
    <xf numFmtId="0" fontId="2" fillId="2" borderId="6" xfId="0" applyFont="1" applyFill="1" applyBorder="1" applyAlignment="1">
      <alignment horizontal="left"/>
    </xf>
    <xf numFmtId="164" fontId="47" fillId="6" borderId="26" xfId="1" applyNumberFormat="1" applyFont="1" applyFill="1" applyBorder="1" applyAlignment="1">
      <alignment vertical="center"/>
    </xf>
    <xf numFmtId="0" fontId="2" fillId="2" borderId="13" xfId="0" applyFont="1" applyFill="1" applyBorder="1" applyAlignment="1">
      <alignment horizontal="left"/>
    </xf>
    <xf numFmtId="0" fontId="2" fillId="2" borderId="7" xfId="9" applyFont="1" applyFill="1" applyBorder="1"/>
    <xf numFmtId="0" fontId="2" fillId="2" borderId="6" xfId="9" applyFont="1" applyFill="1" applyBorder="1" applyAlignment="1">
      <alignment horizontal="left"/>
    </xf>
    <xf numFmtId="0" fontId="2" fillId="2" borderId="7" xfId="9" applyFont="1" applyFill="1" applyBorder="1" applyAlignment="1">
      <alignment horizontal="left"/>
    </xf>
    <xf numFmtId="0" fontId="2" fillId="5" borderId="26" xfId="0" applyFont="1" applyFill="1" applyBorder="1" applyAlignment="1">
      <alignment horizontal="left" vertical="center"/>
    </xf>
    <xf numFmtId="0" fontId="43" fillId="2" borderId="5" xfId="0" applyFont="1" applyFill="1" applyBorder="1" applyAlignment="1">
      <alignment horizontal="center"/>
    </xf>
    <xf numFmtId="0" fontId="2" fillId="2" borderId="0" xfId="0" applyFont="1" applyFill="1" applyAlignment="1">
      <alignment horizontal="center" vertical="center"/>
    </xf>
    <xf numFmtId="0" fontId="2" fillId="2" borderId="11" xfId="0" applyFont="1" applyFill="1" applyBorder="1" applyAlignment="1">
      <alignment horizontal="right" vertical="center"/>
    </xf>
    <xf numFmtId="3" fontId="13" fillId="6" borderId="5" xfId="19" applyNumberFormat="1" applyFont="1" applyFill="1" applyBorder="1"/>
    <xf numFmtId="3" fontId="57" fillId="0" borderId="1" xfId="1" applyNumberFormat="1" applyFont="1" applyFill="1" applyBorder="1"/>
    <xf numFmtId="0" fontId="0" fillId="0" borderId="0" xfId="0" applyAlignment="1">
      <alignment horizontal="right"/>
    </xf>
    <xf numFmtId="167" fontId="0" fillId="0" borderId="0" xfId="19" applyNumberFormat="1" applyFont="1" applyFill="1"/>
    <xf numFmtId="0" fontId="43" fillId="2" borderId="7" xfId="0" applyFont="1" applyFill="1" applyBorder="1" applyAlignment="1">
      <alignment horizontal="center"/>
    </xf>
    <xf numFmtId="0" fontId="43" fillId="2" borderId="10" xfId="0" applyFont="1" applyFill="1" applyBorder="1" applyAlignment="1">
      <alignment horizontal="center"/>
    </xf>
    <xf numFmtId="3" fontId="47" fillId="6" borderId="7" xfId="1" applyNumberFormat="1" applyFont="1" applyFill="1" applyBorder="1" applyAlignment="1">
      <alignment vertical="center"/>
    </xf>
    <xf numFmtId="164" fontId="47" fillId="6" borderId="7" xfId="1" applyNumberFormat="1" applyFont="1" applyFill="1" applyBorder="1" applyAlignment="1">
      <alignment vertical="center"/>
    </xf>
    <xf numFmtId="3" fontId="33" fillId="46" borderId="5" xfId="1" applyNumberFormat="1" applyFont="1" applyFill="1" applyBorder="1" applyAlignment="1">
      <alignment vertical="center"/>
    </xf>
    <xf numFmtId="0" fontId="2" fillId="2" borderId="4" xfId="0" applyFont="1" applyFill="1" applyBorder="1" applyAlignment="1">
      <alignment horizontal="center" vertical="center"/>
    </xf>
    <xf numFmtId="0" fontId="44" fillId="0" borderId="0" xfId="135" applyFont="1"/>
    <xf numFmtId="0" fontId="58" fillId="0" borderId="0" xfId="135"/>
    <xf numFmtId="0" fontId="43" fillId="2" borderId="1" xfId="135" applyFont="1" applyFill="1" applyBorder="1" applyAlignment="1">
      <alignment horizontal="center"/>
    </xf>
    <xf numFmtId="0" fontId="43" fillId="2" borderId="6" xfId="135" applyFont="1" applyFill="1" applyBorder="1" applyAlignment="1">
      <alignment horizontal="left"/>
    </xf>
    <xf numFmtId="0" fontId="43" fillId="2" borderId="7" xfId="135" applyFont="1" applyFill="1" applyBorder="1" applyAlignment="1">
      <alignment horizontal="center"/>
    </xf>
    <xf numFmtId="0" fontId="43" fillId="2" borderId="10" xfId="135" applyFont="1" applyFill="1" applyBorder="1" applyAlignment="1">
      <alignment horizontal="center"/>
    </xf>
    <xf numFmtId="0" fontId="43" fillId="2" borderId="4" xfId="135" applyFont="1" applyFill="1" applyBorder="1" applyAlignment="1">
      <alignment horizontal="center"/>
    </xf>
    <xf numFmtId="0" fontId="43" fillId="2" borderId="13" xfId="135" applyFont="1" applyFill="1" applyBorder="1" applyAlignment="1">
      <alignment horizontal="center"/>
    </xf>
    <xf numFmtId="0" fontId="43" fillId="2" borderId="7" xfId="0" applyFont="1" applyFill="1" applyBorder="1"/>
    <xf numFmtId="0" fontId="43" fillId="2" borderId="6" xfId="0" applyFont="1" applyFill="1" applyBorder="1" applyAlignment="1">
      <alignment horizontal="centerContinuous"/>
    </xf>
    <xf numFmtId="0" fontId="43" fillId="2" borderId="7" xfId="0" applyFont="1" applyFill="1" applyBorder="1" applyAlignment="1">
      <alignment horizontal="centerContinuous"/>
    </xf>
    <xf numFmtId="0" fontId="43" fillId="2" borderId="10" xfId="0" applyFont="1" applyFill="1" applyBorder="1" applyAlignment="1">
      <alignment horizontal="centerContinuous"/>
    </xf>
    <xf numFmtId="0" fontId="2" fillId="4" borderId="1" xfId="10" applyFont="1" applyFill="1" applyBorder="1" applyAlignment="1">
      <alignment horizontal="left"/>
    </xf>
    <xf numFmtId="0" fontId="2" fillId="5" borderId="6" xfId="10" applyFont="1" applyFill="1" applyBorder="1"/>
    <xf numFmtId="0" fontId="2" fillId="5" borderId="10" xfId="10" applyFont="1" applyFill="1" applyBorder="1"/>
    <xf numFmtId="0" fontId="55" fillId="3" borderId="1" xfId="133" applyFont="1" applyFill="1" applyBorder="1" applyAlignment="1"/>
    <xf numFmtId="0" fontId="2" fillId="7" borderId="6" xfId="10" applyFont="1" applyFill="1" applyBorder="1"/>
    <xf numFmtId="0" fontId="2" fillId="7" borderId="10" xfId="10" applyFont="1" applyFill="1" applyBorder="1"/>
    <xf numFmtId="0" fontId="2" fillId="8" borderId="6" xfId="10" applyFont="1" applyFill="1" applyBorder="1"/>
    <xf numFmtId="0" fontId="2" fillId="8" borderId="10" xfId="10" applyFont="1" applyFill="1" applyBorder="1"/>
    <xf numFmtId="0" fontId="2" fillId="9" borderId="6" xfId="10" applyFont="1" applyFill="1" applyBorder="1"/>
    <xf numFmtId="0" fontId="2" fillId="9" borderId="10" xfId="10" applyFont="1" applyFill="1" applyBorder="1"/>
    <xf numFmtId="0" fontId="2" fillId="50" borderId="13" xfId="10" applyFont="1" applyFill="1" applyBorder="1"/>
    <xf numFmtId="0" fontId="2" fillId="50" borderId="2" xfId="10" applyFont="1" applyFill="1" applyBorder="1"/>
    <xf numFmtId="167" fontId="0" fillId="3" borderId="0" xfId="19" applyNumberFormat="1" applyFont="1" applyFill="1"/>
    <xf numFmtId="164" fontId="0" fillId="3" borderId="0" xfId="1" applyNumberFormat="1" applyFont="1" applyFill="1"/>
    <xf numFmtId="164" fontId="0" fillId="3" borderId="0" xfId="0" applyNumberFormat="1" applyFill="1"/>
    <xf numFmtId="0" fontId="43" fillId="2" borderId="7" xfId="0" applyFont="1" applyFill="1" applyBorder="1" applyAlignment="1">
      <alignment vertical="center"/>
    </xf>
    <xf numFmtId="0" fontId="41" fillId="3" borderId="0" xfId="0" applyFont="1" applyFill="1"/>
    <xf numFmtId="3" fontId="33" fillId="44" borderId="6" xfId="1" applyNumberFormat="1" applyFont="1" applyFill="1" applyBorder="1" applyAlignment="1">
      <alignment vertical="center"/>
    </xf>
    <xf numFmtId="0" fontId="0" fillId="3" borderId="0" xfId="0" applyFill="1" applyAlignment="1">
      <alignment horizontal="left"/>
    </xf>
    <xf numFmtId="0" fontId="44" fillId="3" borderId="0" xfId="9" applyFont="1" applyFill="1"/>
    <xf numFmtId="0" fontId="46" fillId="3" borderId="0" xfId="9" applyFont="1" applyFill="1"/>
    <xf numFmtId="0" fontId="2" fillId="2" borderId="8" xfId="9" applyFont="1" applyFill="1" applyBorder="1" applyAlignment="1">
      <alignment horizontal="center" wrapText="1"/>
    </xf>
    <xf numFmtId="0" fontId="2" fillId="2" borderId="9" xfId="0" applyFont="1" applyFill="1" applyBorder="1" applyAlignment="1">
      <alignment horizontal="center" wrapText="1"/>
    </xf>
    <xf numFmtId="0" fontId="47" fillId="3" borderId="27" xfId="0" applyFont="1" applyFill="1" applyBorder="1" applyAlignment="1">
      <alignment vertical="top" wrapText="1"/>
    </xf>
    <xf numFmtId="0" fontId="47" fillId="3" borderId="0" xfId="0" applyFont="1" applyFill="1" applyAlignment="1">
      <alignment vertical="top" wrapText="1"/>
    </xf>
    <xf numFmtId="0" fontId="48" fillId="3" borderId="0" xfId="0" applyFont="1" applyFill="1" applyAlignment="1">
      <alignment vertical="center"/>
    </xf>
    <xf numFmtId="170" fontId="14" fillId="3" borderId="0" xfId="0" applyNumberFormat="1" applyFont="1" applyFill="1" applyAlignment="1">
      <alignment vertical="center"/>
    </xf>
    <xf numFmtId="0" fontId="2" fillId="2" borderId="26" xfId="0" applyFont="1" applyFill="1" applyBorder="1" applyAlignment="1">
      <alignment horizontal="left" wrapText="1"/>
    </xf>
    <xf numFmtId="0" fontId="58" fillId="3" borderId="0" xfId="135" applyFill="1"/>
    <xf numFmtId="0" fontId="43" fillId="2" borderId="6" xfId="135" applyFont="1" applyFill="1" applyBorder="1" applyAlignment="1">
      <alignment horizontal="center"/>
    </xf>
    <xf numFmtId="0" fontId="43" fillId="2" borderId="5" xfId="135" applyFont="1" applyFill="1" applyBorder="1" applyAlignment="1">
      <alignment horizontal="center"/>
    </xf>
    <xf numFmtId="0" fontId="2" fillId="2" borderId="4" xfId="0" applyFont="1" applyFill="1" applyBorder="1" applyAlignment="1">
      <alignment horizontal="center"/>
    </xf>
    <xf numFmtId="0" fontId="2" fillId="2" borderId="28" xfId="0" applyFont="1" applyFill="1" applyBorder="1" applyAlignment="1">
      <alignment horizontal="center" wrapText="1"/>
    </xf>
    <xf numFmtId="43" fontId="33" fillId="45" borderId="6" xfId="21" applyFont="1" applyFill="1" applyBorder="1" applyAlignment="1">
      <alignment vertical="center"/>
    </xf>
    <xf numFmtId="0" fontId="43" fillId="2" borderId="6" xfId="0" applyFont="1" applyFill="1" applyBorder="1" applyAlignment="1">
      <alignment horizontal="center"/>
    </xf>
    <xf numFmtId="0" fontId="43" fillId="3" borderId="28" xfId="0" applyFont="1" applyFill="1" applyBorder="1" applyAlignment="1">
      <alignment horizontal="left"/>
    </xf>
    <xf numFmtId="3" fontId="61" fillId="0" borderId="1" xfId="1" applyNumberFormat="1" applyFont="1" applyFill="1" applyBorder="1" applyAlignment="1">
      <alignment vertical="center"/>
    </xf>
    <xf numFmtId="3" fontId="62" fillId="42" borderId="1" xfId="0" applyNumberFormat="1" applyFont="1" applyFill="1" applyBorder="1" applyAlignment="1">
      <alignment vertical="center"/>
    </xf>
    <xf numFmtId="0" fontId="61" fillId="0" borderId="6" xfId="0" applyFont="1" applyBorder="1" applyAlignment="1">
      <alignment horizontal="left" vertical="center" wrapText="1"/>
    </xf>
    <xf numFmtId="165" fontId="61" fillId="0" borderId="1" xfId="1" applyNumberFormat="1" applyFont="1" applyFill="1" applyBorder="1" applyAlignment="1">
      <alignment vertical="center"/>
    </xf>
    <xf numFmtId="3" fontId="61" fillId="0" borderId="10" xfId="1" applyNumberFormat="1" applyFont="1" applyFill="1" applyBorder="1" applyAlignment="1">
      <alignment vertical="center"/>
    </xf>
    <xf numFmtId="164" fontId="61" fillId="6" borderId="1" xfId="1" applyNumberFormat="1" applyFont="1" applyFill="1" applyBorder="1" applyAlignment="1">
      <alignment vertical="center"/>
    </xf>
    <xf numFmtId="3" fontId="61" fillId="0" borderId="1" xfId="0" applyNumberFormat="1" applyFont="1" applyBorder="1" applyAlignment="1">
      <alignment vertical="center"/>
    </xf>
    <xf numFmtId="0" fontId="62" fillId="42" borderId="6" xfId="0" applyFont="1" applyFill="1" applyBorder="1" applyAlignment="1">
      <alignment vertical="center"/>
    </xf>
    <xf numFmtId="0" fontId="62" fillId="42" borderId="12" xfId="0" applyFont="1" applyFill="1" applyBorder="1" applyAlignment="1">
      <alignment vertical="center"/>
    </xf>
    <xf numFmtId="3" fontId="62" fillId="42" borderId="4" xfId="0" applyNumberFormat="1" applyFont="1" applyFill="1" applyBorder="1" applyAlignment="1">
      <alignment vertical="center"/>
    </xf>
    <xf numFmtId="0" fontId="62" fillId="42" borderId="1" xfId="0" applyFont="1" applyFill="1" applyBorder="1" applyAlignment="1">
      <alignment horizontal="right" vertical="center"/>
    </xf>
    <xf numFmtId="164" fontId="62" fillId="46" borderId="1" xfId="1" applyNumberFormat="1" applyFont="1" applyFill="1" applyBorder="1" applyAlignment="1">
      <alignment vertical="center"/>
    </xf>
    <xf numFmtId="0" fontId="62" fillId="42" borderId="7" xfId="0" applyFont="1" applyFill="1" applyBorder="1" applyAlignment="1">
      <alignment vertical="center"/>
    </xf>
    <xf numFmtId="164" fontId="62" fillId="42" borderId="7" xfId="0" applyNumberFormat="1" applyFont="1" applyFill="1" applyBorder="1" applyAlignment="1">
      <alignment vertical="center"/>
    </xf>
    <xf numFmtId="164" fontId="62" fillId="42" borderId="10" xfId="0" applyNumberFormat="1" applyFont="1" applyFill="1" applyBorder="1" applyAlignment="1">
      <alignment vertical="center"/>
    </xf>
    <xf numFmtId="3" fontId="62" fillId="42" borderId="2" xfId="0" applyNumberFormat="1" applyFont="1" applyFill="1" applyBorder="1" applyAlignment="1">
      <alignment vertical="center"/>
    </xf>
    <xf numFmtId="3" fontId="63" fillId="0" borderId="0" xfId="0" applyNumberFormat="1" applyFont="1"/>
    <xf numFmtId="3" fontId="62" fillId="42" borderId="10" xfId="0" applyNumberFormat="1" applyFont="1" applyFill="1" applyBorder="1" applyAlignment="1">
      <alignment vertical="center"/>
    </xf>
    <xf numFmtId="3" fontId="62" fillId="0" borderId="0" xfId="0" applyNumberFormat="1" applyFont="1" applyAlignment="1">
      <alignment vertical="center"/>
    </xf>
    <xf numFmtId="0" fontId="64" fillId="0" borderId="0" xfId="0" applyFont="1"/>
    <xf numFmtId="0" fontId="62" fillId="42" borderId="5" xfId="0" applyFont="1" applyFill="1" applyBorder="1" applyAlignment="1">
      <alignment vertical="center"/>
    </xf>
    <xf numFmtId="165" fontId="62" fillId="42" borderId="1" xfId="1" applyNumberFormat="1" applyFont="1" applyFill="1" applyBorder="1" applyAlignment="1">
      <alignment vertical="center"/>
    </xf>
    <xf numFmtId="0" fontId="63" fillId="3" borderId="0" xfId="0" applyFont="1" applyFill="1"/>
    <xf numFmtId="0" fontId="43" fillId="3" borderId="0" xfId="0" applyFont="1" applyFill="1" applyAlignment="1">
      <alignment horizontal="left"/>
    </xf>
    <xf numFmtId="0" fontId="62" fillId="42" borderId="10" xfId="0" applyFont="1" applyFill="1" applyBorder="1" applyAlignment="1">
      <alignment vertical="center"/>
    </xf>
    <xf numFmtId="164" fontId="62" fillId="42" borderId="12" xfId="0" applyNumberFormat="1" applyFont="1" applyFill="1" applyBorder="1" applyAlignment="1">
      <alignment vertical="center"/>
    </xf>
    <xf numFmtId="3" fontId="62" fillId="42" borderId="13" xfId="0" applyNumberFormat="1" applyFont="1" applyFill="1" applyBorder="1" applyAlignment="1">
      <alignment vertical="center"/>
    </xf>
    <xf numFmtId="0" fontId="61" fillId="0" borderId="1" xfId="0" applyFont="1" applyBorder="1" applyAlignment="1">
      <alignment horizontal="left" vertical="center"/>
    </xf>
    <xf numFmtId="170" fontId="61" fillId="0" borderId="10" xfId="1" applyNumberFormat="1" applyFont="1" applyFill="1" applyBorder="1" applyAlignment="1">
      <alignment horizontal="right" vertical="center"/>
    </xf>
    <xf numFmtId="3" fontId="61" fillId="0" borderId="10" xfId="1" applyNumberFormat="1" applyFont="1" applyFill="1" applyBorder="1" applyAlignment="1">
      <alignment horizontal="right" vertical="center"/>
    </xf>
    <xf numFmtId="169" fontId="61" fillId="0" borderId="10" xfId="1" applyNumberFormat="1" applyFont="1" applyFill="1" applyBorder="1" applyAlignment="1">
      <alignment horizontal="right" vertical="center"/>
    </xf>
    <xf numFmtId="164" fontId="61" fillId="6" borderId="10" xfId="1" applyNumberFormat="1" applyFont="1" applyFill="1" applyBorder="1" applyAlignment="1">
      <alignment vertical="center"/>
    </xf>
    <xf numFmtId="3" fontId="61" fillId="0" borderId="4" xfId="0" applyNumberFormat="1" applyFont="1" applyBorder="1" applyAlignment="1">
      <alignment vertical="center"/>
    </xf>
    <xf numFmtId="169" fontId="61" fillId="0" borderId="2" xfId="1" applyNumberFormat="1" applyFont="1" applyFill="1" applyBorder="1" applyAlignment="1">
      <alignment horizontal="right" vertical="center"/>
    </xf>
    <xf numFmtId="169" fontId="62" fillId="42" borderId="1" xfId="0" applyNumberFormat="1" applyFont="1" applyFill="1" applyBorder="1" applyAlignment="1">
      <alignment vertical="center"/>
    </xf>
    <xf numFmtId="170" fontId="62" fillId="42" borderId="1" xfId="0" applyNumberFormat="1" applyFont="1" applyFill="1" applyBorder="1" applyAlignment="1">
      <alignment vertical="center"/>
    </xf>
    <xf numFmtId="4" fontId="61" fillId="0" borderId="10" xfId="1" applyNumberFormat="1" applyFont="1" applyFill="1" applyBorder="1" applyAlignment="1">
      <alignment horizontal="right" vertical="center"/>
    </xf>
    <xf numFmtId="170" fontId="61" fillId="0" borderId="10" xfId="1" applyNumberFormat="1" applyFont="1" applyFill="1" applyBorder="1" applyAlignment="1">
      <alignment vertical="center"/>
    </xf>
    <xf numFmtId="4" fontId="61" fillId="0" borderId="10" xfId="1" applyNumberFormat="1" applyFont="1" applyFill="1" applyBorder="1" applyAlignment="1">
      <alignment vertical="center"/>
    </xf>
    <xf numFmtId="3" fontId="61" fillId="0" borderId="5" xfId="0" applyNumberFormat="1" applyFont="1" applyBorder="1" applyAlignment="1">
      <alignment vertical="center"/>
    </xf>
    <xf numFmtId="3" fontId="61" fillId="0" borderId="7" xfId="1" applyNumberFormat="1" applyFont="1" applyFill="1" applyBorder="1" applyAlignment="1">
      <alignment vertical="center"/>
    </xf>
    <xf numFmtId="169" fontId="61" fillId="0" borderId="1" xfId="1" applyNumberFormat="1" applyFont="1" applyFill="1" applyBorder="1" applyAlignment="1">
      <alignment vertical="center"/>
    </xf>
    <xf numFmtId="164" fontId="61" fillId="46" borderId="1" xfId="1" applyNumberFormat="1" applyFont="1" applyFill="1" applyBorder="1" applyAlignment="1">
      <alignment vertical="center"/>
    </xf>
    <xf numFmtId="170" fontId="61" fillId="0" borderId="1" xfId="0" applyNumberFormat="1" applyFont="1" applyBorder="1" applyAlignment="1">
      <alignment vertical="center"/>
    </xf>
    <xf numFmtId="4" fontId="61" fillId="0" borderId="4" xfId="0" applyNumberFormat="1" applyFont="1" applyBorder="1" applyAlignment="1">
      <alignment vertical="center"/>
    </xf>
    <xf numFmtId="3" fontId="61" fillId="0" borderId="4" xfId="1" applyNumberFormat="1" applyFont="1" applyFill="1" applyBorder="1" applyAlignment="1">
      <alignment vertical="center"/>
    </xf>
    <xf numFmtId="3" fontId="61" fillId="0" borderId="1" xfId="1" applyNumberFormat="1" applyFont="1" applyBorder="1" applyAlignment="1">
      <alignment vertical="center"/>
    </xf>
    <xf numFmtId="169" fontId="61" fillId="0" borderId="1" xfId="1" applyNumberFormat="1" applyFont="1" applyBorder="1" applyAlignment="1">
      <alignment horizontal="right" vertical="center"/>
    </xf>
    <xf numFmtId="164" fontId="61" fillId="6" borderId="6" xfId="1" applyNumberFormat="1" applyFont="1" applyFill="1" applyBorder="1" applyAlignment="1">
      <alignment vertical="center"/>
    </xf>
    <xf numFmtId="170" fontId="61" fillId="0" borderId="1" xfId="1" applyNumberFormat="1" applyFont="1" applyBorder="1" applyAlignment="1">
      <alignment vertical="center"/>
    </xf>
    <xf numFmtId="3" fontId="61" fillId="0" borderId="5" xfId="1" applyNumberFormat="1" applyFont="1" applyBorder="1" applyAlignment="1">
      <alignment vertical="center"/>
    </xf>
    <xf numFmtId="3" fontId="62" fillId="42" borderId="8" xfId="0" applyNumberFormat="1" applyFont="1" applyFill="1" applyBorder="1" applyAlignment="1">
      <alignment vertical="center"/>
    </xf>
    <xf numFmtId="3" fontId="33" fillId="6" borderId="10" xfId="1" applyNumberFormat="1" applyFont="1" applyFill="1" applyBorder="1" applyAlignment="1">
      <alignment vertical="center"/>
    </xf>
    <xf numFmtId="3" fontId="33" fillId="46" borderId="11" xfId="1" applyNumberFormat="1" applyFont="1" applyFill="1" applyBorder="1" applyAlignment="1">
      <alignment vertical="center"/>
    </xf>
    <xf numFmtId="0" fontId="61" fillId="0" borderId="1" xfId="0" applyFont="1" applyBorder="1" applyAlignment="1">
      <alignment horizontal="left" vertical="center" wrapText="1"/>
    </xf>
    <xf numFmtId="165" fontId="61" fillId="0" borderId="10" xfId="1" applyNumberFormat="1" applyFont="1" applyFill="1" applyBorder="1" applyAlignment="1">
      <alignment vertical="center"/>
    </xf>
    <xf numFmtId="169" fontId="61" fillId="0" borderId="10" xfId="1" applyNumberFormat="1" applyFont="1" applyFill="1" applyBorder="1" applyAlignment="1">
      <alignment vertical="center"/>
    </xf>
    <xf numFmtId="0" fontId="43" fillId="3" borderId="9" xfId="0" applyFont="1" applyFill="1" applyBorder="1" applyAlignment="1">
      <alignment horizontal="left"/>
    </xf>
    <xf numFmtId="0" fontId="2" fillId="3" borderId="28" xfId="0" applyFont="1" applyFill="1" applyBorder="1" applyAlignment="1">
      <alignment horizontal="center" wrapText="1"/>
    </xf>
    <xf numFmtId="0" fontId="2" fillId="3" borderId="0" xfId="0" applyFont="1" applyFill="1" applyAlignment="1">
      <alignment horizontal="center" wrapText="1"/>
    </xf>
    <xf numFmtId="0" fontId="2" fillId="3" borderId="9" xfId="0" applyFont="1" applyFill="1" applyBorder="1" applyAlignment="1">
      <alignment horizontal="center" wrapText="1"/>
    </xf>
    <xf numFmtId="3" fontId="47" fillId="52" borderId="28" xfId="1" applyNumberFormat="1" applyFont="1" applyFill="1" applyBorder="1" applyAlignment="1">
      <alignment vertical="center"/>
    </xf>
    <xf numFmtId="3" fontId="47" fillId="52" borderId="0" xfId="1" applyNumberFormat="1" applyFont="1" applyFill="1" applyBorder="1" applyAlignment="1">
      <alignment vertical="center"/>
    </xf>
    <xf numFmtId="3" fontId="33" fillId="52" borderId="0" xfId="1" applyNumberFormat="1" applyFont="1" applyFill="1" applyBorder="1" applyAlignment="1">
      <alignment vertical="center"/>
    </xf>
    <xf numFmtId="3" fontId="33" fillId="52" borderId="9" xfId="1" applyNumberFormat="1" applyFont="1" applyFill="1" applyBorder="1" applyAlignment="1">
      <alignment vertical="center"/>
    </xf>
    <xf numFmtId="3" fontId="33" fillId="52" borderId="28" xfId="1" applyNumberFormat="1" applyFont="1" applyFill="1" applyBorder="1" applyAlignment="1">
      <alignment vertical="center"/>
    </xf>
    <xf numFmtId="3" fontId="33" fillId="6" borderId="2" xfId="1" applyNumberFormat="1" applyFont="1" applyFill="1" applyBorder="1" applyAlignment="1">
      <alignment vertical="center"/>
    </xf>
    <xf numFmtId="0" fontId="60" fillId="0" borderId="1" xfId="0" applyFont="1" applyBorder="1"/>
    <xf numFmtId="0" fontId="65" fillId="0" borderId="1" xfId="0" applyFont="1" applyBorder="1"/>
    <xf numFmtId="3" fontId="65" fillId="0" borderId="5" xfId="0" applyNumberFormat="1" applyFont="1" applyBorder="1"/>
    <xf numFmtId="3" fontId="65" fillId="0" borderId="6" xfId="0" applyNumberFormat="1" applyFont="1" applyBorder="1"/>
    <xf numFmtId="0" fontId="66" fillId="3" borderId="6" xfId="0" applyFont="1" applyFill="1" applyBorder="1"/>
    <xf numFmtId="0" fontId="66" fillId="3" borderId="10" xfId="0" applyFont="1" applyFill="1" applyBorder="1"/>
    <xf numFmtId="3" fontId="66" fillId="0" borderId="1" xfId="0" applyNumberFormat="1" applyFont="1" applyBorder="1"/>
    <xf numFmtId="167" fontId="66" fillId="0" borderId="1" xfId="19" applyNumberFormat="1" applyFont="1" applyBorder="1"/>
    <xf numFmtId="0" fontId="62" fillId="0" borderId="4" xfId="0" applyFont="1" applyBorder="1"/>
    <xf numFmtId="0" fontId="62" fillId="0" borderId="13" xfId="0" applyFont="1" applyBorder="1"/>
    <xf numFmtId="3" fontId="62" fillId="0" borderId="1" xfId="0" applyNumberFormat="1" applyFont="1" applyBorder="1"/>
    <xf numFmtId="0" fontId="65" fillId="47" borderId="28" xfId="0" applyFont="1" applyFill="1" applyBorder="1" applyAlignment="1">
      <alignment vertical="top"/>
    </xf>
    <xf numFmtId="0" fontId="65" fillId="47" borderId="0" xfId="0" applyFont="1" applyFill="1" applyAlignment="1">
      <alignment vertical="top"/>
    </xf>
    <xf numFmtId="0" fontId="66" fillId="47" borderId="9" xfId="0" applyFont="1" applyFill="1" applyBorder="1" applyAlignment="1">
      <alignment vertical="top"/>
    </xf>
    <xf numFmtId="164" fontId="62" fillId="42" borderId="3" xfId="0" applyNumberFormat="1" applyFont="1" applyFill="1" applyBorder="1" applyAlignment="1">
      <alignment vertical="center"/>
    </xf>
    <xf numFmtId="0" fontId="43" fillId="2" borderId="10" xfId="0" applyFont="1" applyFill="1" applyBorder="1"/>
    <xf numFmtId="3" fontId="68" fillId="51" borderId="1" xfId="1" applyNumberFormat="1" applyFont="1" applyFill="1" applyBorder="1" applyAlignment="1">
      <alignment vertical="center"/>
    </xf>
    <xf numFmtId="0" fontId="65" fillId="0" borderId="6" xfId="0" applyFont="1" applyBorder="1"/>
    <xf numFmtId="3" fontId="65" fillId="0" borderId="1" xfId="0" applyNumberFormat="1" applyFont="1" applyBorder="1"/>
    <xf numFmtId="9" fontId="65" fillId="0" borderId="1" xfId="19" applyFont="1" applyBorder="1"/>
    <xf numFmtId="9" fontId="65" fillId="0" borderId="1" xfId="19" applyFont="1" applyFill="1" applyBorder="1"/>
    <xf numFmtId="0" fontId="2" fillId="2" borderId="13" xfId="0" applyFont="1" applyFill="1" applyBorder="1" applyAlignment="1">
      <alignment horizontal="center"/>
    </xf>
    <xf numFmtId="3" fontId="61" fillId="0" borderId="3" xfId="1" applyNumberFormat="1" applyFont="1" applyFill="1" applyBorder="1" applyAlignment="1">
      <alignment vertical="center"/>
    </xf>
    <xf numFmtId="0" fontId="43" fillId="2" borderId="26" xfId="0" applyFont="1" applyFill="1" applyBorder="1"/>
    <xf numFmtId="3" fontId="65" fillId="0" borderId="1" xfId="1" applyNumberFormat="1" applyFont="1" applyBorder="1"/>
    <xf numFmtId="3" fontId="65" fillId="0" borderId="1" xfId="1" applyNumberFormat="1" applyFont="1" applyFill="1" applyBorder="1"/>
    <xf numFmtId="3" fontId="65" fillId="0" borderId="4" xfId="0" applyNumberFormat="1" applyFont="1" applyBorder="1"/>
    <xf numFmtId="3" fontId="65" fillId="0" borderId="26" xfId="0" applyNumberFormat="1" applyFont="1" applyBorder="1"/>
    <xf numFmtId="10" fontId="65" fillId="0" borderId="4" xfId="19" applyNumberFormat="1" applyFont="1" applyBorder="1"/>
    <xf numFmtId="167" fontId="65" fillId="0" borderId="5" xfId="19" applyNumberFormat="1" applyFont="1" applyFill="1" applyBorder="1"/>
    <xf numFmtId="167" fontId="65" fillId="0" borderId="2" xfId="19" applyNumberFormat="1" applyFont="1" applyBorder="1"/>
    <xf numFmtId="167" fontId="65" fillId="0" borderId="4" xfId="19" applyNumberFormat="1" applyFont="1" applyBorder="1"/>
    <xf numFmtId="3" fontId="65" fillId="6" borderId="1" xfId="19" applyNumberFormat="1" applyFont="1" applyFill="1" applyBorder="1"/>
    <xf numFmtId="3" fontId="65" fillId="0" borderId="6" xfId="1" applyNumberFormat="1" applyFont="1" applyBorder="1"/>
    <xf numFmtId="3" fontId="65" fillId="0" borderId="4" xfId="1" applyNumberFormat="1" applyFont="1" applyBorder="1"/>
    <xf numFmtId="0" fontId="65" fillId="3" borderId="1" xfId="10" applyFont="1" applyFill="1" applyBorder="1"/>
    <xf numFmtId="14" fontId="65" fillId="3" borderId="1" xfId="10" applyNumberFormat="1" applyFont="1" applyFill="1" applyBorder="1" applyAlignment="1">
      <alignment horizontal="left"/>
    </xf>
    <xf numFmtId="0" fontId="65" fillId="0" borderId="1" xfId="10" applyFont="1" applyBorder="1"/>
    <xf numFmtId="0" fontId="61" fillId="3" borderId="1" xfId="9" applyFont="1" applyFill="1" applyBorder="1"/>
    <xf numFmtId="0" fontId="43" fillId="2" borderId="10" xfId="0" applyFont="1" applyFill="1" applyBorder="1" applyAlignment="1">
      <alignment vertical="center"/>
    </xf>
    <xf numFmtId="3" fontId="65" fillId="3" borderId="11" xfId="1" applyNumberFormat="1" applyFont="1" applyFill="1" applyBorder="1"/>
    <xf numFmtId="3" fontId="65" fillId="3" borderId="6" xfId="0" applyNumberFormat="1" applyFont="1" applyFill="1" applyBorder="1"/>
    <xf numFmtId="0" fontId="61" fillId="0" borderId="1" xfId="0" applyFont="1" applyBorder="1"/>
    <xf numFmtId="165" fontId="61" fillId="0" borderId="1" xfId="0" applyNumberFormat="1" applyFont="1" applyBorder="1"/>
    <xf numFmtId="3" fontId="61" fillId="0" borderId="1" xfId="16" applyNumberFormat="1" applyFont="1" applyFill="1" applyBorder="1" applyAlignment="1">
      <alignment vertical="center"/>
    </xf>
    <xf numFmtId="168" fontId="61" fillId="0" borderId="6" xfId="16" applyNumberFormat="1" applyFont="1" applyFill="1" applyBorder="1" applyAlignment="1">
      <alignment vertical="center"/>
    </xf>
    <xf numFmtId="3" fontId="61" fillId="0" borderId="2" xfId="16" applyNumberFormat="1" applyFont="1" applyFill="1" applyBorder="1" applyAlignment="1">
      <alignment vertical="center"/>
    </xf>
    <xf numFmtId="165" fontId="62" fillId="42" borderId="10" xfId="0" applyNumberFormat="1" applyFont="1" applyFill="1" applyBorder="1" applyAlignment="1">
      <alignment vertical="center"/>
    </xf>
    <xf numFmtId="3" fontId="62" fillId="43" borderId="1" xfId="0" applyNumberFormat="1" applyFont="1" applyFill="1" applyBorder="1" applyAlignment="1">
      <alignment vertical="center"/>
    </xf>
    <xf numFmtId="168" fontId="62" fillId="43" borderId="1" xfId="0" applyNumberFormat="1" applyFont="1" applyFill="1" applyBorder="1" applyAlignment="1">
      <alignment vertical="center"/>
    </xf>
    <xf numFmtId="164" fontId="62" fillId="53" borderId="10" xfId="16" applyNumberFormat="1" applyFont="1" applyFill="1" applyBorder="1" applyAlignment="1">
      <alignment vertical="center"/>
    </xf>
    <xf numFmtId="164" fontId="62" fillId="53" borderId="1" xfId="16" applyNumberFormat="1" applyFont="1" applyFill="1" applyBorder="1" applyAlignment="1">
      <alignment vertical="center"/>
    </xf>
    <xf numFmtId="164" fontId="62" fillId="53" borderId="6" xfId="16" applyNumberFormat="1" applyFont="1" applyFill="1" applyBorder="1" applyAlignment="1">
      <alignment vertical="center"/>
    </xf>
    <xf numFmtId="164" fontId="62" fillId="43" borderId="7" xfId="0" applyNumberFormat="1" applyFont="1" applyFill="1" applyBorder="1" applyAlignment="1">
      <alignment vertical="center"/>
    </xf>
    <xf numFmtId="164" fontId="62" fillId="43" borderId="10" xfId="0" applyNumberFormat="1" applyFont="1" applyFill="1" applyBorder="1" applyAlignment="1">
      <alignment vertical="center"/>
    </xf>
    <xf numFmtId="3" fontId="62" fillId="3" borderId="0" xfId="0" applyNumberFormat="1" applyFont="1" applyFill="1"/>
    <xf numFmtId="3" fontId="62" fillId="3" borderId="0" xfId="0" applyNumberFormat="1" applyFont="1" applyFill="1" applyAlignment="1">
      <alignment vertical="center"/>
    </xf>
    <xf numFmtId="0" fontId="62" fillId="42" borderId="11" xfId="0" applyFont="1" applyFill="1" applyBorder="1" applyAlignment="1">
      <alignment vertical="center"/>
    </xf>
    <xf numFmtId="165" fontId="62" fillId="42" borderId="1" xfId="0" applyNumberFormat="1" applyFont="1" applyFill="1" applyBorder="1" applyAlignment="1">
      <alignment vertical="center"/>
    </xf>
    <xf numFmtId="0" fontId="62" fillId="3" borderId="13" xfId="0" applyFont="1" applyFill="1" applyBorder="1"/>
    <xf numFmtId="0" fontId="62" fillId="3" borderId="26" xfId="0" applyFont="1" applyFill="1" applyBorder="1"/>
    <xf numFmtId="0" fontId="62" fillId="3" borderId="0" xfId="0" applyFont="1" applyFill="1"/>
    <xf numFmtId="0" fontId="62" fillId="0" borderId="0" xfId="0" applyFont="1"/>
    <xf numFmtId="164" fontId="61" fillId="54" borderId="1" xfId="16" applyNumberFormat="1" applyFont="1" applyFill="1" applyBorder="1" applyAlignment="1">
      <alignment vertical="center"/>
    </xf>
    <xf numFmtId="3" fontId="61" fillId="0" borderId="10" xfId="16" applyNumberFormat="1" applyFont="1" applyFill="1" applyBorder="1" applyAlignment="1">
      <alignment vertical="center"/>
    </xf>
    <xf numFmtId="3" fontId="61" fillId="0" borderId="4" xfId="16" applyNumberFormat="1" applyFont="1" applyFill="1" applyBorder="1" applyAlignment="1">
      <alignment vertical="center"/>
    </xf>
    <xf numFmtId="0" fontId="2" fillId="2" borderId="13" xfId="0" applyFont="1" applyFill="1" applyBorder="1" applyAlignment="1">
      <alignment horizontal="left" vertical="center"/>
    </xf>
    <xf numFmtId="165" fontId="61" fillId="0" borderId="1" xfId="0" applyNumberFormat="1" applyFont="1" applyBorder="1" applyAlignment="1">
      <alignment horizontal="right" vertical="center"/>
    </xf>
    <xf numFmtId="3" fontId="61" fillId="0" borderId="1" xfId="16" applyNumberFormat="1" applyFont="1" applyFill="1" applyBorder="1" applyAlignment="1">
      <alignment horizontal="right" vertical="center"/>
    </xf>
    <xf numFmtId="168" fontId="61" fillId="0" borderId="6" xfId="16" applyNumberFormat="1" applyFont="1" applyFill="1" applyBorder="1" applyAlignment="1">
      <alignment horizontal="right" vertical="center"/>
    </xf>
    <xf numFmtId="164" fontId="61" fillId="54" borderId="1" xfId="16" applyNumberFormat="1" applyFont="1" applyFill="1" applyBorder="1" applyAlignment="1">
      <alignment horizontal="right" vertical="center"/>
    </xf>
    <xf numFmtId="3" fontId="61" fillId="0" borderId="10" xfId="16" applyNumberFormat="1" applyFont="1" applyFill="1" applyBorder="1" applyAlignment="1">
      <alignment horizontal="right" vertical="center"/>
    </xf>
    <xf numFmtId="3" fontId="61" fillId="0" borderId="4" xfId="16" applyNumberFormat="1" applyFont="1" applyFill="1" applyBorder="1" applyAlignment="1">
      <alignment horizontal="right" vertical="center"/>
    </xf>
    <xf numFmtId="3" fontId="61" fillId="0" borderId="2" xfId="16" applyNumberFormat="1" applyFont="1" applyFill="1" applyBorder="1" applyAlignment="1">
      <alignment horizontal="right" vertical="center"/>
    </xf>
    <xf numFmtId="164" fontId="61" fillId="54" borderId="6" xfId="16" applyNumberFormat="1" applyFont="1" applyFill="1" applyBorder="1" applyAlignment="1">
      <alignment horizontal="right" vertical="center"/>
    </xf>
    <xf numFmtId="0" fontId="62" fillId="42" borderId="6" xfId="0" applyFont="1" applyFill="1" applyBorder="1" applyAlignment="1">
      <alignment horizontal="left" vertical="center"/>
    </xf>
    <xf numFmtId="165" fontId="62" fillId="42" borderId="10" xfId="0" applyNumberFormat="1" applyFont="1" applyFill="1" applyBorder="1" applyAlignment="1">
      <alignment horizontal="right" vertical="center"/>
    </xf>
    <xf numFmtId="3" fontId="62" fillId="43" borderId="1" xfId="0" applyNumberFormat="1" applyFont="1" applyFill="1" applyBorder="1" applyAlignment="1">
      <alignment horizontal="right" vertical="center"/>
    </xf>
    <xf numFmtId="168" fontId="62" fillId="43" borderId="1" xfId="0" applyNumberFormat="1" applyFont="1" applyFill="1" applyBorder="1" applyAlignment="1">
      <alignment horizontal="right" vertical="center"/>
    </xf>
    <xf numFmtId="164" fontId="62" fillId="53" borderId="10" xfId="16" applyNumberFormat="1" applyFont="1" applyFill="1" applyBorder="1" applyAlignment="1">
      <alignment horizontal="right" vertical="center"/>
    </xf>
    <xf numFmtId="164" fontId="62" fillId="53" borderId="1" xfId="16" applyNumberFormat="1" applyFont="1" applyFill="1" applyBorder="1" applyAlignment="1">
      <alignment horizontal="right" vertical="center"/>
    </xf>
    <xf numFmtId="164" fontId="62" fillId="53" borderId="6" xfId="16" applyNumberFormat="1" applyFont="1" applyFill="1" applyBorder="1" applyAlignment="1">
      <alignment horizontal="right" vertical="center"/>
    </xf>
    <xf numFmtId="3" fontId="62" fillId="42" borderId="10" xfId="0" applyNumberFormat="1" applyFont="1" applyFill="1" applyBorder="1" applyAlignment="1">
      <alignment horizontal="right" vertical="center"/>
    </xf>
    <xf numFmtId="0" fontId="62" fillId="42" borderId="7" xfId="0" applyFont="1" applyFill="1" applyBorder="1" applyAlignment="1">
      <alignment horizontal="right" vertical="center"/>
    </xf>
    <xf numFmtId="164" fontId="62" fillId="43" borderId="7" xfId="0" applyNumberFormat="1" applyFont="1" applyFill="1" applyBorder="1" applyAlignment="1">
      <alignment horizontal="right" vertical="center"/>
    </xf>
    <xf numFmtId="164" fontId="62" fillId="43" borderId="10" xfId="0" applyNumberFormat="1" applyFont="1" applyFill="1" applyBorder="1" applyAlignment="1">
      <alignment horizontal="right" vertical="center"/>
    </xf>
    <xf numFmtId="3" fontId="62" fillId="3" borderId="0" xfId="0" applyNumberFormat="1" applyFont="1" applyFill="1" applyAlignment="1">
      <alignment horizontal="right" vertical="center"/>
    </xf>
    <xf numFmtId="0" fontId="62" fillId="42" borderId="11" xfId="0" applyFont="1" applyFill="1" applyBorder="1" applyAlignment="1">
      <alignment horizontal="left" vertical="center"/>
    </xf>
    <xf numFmtId="165" fontId="62" fillId="42" borderId="1" xfId="0" applyNumberFormat="1" applyFont="1" applyFill="1" applyBorder="1" applyAlignment="1">
      <alignment horizontal="right" vertical="center"/>
    </xf>
    <xf numFmtId="0" fontId="62" fillId="3" borderId="13" xfId="0" applyFont="1" applyFill="1" applyBorder="1" applyAlignment="1">
      <alignment horizontal="right" vertical="center"/>
    </xf>
    <xf numFmtId="0" fontId="62" fillId="3" borderId="26" xfId="0" applyFont="1" applyFill="1" applyBorder="1" applyAlignment="1">
      <alignment horizontal="right" vertical="center"/>
    </xf>
    <xf numFmtId="0" fontId="62" fillId="3" borderId="0" xfId="0" applyFont="1" applyFill="1" applyAlignment="1">
      <alignment horizontal="right" vertical="center"/>
    </xf>
    <xf numFmtId="0" fontId="62" fillId="0" borderId="0" xfId="0" applyFont="1" applyAlignment="1">
      <alignment horizontal="right" vertical="center"/>
    </xf>
    <xf numFmtId="3" fontId="61" fillId="0" borderId="5" xfId="16" applyNumberFormat="1" applyFont="1" applyFill="1" applyBorder="1" applyAlignment="1">
      <alignment horizontal="right" vertical="center"/>
    </xf>
    <xf numFmtId="0" fontId="43" fillId="2" borderId="26" xfId="0" applyFont="1" applyFill="1" applyBorder="1" applyAlignment="1">
      <alignment horizontal="center"/>
    </xf>
    <xf numFmtId="0" fontId="62" fillId="9" borderId="6" xfId="0" applyFont="1" applyFill="1" applyBorder="1" applyAlignment="1">
      <alignment vertical="center"/>
    </xf>
    <xf numFmtId="0" fontId="62" fillId="9" borderId="10" xfId="0" applyFont="1" applyFill="1" applyBorder="1" applyAlignment="1">
      <alignment vertical="center"/>
    </xf>
    <xf numFmtId="3" fontId="62" fillId="49" borderId="1" xfId="0" applyNumberFormat="1" applyFont="1" applyFill="1" applyBorder="1" applyAlignment="1">
      <alignment vertical="center"/>
    </xf>
    <xf numFmtId="169" fontId="62" fillId="49" borderId="6" xfId="0" applyNumberFormat="1" applyFont="1" applyFill="1" applyBorder="1" applyAlignment="1">
      <alignment vertical="center"/>
    </xf>
    <xf numFmtId="164" fontId="62" fillId="48" borderId="1" xfId="1" applyNumberFormat="1" applyFont="1" applyFill="1" applyBorder="1" applyAlignment="1">
      <alignment vertical="center"/>
    </xf>
    <xf numFmtId="3" fontId="62" fillId="9" borderId="1" xfId="0" applyNumberFormat="1" applyFont="1" applyFill="1" applyBorder="1" applyAlignment="1">
      <alignment vertical="center"/>
    </xf>
    <xf numFmtId="0" fontId="63" fillId="0" borderId="0" xfId="0" applyFont="1"/>
    <xf numFmtId="0" fontId="33" fillId="2" borderId="6" xfId="0" applyFont="1" applyFill="1" applyBorder="1" applyAlignment="1">
      <alignment wrapText="1"/>
    </xf>
    <xf numFmtId="0" fontId="33" fillId="2" borderId="7" xfId="0" applyFont="1" applyFill="1" applyBorder="1" applyAlignment="1">
      <alignment wrapText="1"/>
    </xf>
    <xf numFmtId="0" fontId="33" fillId="2" borderId="7" xfId="0" applyFont="1" applyFill="1" applyBorder="1" applyAlignment="1">
      <alignment horizontal="left" wrapText="1"/>
    </xf>
    <xf numFmtId="0" fontId="33" fillId="2" borderId="10" xfId="0" applyFont="1" applyFill="1" applyBorder="1" applyAlignment="1">
      <alignment horizontal="left" wrapText="1"/>
    </xf>
    <xf numFmtId="3" fontId="61" fillId="3" borderId="10" xfId="1" applyNumberFormat="1" applyFont="1" applyFill="1" applyBorder="1" applyAlignment="1">
      <alignment horizontal="right" vertical="center"/>
    </xf>
    <xf numFmtId="4" fontId="61" fillId="0" borderId="1" xfId="1" applyNumberFormat="1" applyFont="1" applyBorder="1" applyAlignment="1">
      <alignment vertical="center"/>
    </xf>
    <xf numFmtId="0" fontId="2" fillId="2" borderId="13" xfId="0" applyFont="1" applyFill="1" applyBorder="1" applyAlignment="1">
      <alignment horizontal="center" vertical="center"/>
    </xf>
    <xf numFmtId="0" fontId="43" fillId="2" borderId="1" xfId="0" applyFont="1" applyFill="1" applyBorder="1" applyAlignment="1">
      <alignment horizontal="center" vertical="center"/>
    </xf>
    <xf numFmtId="0" fontId="2" fillId="2" borderId="4" xfId="9" applyFont="1" applyFill="1" applyBorder="1" applyAlignment="1">
      <alignment horizontal="center" vertical="center"/>
    </xf>
    <xf numFmtId="0" fontId="2" fillId="2" borderId="13" xfId="9" applyFont="1" applyFill="1" applyBorder="1" applyAlignment="1">
      <alignment horizontal="center" vertical="center"/>
    </xf>
    <xf numFmtId="0" fontId="2" fillId="2" borderId="10" xfId="9" applyFont="1" applyFill="1" applyBorder="1"/>
    <xf numFmtId="0" fontId="43" fillId="2" borderId="6" xfId="9" applyFont="1" applyFill="1" applyBorder="1"/>
    <xf numFmtId="0" fontId="43" fillId="2" borderId="7" xfId="9" applyFont="1" applyFill="1" applyBorder="1"/>
    <xf numFmtId="0" fontId="43" fillId="2" borderId="10" xfId="9" applyFont="1" applyFill="1" applyBorder="1"/>
    <xf numFmtId="0" fontId="43" fillId="2" borderId="10" xfId="135" applyFont="1" applyFill="1" applyBorder="1" applyAlignment="1">
      <alignment horizontal="left"/>
    </xf>
    <xf numFmtId="0" fontId="2" fillId="2" borderId="10" xfId="0" applyFont="1" applyFill="1" applyBorder="1" applyAlignment="1">
      <alignment horizontal="left"/>
    </xf>
    <xf numFmtId="0" fontId="2" fillId="2" borderId="10" xfId="0" applyFont="1" applyFill="1" applyBorder="1"/>
    <xf numFmtId="0" fontId="43" fillId="2" borderId="26" xfId="135" applyFont="1" applyFill="1" applyBorder="1"/>
    <xf numFmtId="0" fontId="43" fillId="2" borderId="2" xfId="135" applyFont="1" applyFill="1" applyBorder="1"/>
    <xf numFmtId="0" fontId="43" fillId="2" borderId="7" xfId="135" applyFont="1" applyFill="1" applyBorder="1"/>
    <xf numFmtId="0" fontId="44" fillId="3" borderId="0" xfId="135" applyFont="1" applyFill="1"/>
    <xf numFmtId="0" fontId="59" fillId="3" borderId="0" xfId="135" applyFont="1" applyFill="1"/>
    <xf numFmtId="0" fontId="65" fillId="3" borderId="1" xfId="0" applyFont="1" applyFill="1" applyBorder="1"/>
    <xf numFmtId="0" fontId="61" fillId="0" borderId="1" xfId="20" applyFont="1" applyBorder="1" applyAlignment="1">
      <alignment horizontal="left"/>
    </xf>
    <xf numFmtId="0" fontId="61" fillId="0" borderId="1" xfId="20" applyFont="1" applyBorder="1"/>
    <xf numFmtId="3" fontId="61" fillId="45" borderId="1" xfId="21" applyNumberFormat="1" applyFont="1" applyFill="1" applyBorder="1" applyAlignment="1">
      <alignment vertical="center"/>
    </xf>
    <xf numFmtId="3" fontId="61" fillId="0" borderId="1" xfId="21" applyNumberFormat="1" applyFont="1" applyBorder="1" applyAlignment="1">
      <alignment vertical="center"/>
    </xf>
    <xf numFmtId="3" fontId="61" fillId="0" borderId="1" xfId="10" applyNumberFormat="1" applyFont="1" applyBorder="1" applyAlignment="1">
      <alignment vertical="center"/>
    </xf>
    <xf numFmtId="0" fontId="62" fillId="42" borderId="7" xfId="10" applyFont="1" applyFill="1" applyBorder="1" applyAlignment="1">
      <alignment vertical="center"/>
    </xf>
    <xf numFmtId="0" fontId="62" fillId="42" borderId="10" xfId="10" applyFont="1" applyFill="1" applyBorder="1" applyAlignment="1">
      <alignment vertical="center"/>
    </xf>
    <xf numFmtId="3" fontId="62" fillId="42" borderId="4" xfId="10" applyNumberFormat="1" applyFont="1" applyFill="1" applyBorder="1" applyAlignment="1">
      <alignment vertical="center"/>
    </xf>
    <xf numFmtId="3" fontId="62" fillId="42" borderId="6" xfId="10" applyNumberFormat="1" applyFont="1" applyFill="1" applyBorder="1" applyAlignment="1">
      <alignment vertical="center"/>
    </xf>
    <xf numFmtId="3" fontId="62" fillId="46" borderId="1" xfId="10" applyNumberFormat="1" applyFont="1" applyFill="1" applyBorder="1" applyAlignment="1">
      <alignment vertical="center"/>
    </xf>
    <xf numFmtId="3" fontId="62" fillId="46" borderId="1" xfId="21" applyNumberFormat="1" applyFont="1" applyFill="1" applyBorder="1" applyAlignment="1">
      <alignment vertical="center"/>
    </xf>
    <xf numFmtId="3" fontId="62" fillId="42" borderId="1" xfId="10" applyNumberFormat="1" applyFont="1" applyFill="1" applyBorder="1" applyAlignment="1">
      <alignment vertical="center"/>
    </xf>
    <xf numFmtId="3" fontId="62" fillId="42" borderId="7" xfId="10" applyNumberFormat="1" applyFont="1" applyFill="1" applyBorder="1" applyAlignment="1">
      <alignment vertical="center"/>
    </xf>
    <xf numFmtId="3" fontId="62" fillId="42" borderId="10" xfId="10" applyNumberFormat="1" applyFont="1" applyFill="1" applyBorder="1" applyAlignment="1">
      <alignment vertical="center"/>
    </xf>
    <xf numFmtId="3" fontId="63" fillId="0" borderId="0" xfId="10" applyNumberFormat="1" applyFont="1"/>
    <xf numFmtId="0" fontId="62" fillId="42" borderId="6" xfId="10" applyFont="1" applyFill="1" applyBorder="1" applyAlignment="1">
      <alignment vertical="center"/>
    </xf>
    <xf numFmtId="166" fontId="62" fillId="42" borderId="1" xfId="10" applyNumberFormat="1" applyFont="1" applyFill="1" applyBorder="1" applyAlignment="1">
      <alignment vertical="center"/>
    </xf>
    <xf numFmtId="0" fontId="63" fillId="0" borderId="0" xfId="10" applyFont="1"/>
    <xf numFmtId="165" fontId="61" fillId="0" borderId="10" xfId="21" applyNumberFormat="1" applyFont="1" applyBorder="1" applyAlignment="1">
      <alignment horizontal="right" vertical="center"/>
    </xf>
    <xf numFmtId="3" fontId="61" fillId="0" borderId="10" xfId="21" applyNumberFormat="1" applyFont="1" applyBorder="1" applyAlignment="1">
      <alignment horizontal="right" vertical="center"/>
    </xf>
    <xf numFmtId="4" fontId="61" fillId="0" borderId="7" xfId="21" applyNumberFormat="1" applyFont="1" applyBorder="1" applyAlignment="1">
      <alignment horizontal="right" vertical="center"/>
    </xf>
    <xf numFmtId="3" fontId="61" fillId="0" borderId="6" xfId="21" applyNumberFormat="1" applyFont="1" applyBorder="1" applyAlignment="1">
      <alignment horizontal="right" vertical="center"/>
    </xf>
    <xf numFmtId="0" fontId="62" fillId="42" borderId="10" xfId="10" applyFont="1" applyFill="1" applyBorder="1" applyAlignment="1">
      <alignment horizontal="right" vertical="center"/>
    </xf>
    <xf numFmtId="3" fontId="62" fillId="42" borderId="4" xfId="10" applyNumberFormat="1" applyFont="1" applyFill="1" applyBorder="1" applyAlignment="1">
      <alignment horizontal="right" vertical="center"/>
    </xf>
    <xf numFmtId="4" fontId="62" fillId="42" borderId="13" xfId="10" applyNumberFormat="1" applyFont="1" applyFill="1" applyBorder="1" applyAlignment="1">
      <alignment horizontal="right" vertical="center"/>
    </xf>
    <xf numFmtId="3" fontId="62" fillId="42" borderId="6" xfId="10" applyNumberFormat="1" applyFont="1" applyFill="1" applyBorder="1" applyAlignment="1">
      <alignment horizontal="right" vertical="center"/>
    </xf>
    <xf numFmtId="0" fontId="2" fillId="2" borderId="6" xfId="10" applyFont="1" applyFill="1" applyBorder="1" applyAlignment="1">
      <alignment wrapText="1"/>
    </xf>
    <xf numFmtId="0" fontId="2" fillId="2" borderId="7" xfId="10" applyFont="1" applyFill="1" applyBorder="1" applyAlignment="1">
      <alignment wrapText="1"/>
    </xf>
    <xf numFmtId="0" fontId="62" fillId="43" borderId="6" xfId="0" applyFont="1" applyFill="1" applyBorder="1" applyAlignment="1">
      <alignment vertical="center"/>
    </xf>
    <xf numFmtId="166" fontId="62" fillId="42" borderId="1" xfId="10" applyNumberFormat="1" applyFont="1" applyFill="1" applyBorder="1"/>
    <xf numFmtId="164" fontId="62" fillId="42" borderId="1" xfId="10" applyNumberFormat="1" applyFont="1" applyFill="1" applyBorder="1"/>
    <xf numFmtId="164" fontId="62" fillId="42" borderId="6" xfId="10" applyNumberFormat="1" applyFont="1" applyFill="1" applyBorder="1"/>
    <xf numFmtId="3" fontId="62" fillId="45" borderId="1" xfId="21" applyNumberFormat="1" applyFont="1" applyFill="1" applyBorder="1" applyAlignment="1">
      <alignment vertical="center"/>
    </xf>
    <xf numFmtId="164" fontId="62" fillId="42" borderId="7" xfId="10" applyNumberFormat="1" applyFont="1" applyFill="1" applyBorder="1" applyAlignment="1">
      <alignment vertical="center"/>
    </xf>
    <xf numFmtId="0" fontId="61" fillId="0" borderId="1" xfId="10" applyFont="1" applyBorder="1"/>
    <xf numFmtId="0" fontId="61" fillId="0" borderId="4" xfId="10" applyFont="1" applyBorder="1"/>
    <xf numFmtId="3" fontId="62" fillId="46" borderId="6" xfId="21" applyNumberFormat="1" applyFont="1" applyFill="1" applyBorder="1" applyAlignment="1">
      <alignment vertical="center"/>
    </xf>
    <xf numFmtId="0" fontId="69" fillId="3" borderId="0" xfId="135" applyFont="1" applyFill="1"/>
    <xf numFmtId="0" fontId="28" fillId="0" borderId="0" xfId="135" applyFont="1"/>
    <xf numFmtId="0" fontId="65" fillId="55" borderId="11" xfId="0" applyFont="1" applyFill="1" applyBorder="1" applyAlignment="1">
      <alignment vertical="top"/>
    </xf>
    <xf numFmtId="0" fontId="65" fillId="55" borderId="12" xfId="0" applyFont="1" applyFill="1" applyBorder="1" applyAlignment="1">
      <alignment vertical="top"/>
    </xf>
    <xf numFmtId="0" fontId="66" fillId="55" borderId="3" xfId="0" applyFont="1" applyFill="1" applyBorder="1" applyAlignment="1">
      <alignment vertical="top"/>
    </xf>
    <xf numFmtId="0" fontId="65" fillId="56" borderId="28" xfId="0" applyFont="1" applyFill="1" applyBorder="1" applyAlignment="1">
      <alignment vertical="top"/>
    </xf>
    <xf numFmtId="0" fontId="65" fillId="56" borderId="0" xfId="0" applyFont="1" applyFill="1" applyAlignment="1">
      <alignment vertical="top"/>
    </xf>
    <xf numFmtId="0" fontId="66" fillId="56" borderId="9" xfId="0" applyFont="1" applyFill="1" applyBorder="1" applyAlignment="1">
      <alignment vertical="top"/>
    </xf>
    <xf numFmtId="0" fontId="65" fillId="3" borderId="4" xfId="0" applyFont="1" applyFill="1" applyBorder="1"/>
    <xf numFmtId="3" fontId="65" fillId="3" borderId="1" xfId="0" applyNumberFormat="1" applyFont="1" applyFill="1" applyBorder="1"/>
    <xf numFmtId="3" fontId="65" fillId="3" borderId="4" xfId="0" applyNumberFormat="1" applyFont="1" applyFill="1" applyBorder="1"/>
    <xf numFmtId="3" fontId="62" fillId="3" borderId="1" xfId="0" applyNumberFormat="1" applyFont="1" applyFill="1" applyBorder="1"/>
    <xf numFmtId="3" fontId="65" fillId="3" borderId="5" xfId="0" applyNumberFormat="1" applyFont="1" applyFill="1" applyBorder="1"/>
    <xf numFmtId="0" fontId="62" fillId="3" borderId="1" xfId="0" applyFont="1" applyFill="1" applyBorder="1"/>
    <xf numFmtId="0" fontId="65" fillId="0" borderId="1" xfId="0" applyFont="1" applyBorder="1" applyAlignment="1">
      <alignment horizontal="left" vertical="center"/>
    </xf>
    <xf numFmtId="165" fontId="65" fillId="0" borderId="1" xfId="0" applyNumberFormat="1" applyFont="1" applyBorder="1" applyAlignment="1">
      <alignment horizontal="right" vertical="center"/>
    </xf>
    <xf numFmtId="3" fontId="65" fillId="0" borderId="1" xfId="0" applyNumberFormat="1" applyFont="1" applyBorder="1" applyAlignment="1">
      <alignment horizontal="right" vertical="center"/>
    </xf>
    <xf numFmtId="168" fontId="65" fillId="0" borderId="1" xfId="0" applyNumberFormat="1" applyFont="1" applyBorder="1" applyAlignment="1">
      <alignment horizontal="right" vertical="center"/>
    </xf>
    <xf numFmtId="3" fontId="65" fillId="0" borderId="1" xfId="0" applyNumberFormat="1" applyFont="1" applyBorder="1" applyAlignment="1">
      <alignment horizontal="center" vertical="center"/>
    </xf>
    <xf numFmtId="0" fontId="62" fillId="42" borderId="6" xfId="0" applyFont="1" applyFill="1" applyBorder="1" applyAlignment="1">
      <alignment horizontal="justify" vertical="center"/>
    </xf>
    <xf numFmtId="170" fontId="62" fillId="42" borderId="10" xfId="0" applyNumberFormat="1" applyFont="1" applyFill="1" applyBorder="1" applyAlignment="1">
      <alignment horizontal="justify" vertical="center"/>
    </xf>
    <xf numFmtId="3" fontId="62" fillId="42" borderId="1" xfId="0" applyNumberFormat="1" applyFont="1" applyFill="1" applyBorder="1" applyAlignment="1">
      <alignment horizontal="right" vertical="center"/>
    </xf>
    <xf numFmtId="168" fontId="62" fillId="42" borderId="1" xfId="0" applyNumberFormat="1" applyFont="1" applyFill="1" applyBorder="1" applyAlignment="1">
      <alignment horizontal="right" vertical="center"/>
    </xf>
    <xf numFmtId="3" fontId="62" fillId="42" borderId="1" xfId="0" applyNumberFormat="1" applyFont="1" applyFill="1" applyBorder="1" applyAlignment="1">
      <alignment horizontal="center" vertical="center"/>
    </xf>
    <xf numFmtId="170" fontId="62" fillId="42" borderId="7" xfId="0" applyNumberFormat="1" applyFont="1" applyFill="1" applyBorder="1" applyAlignment="1">
      <alignment horizontal="justify" vertical="center"/>
    </xf>
    <xf numFmtId="3" fontId="62" fillId="42" borderId="7" xfId="0" applyNumberFormat="1" applyFont="1" applyFill="1" applyBorder="1" applyAlignment="1">
      <alignment horizontal="right" vertical="center"/>
    </xf>
    <xf numFmtId="168" fontId="62" fillId="42" borderId="10" xfId="0" applyNumberFormat="1" applyFont="1" applyFill="1" applyBorder="1" applyAlignment="1">
      <alignment horizontal="right" vertical="center"/>
    </xf>
    <xf numFmtId="3" fontId="62" fillId="0" borderId="0" xfId="0" applyNumberFormat="1" applyFont="1"/>
    <xf numFmtId="0" fontId="62" fillId="42" borderId="1" xfId="0" applyFont="1" applyFill="1" applyBorder="1" applyAlignment="1">
      <alignment horizontal="justify" vertical="center"/>
    </xf>
    <xf numFmtId="170" fontId="62" fillId="42" borderId="1" xfId="0" applyNumberFormat="1" applyFont="1" applyFill="1" applyBorder="1" applyAlignment="1">
      <alignment horizontal="right" vertical="center"/>
    </xf>
    <xf numFmtId="0" fontId="62" fillId="0" borderId="0" xfId="0" applyFont="1" applyAlignment="1">
      <alignment horizontal="center"/>
    </xf>
    <xf numFmtId="3" fontId="61" fillId="6" borderId="10" xfId="1" applyNumberFormat="1" applyFont="1" applyFill="1" applyBorder="1" applyAlignment="1">
      <alignment vertical="center"/>
    </xf>
    <xf numFmtId="170" fontId="61" fillId="0" borderId="6" xfId="0" applyNumberFormat="1" applyFont="1" applyBorder="1" applyAlignment="1">
      <alignment horizontal="right" vertical="center"/>
    </xf>
    <xf numFmtId="3" fontId="61" fillId="0" borderId="1" xfId="0" applyNumberFormat="1" applyFont="1" applyBorder="1" applyAlignment="1">
      <alignment horizontal="right" vertical="center"/>
    </xf>
    <xf numFmtId="0" fontId="65" fillId="0" borderId="1" xfId="0" applyFont="1" applyBorder="1" applyAlignment="1">
      <alignment horizontal="justify" vertical="center"/>
    </xf>
    <xf numFmtId="170" fontId="65" fillId="0" borderId="1" xfId="0" applyNumberFormat="1" applyFont="1" applyBorder="1" applyAlignment="1">
      <alignment horizontal="right" vertical="center"/>
    </xf>
    <xf numFmtId="169" fontId="65" fillId="0" borderId="1" xfId="0" applyNumberFormat="1" applyFont="1" applyBorder="1" applyAlignment="1">
      <alignment horizontal="right" vertical="center"/>
    </xf>
    <xf numFmtId="0" fontId="65" fillId="41" borderId="1" xfId="0" applyFont="1" applyFill="1" applyBorder="1" applyAlignment="1">
      <alignment horizontal="right" vertical="center"/>
    </xf>
    <xf numFmtId="0" fontId="62" fillId="41" borderId="1" xfId="0" applyFont="1" applyFill="1" applyBorder="1" applyAlignment="1">
      <alignment horizontal="right" vertical="center"/>
    </xf>
    <xf numFmtId="0" fontId="62" fillId="42" borderId="1" xfId="0" applyFont="1" applyFill="1" applyBorder="1" applyAlignment="1">
      <alignment horizontal="left" vertical="center"/>
    </xf>
    <xf numFmtId="0" fontId="63" fillId="0" borderId="0" xfId="0" applyFont="1" applyAlignment="1">
      <alignment horizontal="center"/>
    </xf>
    <xf numFmtId="3" fontId="61" fillId="0" borderId="3" xfId="0" applyNumberFormat="1" applyFont="1" applyBorder="1" applyAlignment="1">
      <alignment vertical="center"/>
    </xf>
    <xf numFmtId="3" fontId="61" fillId="0" borderId="2" xfId="1" applyNumberFormat="1" applyFont="1" applyFill="1" applyBorder="1" applyAlignment="1">
      <alignment vertical="center"/>
    </xf>
    <xf numFmtId="168" fontId="61" fillId="0" borderId="1" xfId="1" applyNumberFormat="1" applyFont="1" applyFill="1" applyBorder="1" applyAlignment="1">
      <alignment horizontal="right" vertical="center"/>
    </xf>
    <xf numFmtId="0" fontId="61" fillId="0" borderId="1" xfId="0" applyFont="1" applyBorder="1" applyAlignment="1">
      <alignment horizontal="justify" vertical="center"/>
    </xf>
    <xf numFmtId="164" fontId="61" fillId="0" borderId="10" xfId="1" applyNumberFormat="1" applyFont="1" applyFill="1" applyBorder="1" applyAlignment="1">
      <alignment vertical="center"/>
    </xf>
    <xf numFmtId="169" fontId="61" fillId="0" borderId="10" xfId="1" applyNumberFormat="1" applyFont="1" applyBorder="1" applyAlignment="1">
      <alignment horizontal="right" vertical="center"/>
    </xf>
    <xf numFmtId="164" fontId="61" fillId="6" borderId="2" xfId="1" applyNumberFormat="1" applyFont="1" applyFill="1" applyBorder="1" applyAlignment="1">
      <alignment vertical="center"/>
    </xf>
    <xf numFmtId="169" fontId="62" fillId="43" borderId="6" xfId="0" applyNumberFormat="1" applyFont="1" applyFill="1" applyBorder="1" applyAlignment="1">
      <alignment vertical="center"/>
    </xf>
    <xf numFmtId="164" fontId="62" fillId="46" borderId="6" xfId="1" applyNumberFormat="1" applyFont="1" applyFill="1" applyBorder="1" applyAlignment="1">
      <alignment vertical="center"/>
    </xf>
    <xf numFmtId="166" fontId="62" fillId="42" borderId="5" xfId="0" applyNumberFormat="1" applyFont="1" applyFill="1" applyBorder="1" applyAlignment="1">
      <alignment vertical="center"/>
    </xf>
    <xf numFmtId="0" fontId="61" fillId="0" borderId="1" xfId="0" applyFont="1" applyBorder="1" applyAlignment="1">
      <alignment horizontal="justify" vertical="center" wrapText="1"/>
    </xf>
    <xf numFmtId="0" fontId="64" fillId="3" borderId="0" xfId="0" applyFont="1" applyFill="1"/>
    <xf numFmtId="3" fontId="63" fillId="3" borderId="0" xfId="0" applyNumberFormat="1" applyFont="1" applyFill="1"/>
    <xf numFmtId="169" fontId="62" fillId="43" borderId="1" xfId="0" applyNumberFormat="1" applyFont="1" applyFill="1" applyBorder="1" applyAlignment="1">
      <alignment vertical="center"/>
    </xf>
    <xf numFmtId="164" fontId="62" fillId="42" borderId="1" xfId="0" applyNumberFormat="1" applyFont="1" applyFill="1" applyBorder="1" applyAlignment="1">
      <alignment vertical="center"/>
    </xf>
    <xf numFmtId="165" fontId="61" fillId="0" borderId="7" xfId="1" applyNumberFormat="1" applyFont="1" applyFill="1" applyBorder="1" applyAlignment="1">
      <alignment vertical="center"/>
    </xf>
    <xf numFmtId="164" fontId="62" fillId="42" borderId="28" xfId="0" applyNumberFormat="1" applyFont="1" applyFill="1" applyBorder="1" applyAlignment="1">
      <alignment vertical="center"/>
    </xf>
    <xf numFmtId="169" fontId="62" fillId="42" borderId="5" xfId="0" applyNumberFormat="1" applyFont="1" applyFill="1" applyBorder="1" applyAlignment="1">
      <alignment vertical="center"/>
    </xf>
    <xf numFmtId="164" fontId="61" fillId="0" borderId="1" xfId="1" applyNumberFormat="1" applyFont="1" applyFill="1" applyBorder="1" applyAlignment="1">
      <alignment vertical="center"/>
    </xf>
    <xf numFmtId="169" fontId="61" fillId="0" borderId="1" xfId="1" applyNumberFormat="1" applyFont="1" applyFill="1" applyBorder="1" applyAlignment="1">
      <alignment horizontal="right" vertical="center"/>
    </xf>
    <xf numFmtId="37" fontId="61" fillId="0" borderId="1" xfId="1" applyNumberFormat="1" applyFont="1" applyFill="1" applyBorder="1" applyAlignment="1">
      <alignment vertical="center"/>
    </xf>
    <xf numFmtId="37" fontId="61" fillId="0" borderId="10" xfId="1" applyNumberFormat="1" applyFont="1" applyFill="1" applyBorder="1" applyAlignment="1">
      <alignment vertical="center"/>
    </xf>
    <xf numFmtId="164" fontId="61" fillId="0" borderId="5" xfId="0" applyNumberFormat="1" applyFont="1" applyBorder="1" applyAlignment="1">
      <alignment vertical="center"/>
    </xf>
    <xf numFmtId="37" fontId="62" fillId="42" borderId="1" xfId="0" applyNumberFormat="1" applyFont="1" applyFill="1" applyBorder="1" applyAlignment="1">
      <alignment vertical="center"/>
    </xf>
    <xf numFmtId="37" fontId="62" fillId="42" borderId="2" xfId="0" applyNumberFormat="1" applyFont="1" applyFill="1" applyBorder="1" applyAlignment="1">
      <alignment vertical="center"/>
    </xf>
    <xf numFmtId="37" fontId="62" fillId="42" borderId="4" xfId="0" applyNumberFormat="1" applyFont="1" applyFill="1" applyBorder="1" applyAlignment="1">
      <alignment vertical="center"/>
    </xf>
    <xf numFmtId="37" fontId="62" fillId="42" borderId="10" xfId="0" applyNumberFormat="1" applyFont="1" applyFill="1" applyBorder="1" applyAlignment="1">
      <alignment vertical="center"/>
    </xf>
    <xf numFmtId="164" fontId="62" fillId="0" borderId="0" xfId="0" applyNumberFormat="1" applyFont="1" applyAlignment="1">
      <alignment vertical="center"/>
    </xf>
    <xf numFmtId="3" fontId="61" fillId="0" borderId="7" xfId="1" applyNumberFormat="1" applyFont="1" applyFill="1" applyBorder="1" applyAlignment="1">
      <alignment horizontal="right" vertical="center"/>
    </xf>
    <xf numFmtId="0" fontId="62" fillId="42" borderId="26" xfId="0" applyFont="1" applyFill="1" applyBorder="1" applyAlignment="1">
      <alignment vertical="center"/>
    </xf>
    <xf numFmtId="170" fontId="62" fillId="43" borderId="1" xfId="0" applyNumberFormat="1" applyFont="1" applyFill="1" applyBorder="1" applyAlignment="1">
      <alignment vertical="center"/>
    </xf>
    <xf numFmtId="3" fontId="61" fillId="0" borderId="10" xfId="1" applyNumberFormat="1" applyFont="1" applyBorder="1" applyAlignment="1">
      <alignment vertical="center"/>
    </xf>
    <xf numFmtId="3" fontId="62" fillId="43" borderId="10" xfId="0" applyNumberFormat="1" applyFont="1" applyFill="1" applyBorder="1" applyAlignment="1">
      <alignment vertical="center"/>
    </xf>
    <xf numFmtId="0" fontId="62" fillId="43" borderId="11" xfId="0" applyFont="1" applyFill="1" applyBorder="1" applyAlignment="1">
      <alignment vertical="center"/>
    </xf>
    <xf numFmtId="164" fontId="62" fillId="46" borderId="5" xfId="1" applyNumberFormat="1" applyFont="1" applyFill="1" applyBorder="1" applyAlignment="1">
      <alignment vertical="center"/>
    </xf>
    <xf numFmtId="164" fontId="62" fillId="46" borderId="11" xfId="1" applyNumberFormat="1" applyFont="1" applyFill="1" applyBorder="1" applyAlignment="1">
      <alignment vertical="center"/>
    </xf>
    <xf numFmtId="0" fontId="62" fillId="42" borderId="3" xfId="0" applyFont="1" applyFill="1" applyBorder="1" applyAlignment="1">
      <alignment vertical="center"/>
    </xf>
    <xf numFmtId="3" fontId="62" fillId="43" borderId="12" xfId="0" applyNumberFormat="1" applyFont="1" applyFill="1" applyBorder="1" applyAlignment="1">
      <alignment vertical="center"/>
    </xf>
    <xf numFmtId="169" fontId="62" fillId="43" borderId="5" xfId="0" applyNumberFormat="1" applyFont="1" applyFill="1" applyBorder="1" applyAlignment="1">
      <alignment vertical="center"/>
    </xf>
    <xf numFmtId="169" fontId="61" fillId="0" borderId="5" xfId="1" applyNumberFormat="1" applyFont="1" applyBorder="1" applyAlignment="1">
      <alignment horizontal="right" vertical="center"/>
    </xf>
    <xf numFmtId="169" fontId="62" fillId="43" borderId="11" xfId="0" applyNumberFormat="1" applyFont="1" applyFill="1" applyBorder="1" applyAlignment="1">
      <alignment vertical="center"/>
    </xf>
    <xf numFmtId="0" fontId="65" fillId="0" borderId="1" xfId="0" applyFont="1" applyBorder="1" applyAlignment="1">
      <alignment vertical="center"/>
    </xf>
    <xf numFmtId="0" fontId="65" fillId="0" borderId="1" xfId="0" applyFont="1" applyBorder="1" applyAlignment="1">
      <alignment horizontal="left" vertical="center" wrapText="1"/>
    </xf>
    <xf numFmtId="0" fontId="65" fillId="0" borderId="1" xfId="0" applyFont="1" applyBorder="1" applyAlignment="1">
      <alignment vertical="center" wrapText="1"/>
    </xf>
    <xf numFmtId="0" fontId="65" fillId="3" borderId="0" xfId="0" applyFont="1" applyFill="1"/>
    <xf numFmtId="0" fontId="65" fillId="3" borderId="0" xfId="0" applyFont="1" applyFill="1" applyAlignment="1">
      <alignment wrapText="1"/>
    </xf>
    <xf numFmtId="0" fontId="65" fillId="0" borderId="0" xfId="0" applyFont="1"/>
    <xf numFmtId="0" fontId="2" fillId="4" borderId="6" xfId="10" applyFont="1" applyFill="1" applyBorder="1" applyAlignment="1">
      <alignment horizontal="left"/>
    </xf>
    <xf numFmtId="0" fontId="2" fillId="4" borderId="10" xfId="10" applyFont="1" applyFill="1" applyBorder="1" applyAlignment="1">
      <alignment horizontal="left"/>
    </xf>
    <xf numFmtId="3" fontId="43" fillId="2" borderId="6" xfId="0" applyNumberFormat="1" applyFont="1" applyFill="1" applyBorder="1" applyAlignment="1">
      <alignment horizontal="center"/>
    </xf>
    <xf numFmtId="3" fontId="43" fillId="2" borderId="7" xfId="0" applyNumberFormat="1" applyFont="1" applyFill="1" applyBorder="1" applyAlignment="1">
      <alignment horizontal="center"/>
    </xf>
    <xf numFmtId="3" fontId="43" fillId="2" borderId="10" xfId="0" applyNumberFormat="1" applyFont="1" applyFill="1" applyBorder="1" applyAlignment="1">
      <alignment horizontal="center"/>
    </xf>
    <xf numFmtId="0" fontId="67" fillId="3" borderId="28" xfId="0" applyFont="1" applyFill="1" applyBorder="1" applyAlignment="1">
      <alignment horizontal="left" vertical="top"/>
    </xf>
    <xf numFmtId="0" fontId="67" fillId="3" borderId="0" xfId="0" applyFont="1" applyFill="1" applyAlignment="1">
      <alignment horizontal="left" vertical="top"/>
    </xf>
    <xf numFmtId="0" fontId="67" fillId="3" borderId="9" xfId="0" applyFont="1" applyFill="1" applyBorder="1" applyAlignment="1">
      <alignment horizontal="left" vertical="top"/>
    </xf>
    <xf numFmtId="0" fontId="65" fillId="3" borderId="28" xfId="0" applyFont="1" applyFill="1" applyBorder="1" applyAlignment="1">
      <alignment horizontal="left" vertical="top"/>
    </xf>
    <xf numFmtId="0" fontId="65" fillId="3" borderId="0" xfId="0" applyFont="1" applyFill="1" applyAlignment="1">
      <alignment horizontal="left" vertical="top"/>
    </xf>
    <xf numFmtId="0" fontId="65" fillId="3" borderId="9" xfId="0" applyFont="1" applyFill="1" applyBorder="1" applyAlignment="1">
      <alignment horizontal="left" vertical="top"/>
    </xf>
    <xf numFmtId="0" fontId="43" fillId="2" borderId="6" xfId="0" applyFont="1" applyFill="1" applyBorder="1" applyAlignment="1">
      <alignment horizontal="center"/>
    </xf>
    <xf numFmtId="0" fontId="43" fillId="2" borderId="7" xfId="0" applyFont="1" applyFill="1" applyBorder="1" applyAlignment="1">
      <alignment horizontal="center"/>
    </xf>
    <xf numFmtId="0" fontId="43" fillId="2" borderId="10" xfId="0" applyFont="1" applyFill="1" applyBorder="1" applyAlignment="1">
      <alignment horizontal="center"/>
    </xf>
    <xf numFmtId="37" fontId="62" fillId="0" borderId="6" xfId="0" applyNumberFormat="1" applyFont="1" applyBorder="1" applyAlignment="1">
      <alignment horizontal="center"/>
    </xf>
    <xf numFmtId="37" fontId="62" fillId="0" borderId="7" xfId="0" applyNumberFormat="1" applyFont="1" applyBorder="1" applyAlignment="1">
      <alignment horizontal="center"/>
    </xf>
    <xf numFmtId="37" fontId="62" fillId="0" borderId="10" xfId="0" applyNumberFormat="1" applyFont="1" applyBorder="1" applyAlignment="1">
      <alignment horizontal="center"/>
    </xf>
    <xf numFmtId="37" fontId="66" fillId="0" borderId="6" xfId="0" applyNumberFormat="1" applyFont="1" applyBorder="1" applyAlignment="1">
      <alignment horizontal="center"/>
    </xf>
    <xf numFmtId="37" fontId="66" fillId="0" borderId="7" xfId="0" applyNumberFormat="1" applyFont="1" applyBorder="1" applyAlignment="1">
      <alignment horizontal="center"/>
    </xf>
    <xf numFmtId="37" fontId="66" fillId="0" borderId="10" xfId="0" applyNumberFormat="1" applyFont="1" applyBorder="1" applyAlignment="1">
      <alignment horizontal="center"/>
    </xf>
    <xf numFmtId="167" fontId="66" fillId="0" borderId="6" xfId="19" applyNumberFormat="1" applyFont="1" applyBorder="1" applyAlignment="1">
      <alignment horizontal="center"/>
    </xf>
    <xf numFmtId="167" fontId="66" fillId="0" borderId="7" xfId="19" applyNumberFormat="1" applyFont="1" applyBorder="1" applyAlignment="1">
      <alignment horizontal="center"/>
    </xf>
    <xf numFmtId="167" fontId="66" fillId="0" borderId="10" xfId="19" applyNumberFormat="1" applyFont="1" applyBorder="1" applyAlignment="1">
      <alignment horizontal="center"/>
    </xf>
    <xf numFmtId="0" fontId="43" fillId="2" borderId="4"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43" fillId="2" borderId="6" xfId="0" applyFont="1" applyFill="1" applyBorder="1" applyAlignment="1">
      <alignment horizontal="left"/>
    </xf>
    <xf numFmtId="0" fontId="43" fillId="2" borderId="7" xfId="0" applyFont="1" applyFill="1" applyBorder="1" applyAlignment="1">
      <alignment horizontal="left"/>
    </xf>
    <xf numFmtId="0" fontId="43" fillId="2" borderId="10" xfId="0" applyFont="1" applyFill="1" applyBorder="1" applyAlignment="1">
      <alignment horizontal="left"/>
    </xf>
    <xf numFmtId="0" fontId="2" fillId="2" borderId="11" xfId="0" applyFont="1" applyFill="1" applyBorder="1" applyAlignment="1">
      <alignment horizontal="center" vertical="center" wrapText="1"/>
    </xf>
    <xf numFmtId="0" fontId="2" fillId="2" borderId="2" xfId="0" applyFont="1" applyFill="1" applyBorder="1" applyAlignment="1">
      <alignment horizontal="center" wrapText="1"/>
    </xf>
    <xf numFmtId="0" fontId="2" fillId="2" borderId="9" xfId="0" applyFont="1" applyFill="1" applyBorder="1" applyAlignment="1">
      <alignment horizontal="center" wrapText="1"/>
    </xf>
    <xf numFmtId="0" fontId="43" fillId="2" borderId="13" xfId="0" applyFont="1" applyFill="1" applyBorder="1" applyAlignment="1">
      <alignment horizontal="center" vertical="center"/>
    </xf>
    <xf numFmtId="0" fontId="43" fillId="2" borderId="5" xfId="0" applyFont="1" applyFill="1" applyBorder="1" applyAlignment="1">
      <alignment horizontal="center" vertical="center"/>
    </xf>
    <xf numFmtId="0" fontId="2" fillId="2" borderId="4" xfId="9" applyFont="1" applyFill="1" applyBorder="1" applyAlignment="1">
      <alignment horizontal="left" vertical="center" wrapText="1"/>
    </xf>
    <xf numFmtId="0" fontId="2" fillId="2" borderId="8" xfId="9" applyFont="1" applyFill="1" applyBorder="1" applyAlignment="1">
      <alignment horizontal="left" vertical="center" wrapText="1"/>
    </xf>
    <xf numFmtId="0" fontId="2" fillId="2" borderId="4" xfId="9" applyFont="1" applyFill="1" applyBorder="1" applyAlignment="1">
      <alignment horizontal="center" vertical="center" wrapText="1"/>
    </xf>
    <xf numFmtId="0" fontId="2" fillId="2" borderId="8" xfId="9" applyFont="1" applyFill="1" applyBorder="1" applyAlignment="1">
      <alignment horizontal="center" vertical="center" wrapText="1"/>
    </xf>
    <xf numFmtId="0" fontId="2" fillId="2" borderId="5" xfId="9" applyFont="1" applyFill="1" applyBorder="1" applyAlignment="1">
      <alignment horizontal="center" vertical="center" wrapText="1"/>
    </xf>
    <xf numFmtId="0" fontId="2" fillId="2" borderId="2" xfId="9" applyFont="1" applyFill="1" applyBorder="1" applyAlignment="1">
      <alignment horizontal="center" wrapText="1"/>
    </xf>
    <xf numFmtId="0" fontId="2" fillId="2" borderId="9" xfId="9" applyFont="1" applyFill="1" applyBorder="1" applyAlignment="1">
      <alignment horizontal="center" wrapText="1"/>
    </xf>
    <xf numFmtId="0" fontId="43" fillId="3" borderId="28" xfId="0" applyFont="1" applyFill="1" applyBorder="1" applyAlignment="1">
      <alignment horizontal="left"/>
    </xf>
    <xf numFmtId="0" fontId="43" fillId="3" borderId="0" xfId="0" applyFont="1" applyFill="1" applyAlignment="1">
      <alignment horizontal="left"/>
    </xf>
    <xf numFmtId="0" fontId="2" fillId="2" borderId="28" xfId="10" applyFont="1" applyFill="1" applyBorder="1" applyAlignment="1">
      <alignment horizontal="center" wrapText="1"/>
    </xf>
    <xf numFmtId="0" fontId="2" fillId="2" borderId="0" xfId="10" applyFont="1" applyFill="1" applyAlignment="1">
      <alignment horizontal="center" wrapText="1"/>
    </xf>
    <xf numFmtId="0" fontId="61" fillId="0" borderId="1" xfId="10" applyFont="1" applyBorder="1" applyAlignment="1">
      <alignment horizontal="left" vertical="top" wrapText="1"/>
    </xf>
    <xf numFmtId="0" fontId="61" fillId="0" borderId="1" xfId="0" applyFont="1" applyBorder="1" applyAlignment="1">
      <alignment horizontal="left" vertical="top" wrapText="1"/>
    </xf>
    <xf numFmtId="0" fontId="2" fillId="2" borderId="11" xfId="0" applyFont="1" applyFill="1" applyBorder="1" applyAlignment="1">
      <alignment horizontal="left" wrapText="1"/>
    </xf>
    <xf numFmtId="0" fontId="2" fillId="2" borderId="12" xfId="0" applyFont="1" applyFill="1" applyBorder="1" applyAlignment="1">
      <alignment horizontal="left" wrapText="1"/>
    </xf>
    <xf numFmtId="0" fontId="61" fillId="0" borderId="6" xfId="0" applyFont="1" applyBorder="1" applyAlignment="1">
      <alignment horizontal="left" vertical="top" wrapText="1"/>
    </xf>
    <xf numFmtId="0" fontId="61" fillId="0" borderId="7" xfId="0" applyFont="1" applyBorder="1" applyAlignment="1">
      <alignment horizontal="left" vertical="top" wrapText="1"/>
    </xf>
    <xf numFmtId="0" fontId="61" fillId="0" borderId="10" xfId="0" applyFont="1" applyBorder="1" applyAlignment="1">
      <alignment horizontal="left" vertical="top" wrapText="1"/>
    </xf>
    <xf numFmtId="0" fontId="47" fillId="0" borderId="6" xfId="0" applyFont="1" applyBorder="1" applyAlignment="1">
      <alignment horizontal="left" vertical="top" wrapText="1"/>
    </xf>
    <xf numFmtId="0" fontId="47" fillId="0" borderId="7" xfId="0" applyFont="1" applyBorder="1" applyAlignment="1">
      <alignment horizontal="left" vertical="top" wrapText="1"/>
    </xf>
    <xf numFmtId="0" fontId="47" fillId="0" borderId="10" xfId="0" applyFont="1" applyBorder="1" applyAlignment="1">
      <alignment horizontal="left" vertical="top" wrapText="1"/>
    </xf>
    <xf numFmtId="0" fontId="43" fillId="2" borderId="4" xfId="9" applyFont="1" applyFill="1" applyBorder="1" applyAlignment="1">
      <alignment horizontal="center" vertical="center" wrapText="1"/>
    </xf>
    <xf numFmtId="0" fontId="43" fillId="2" borderId="5" xfId="9" applyFont="1" applyFill="1" applyBorder="1" applyAlignment="1">
      <alignment horizontal="center" vertical="center" wrapText="1"/>
    </xf>
    <xf numFmtId="0" fontId="43" fillId="2" borderId="28" xfId="14" applyFont="1" applyFill="1" applyBorder="1" applyAlignment="1">
      <alignment horizontal="left"/>
    </xf>
    <xf numFmtId="0" fontId="43" fillId="2" borderId="0" xfId="14" applyFont="1" applyFill="1" applyAlignment="1">
      <alignment horizontal="left"/>
    </xf>
    <xf numFmtId="0" fontId="61" fillId="0" borderId="1" xfId="14" applyFont="1" applyBorder="1" applyAlignment="1">
      <alignment horizontal="left" vertical="top" wrapText="1"/>
    </xf>
    <xf numFmtId="0" fontId="43" fillId="2" borderId="6" xfId="9" applyFont="1" applyFill="1" applyBorder="1" applyAlignment="1">
      <alignment horizontal="left"/>
    </xf>
    <xf numFmtId="0" fontId="43" fillId="2" borderId="7" xfId="9" applyFont="1" applyFill="1" applyBorder="1" applyAlignment="1">
      <alignment horizontal="left"/>
    </xf>
    <xf numFmtId="0" fontId="43" fillId="2" borderId="10" xfId="9" applyFont="1" applyFill="1" applyBorder="1" applyAlignment="1">
      <alignment horizontal="left"/>
    </xf>
    <xf numFmtId="0" fontId="61" fillId="0" borderId="5" xfId="9" applyFont="1" applyBorder="1" applyAlignment="1">
      <alignment horizontal="left" vertical="top" wrapText="1"/>
    </xf>
    <xf numFmtId="0" fontId="43" fillId="2" borderId="2" xfId="0" applyFont="1" applyFill="1" applyBorder="1" applyAlignment="1">
      <alignment horizontal="center" vertical="center" wrapText="1"/>
    </xf>
    <xf numFmtId="0" fontId="43" fillId="2" borderId="13" xfId="0" applyFont="1" applyFill="1" applyBorder="1" applyAlignment="1">
      <alignment horizontal="left"/>
    </xf>
    <xf numFmtId="0" fontId="43" fillId="2" borderId="26" xfId="0" applyFont="1" applyFill="1" applyBorder="1" applyAlignment="1">
      <alignment horizontal="left"/>
    </xf>
    <xf numFmtId="0" fontId="43" fillId="2" borderId="2" xfId="0" applyFont="1" applyFill="1" applyBorder="1" applyAlignment="1">
      <alignment horizontal="left"/>
    </xf>
    <xf numFmtId="0" fontId="33" fillId="0" borderId="6" xfId="0" applyFont="1" applyBorder="1" applyAlignment="1">
      <alignment horizontal="left" vertical="top" wrapText="1"/>
    </xf>
    <xf numFmtId="0" fontId="33" fillId="0" borderId="7" xfId="0" applyFont="1" applyBorder="1" applyAlignment="1">
      <alignment horizontal="left" vertical="top" wrapText="1"/>
    </xf>
    <xf numFmtId="0" fontId="33" fillId="0" borderId="10" xfId="0" applyFont="1" applyBorder="1" applyAlignment="1">
      <alignment horizontal="left" vertical="top" wrapText="1"/>
    </xf>
    <xf numFmtId="0" fontId="2" fillId="2" borderId="4" xfId="0" applyFont="1" applyFill="1" applyBorder="1" applyAlignment="1">
      <alignment horizontal="left" vertical="center"/>
    </xf>
    <xf numFmtId="0" fontId="2" fillId="2" borderId="8" xfId="0" applyFont="1" applyFill="1" applyBorder="1" applyAlignment="1">
      <alignment horizontal="left" vertical="center"/>
    </xf>
    <xf numFmtId="0" fontId="2" fillId="8" borderId="6" xfId="10" applyFont="1" applyFill="1" applyBorder="1" applyAlignment="1">
      <alignment horizontal="center" vertical="center"/>
    </xf>
    <xf numFmtId="0" fontId="2" fillId="8" borderId="7" xfId="10" applyFont="1" applyFill="1" applyBorder="1" applyAlignment="1">
      <alignment horizontal="center" vertical="center"/>
    </xf>
    <xf numFmtId="0" fontId="2" fillId="2" borderId="11" xfId="10" applyFont="1" applyFill="1" applyBorder="1" applyAlignment="1">
      <alignment horizontal="center" wrapText="1"/>
    </xf>
    <xf numFmtId="0" fontId="2" fillId="2" borderId="12" xfId="10" applyFont="1" applyFill="1" applyBorder="1" applyAlignment="1">
      <alignment horizontal="center" wrapText="1"/>
    </xf>
    <xf numFmtId="0" fontId="2" fillId="2" borderId="4" xfId="10" applyFont="1" applyFill="1" applyBorder="1" applyAlignment="1">
      <alignment horizontal="center" vertical="center" wrapText="1"/>
    </xf>
    <xf numFmtId="0" fontId="2" fillId="2" borderId="5" xfId="10" applyFont="1" applyFill="1" applyBorder="1" applyAlignment="1">
      <alignment horizontal="center" vertical="center" wrapText="1"/>
    </xf>
    <xf numFmtId="0" fontId="2" fillId="2" borderId="4" xfId="134" applyFont="1" applyFill="1" applyBorder="1" applyAlignment="1">
      <alignment horizontal="center" vertical="center" wrapText="1"/>
    </xf>
    <xf numFmtId="0" fontId="2" fillId="2" borderId="5" xfId="134" applyFont="1" applyFill="1" applyBorder="1" applyAlignment="1">
      <alignment horizontal="center" vertical="center" wrapText="1"/>
    </xf>
    <xf numFmtId="0" fontId="2" fillId="2" borderId="8" xfId="134" applyFont="1" applyFill="1" applyBorder="1" applyAlignment="1">
      <alignment horizontal="center" vertical="center" wrapText="1"/>
    </xf>
    <xf numFmtId="0" fontId="2" fillId="2" borderId="7" xfId="10" applyFont="1" applyFill="1" applyBorder="1" applyAlignment="1">
      <alignment horizontal="center" vertical="center"/>
    </xf>
    <xf numFmtId="0" fontId="43" fillId="2" borderId="4" xfId="10" applyFont="1" applyFill="1" applyBorder="1" applyAlignment="1">
      <alignment horizontal="center"/>
    </xf>
    <xf numFmtId="0" fontId="43" fillId="2" borderId="5" xfId="10" applyFont="1" applyFill="1" applyBorder="1" applyAlignment="1">
      <alignment horizontal="center"/>
    </xf>
    <xf numFmtId="0" fontId="2" fillId="5" borderId="6" xfId="10" applyFont="1" applyFill="1" applyBorder="1" applyAlignment="1">
      <alignment horizontal="center" vertical="center"/>
    </xf>
    <xf numFmtId="0" fontId="2" fillId="5" borderId="7" xfId="10" applyFont="1" applyFill="1" applyBorder="1" applyAlignment="1">
      <alignment horizontal="center" vertical="center"/>
    </xf>
    <xf numFmtId="0" fontId="2" fillId="8" borderId="6" xfId="10" applyFont="1" applyFill="1" applyBorder="1" applyAlignment="1">
      <alignment horizontal="center" wrapText="1"/>
    </xf>
    <xf numFmtId="0" fontId="2" fillId="8" borderId="7" xfId="10" applyFont="1" applyFill="1" applyBorder="1" applyAlignment="1">
      <alignment horizontal="center" wrapText="1"/>
    </xf>
    <xf numFmtId="0" fontId="44" fillId="0" borderId="0" xfId="10" applyFont="1" applyAlignment="1">
      <alignment horizontal="left"/>
    </xf>
    <xf numFmtId="0" fontId="2" fillId="2" borderId="8" xfId="10" applyFont="1" applyFill="1" applyBorder="1" applyAlignment="1">
      <alignment horizontal="center" vertical="center" wrapText="1"/>
    </xf>
    <xf numFmtId="0" fontId="43" fillId="2" borderId="4" xfId="10" applyFont="1" applyFill="1" applyBorder="1" applyAlignment="1">
      <alignment horizontal="center" vertical="center" wrapText="1"/>
    </xf>
    <xf numFmtId="0" fontId="43" fillId="2" borderId="8" xfId="10" applyFont="1" applyFill="1" applyBorder="1" applyAlignment="1">
      <alignment horizontal="center" vertical="center" wrapText="1"/>
    </xf>
    <xf numFmtId="0" fontId="2" fillId="5" borderId="6" xfId="10" applyFont="1" applyFill="1" applyBorder="1" applyAlignment="1">
      <alignment horizontal="center" wrapText="1"/>
    </xf>
    <xf numFmtId="0" fontId="2" fillId="5" borderId="7" xfId="10" applyFont="1" applyFill="1" applyBorder="1" applyAlignment="1">
      <alignment horizontal="center" wrapText="1"/>
    </xf>
    <xf numFmtId="0" fontId="43" fillId="2" borderId="4" xfId="135" applyFont="1" applyFill="1" applyBorder="1" applyAlignment="1">
      <alignment horizontal="left" vertical="center"/>
    </xf>
    <xf numFmtId="0" fontId="43" fillId="2" borderId="5" xfId="135" applyFont="1" applyFill="1" applyBorder="1" applyAlignment="1">
      <alignment horizontal="left" vertical="center"/>
    </xf>
    <xf numFmtId="0" fontId="43" fillId="2" borderId="4" xfId="135" applyFont="1" applyFill="1" applyBorder="1" applyAlignment="1">
      <alignment horizontal="center" vertical="center"/>
    </xf>
    <xf numFmtId="0" fontId="43" fillId="2" borderId="5" xfId="135" applyFont="1" applyFill="1" applyBorder="1" applyAlignment="1">
      <alignment horizontal="center" vertical="center"/>
    </xf>
    <xf numFmtId="0" fontId="43" fillId="2" borderId="8" xfId="135" applyFont="1" applyFill="1" applyBorder="1" applyAlignment="1">
      <alignment horizontal="center" vertical="center"/>
    </xf>
    <xf numFmtId="0" fontId="43" fillId="2" borderId="4" xfId="135" applyFont="1" applyFill="1" applyBorder="1" applyAlignment="1">
      <alignment horizontal="center" vertical="center" wrapText="1"/>
    </xf>
    <xf numFmtId="0" fontId="43" fillId="2" borderId="8" xfId="135" applyFont="1" applyFill="1" applyBorder="1" applyAlignment="1">
      <alignment horizontal="center" vertical="center" wrapText="1"/>
    </xf>
    <xf numFmtId="0" fontId="43" fillId="2" borderId="8" xfId="135" applyFont="1" applyFill="1" applyBorder="1" applyAlignment="1">
      <alignment horizontal="left" vertical="center"/>
    </xf>
    <xf numFmtId="0" fontId="43" fillId="2" borderId="13" xfId="135" applyFont="1" applyFill="1" applyBorder="1" applyAlignment="1">
      <alignment horizontal="center" vertical="center"/>
    </xf>
    <xf numFmtId="0" fontId="43" fillId="2" borderId="11" xfId="135" applyFont="1" applyFill="1" applyBorder="1" applyAlignment="1">
      <alignment horizontal="center" vertical="center"/>
    </xf>
    <xf numFmtId="3" fontId="2" fillId="2" borderId="4" xfId="0" applyNumberFormat="1" applyFont="1" applyFill="1" applyBorder="1" applyAlignment="1">
      <alignment horizontal="center" vertical="center" wrapText="1"/>
    </xf>
    <xf numFmtId="0" fontId="43" fillId="2" borderId="4" xfId="0" applyFont="1" applyFill="1" applyBorder="1" applyAlignment="1">
      <alignment horizontal="center" wrapText="1"/>
    </xf>
    <xf numFmtId="0" fontId="43" fillId="2" borderId="5" xfId="0" applyFont="1" applyFill="1" applyBorder="1" applyAlignment="1">
      <alignment horizontal="center" wrapText="1"/>
    </xf>
    <xf numFmtId="0" fontId="43" fillId="2" borderId="4" xfId="0" applyFont="1" applyFill="1" applyBorder="1" applyAlignment="1">
      <alignment horizontal="left" vertical="center"/>
    </xf>
    <xf numFmtId="0" fontId="43" fillId="2" borderId="5" xfId="0" applyFont="1" applyFill="1" applyBorder="1" applyAlignment="1">
      <alignment horizontal="left" vertical="center"/>
    </xf>
    <xf numFmtId="0" fontId="43" fillId="2" borderId="4" xfId="0" applyFont="1" applyFill="1" applyBorder="1" applyAlignment="1">
      <alignment horizontal="center" vertical="center"/>
    </xf>
    <xf numFmtId="0" fontId="62" fillId="0" borderId="1" xfId="0" applyFont="1" applyBorder="1" applyAlignment="1">
      <alignment vertical="center"/>
    </xf>
    <xf numFmtId="0" fontId="61" fillId="0" borderId="6" xfId="10" applyFont="1" applyBorder="1" applyAlignment="1">
      <alignment horizontal="left" vertical="top" wrapText="1"/>
    </xf>
    <xf numFmtId="0" fontId="61" fillId="0" borderId="7" xfId="10" applyFont="1" applyBorder="1" applyAlignment="1">
      <alignment horizontal="left" vertical="top" wrapText="1"/>
    </xf>
    <xf numFmtId="0" fontId="61" fillId="0" borderId="10" xfId="10" applyFont="1" applyBorder="1" applyAlignment="1">
      <alignment horizontal="left" vertical="top" wrapText="1"/>
    </xf>
  </cellXfs>
  <cellStyles count="136">
    <cellStyle name="20% - Accent1" xfId="39" builtinId="30" customBuiltin="1"/>
    <cellStyle name="20% - Accent2" xfId="42" builtinId="34" customBuiltin="1"/>
    <cellStyle name="20% - Accent3" xfId="45" builtinId="38" customBuiltin="1"/>
    <cellStyle name="20% - Accent4" xfId="48" builtinId="42" customBuiltin="1"/>
    <cellStyle name="20% - Accent5" xfId="51" builtinId="46" customBuiltin="1"/>
    <cellStyle name="20% - Accent6" xfId="54" builtinId="50" customBuiltin="1"/>
    <cellStyle name="40% - Accent1" xfId="40" builtinId="31" customBuiltin="1"/>
    <cellStyle name="40% - Accent2" xfId="43" builtinId="35" customBuiltin="1"/>
    <cellStyle name="40% - Accent3" xfId="46" builtinId="39" customBuiltin="1"/>
    <cellStyle name="40% - Accent4" xfId="49" builtinId="43" customBuiltin="1"/>
    <cellStyle name="40% - Accent5" xfId="52" builtinId="47" customBuiltin="1"/>
    <cellStyle name="40% - Accent6" xfId="55" builtinId="51" customBuiltin="1"/>
    <cellStyle name="60% - Accent1 2" xfId="57" xr:uid="{31DA3C4E-353C-4936-9FCA-6EE3001A945B}"/>
    <cellStyle name="60% - Accent2 2" xfId="58" xr:uid="{AD5678FE-738F-4DD0-9A4C-6D3F53FB8270}"/>
    <cellStyle name="60% - Accent3 2" xfId="59" xr:uid="{FC361621-B8EF-4D6B-9BC9-D72F0305FDB1}"/>
    <cellStyle name="60% - Accent4 2" xfId="60" xr:uid="{00852D45-883A-42A9-955B-D28BB60483EB}"/>
    <cellStyle name="60% - Accent5 2" xfId="61" xr:uid="{886B736F-7F46-46D4-B1FC-96A41FC4987F}"/>
    <cellStyle name="60% - Accent6 2" xfId="62" xr:uid="{DF818C2A-0613-4A8B-BD7C-34C4E625F8F0}"/>
    <cellStyle name="Accent1" xfId="38" builtinId="29" customBuiltin="1"/>
    <cellStyle name="Accent2" xfId="41" builtinId="33" customBuiltin="1"/>
    <cellStyle name="Accent3" xfId="44" builtinId="37" customBuiltin="1"/>
    <cellStyle name="Accent4" xfId="47" builtinId="41" customBuiltin="1"/>
    <cellStyle name="Accent5" xfId="50" builtinId="45" customBuiltin="1"/>
    <cellStyle name="Accent6" xfId="53" builtinId="49" customBuiltin="1"/>
    <cellStyle name="Bad" xfId="28" builtinId="27" customBuiltin="1"/>
    <cellStyle name="Body: normal cell" xfId="119" xr:uid="{761AF6F0-25CD-49CA-BF15-CFC02537ABFF}"/>
    <cellStyle name="Calculation" xfId="31" builtinId="22" customBuiltin="1"/>
    <cellStyle name="Check Cell" xfId="33" builtinId="23" customBuiltin="1"/>
    <cellStyle name="Comma" xfId="1" builtinId="3"/>
    <cellStyle name="Comma 100" xfId="21" xr:uid="{39A2773A-C5C2-4015-BB36-C09EFA0E30D4}"/>
    <cellStyle name="Comma 100 2" xfId="130" xr:uid="{ABC12C93-109F-4E5E-9503-2FF76181088B}"/>
    <cellStyle name="Comma 2" xfId="16" xr:uid="{00000000-0005-0000-0000-000001000000}"/>
    <cellStyle name="Comma 2 2" xfId="73" xr:uid="{7A5B54AB-85C7-43EB-AE57-14DE992AAA9A}"/>
    <cellStyle name="Comma 2 3" xfId="65" xr:uid="{3F9027C8-7F65-4680-901C-B9C278809775}"/>
    <cellStyle name="Comma 3" xfId="12" xr:uid="{00000000-0005-0000-0000-000002000000}"/>
    <cellStyle name="Comma 3 2" xfId="91" xr:uid="{B7FDB2E4-3041-446B-975F-F653C12448B9}"/>
    <cellStyle name="Comma 3 3" xfId="82" xr:uid="{7B8C26F4-8437-4861-862B-C120A9851DC9}"/>
    <cellStyle name="Comma 4" xfId="86" xr:uid="{157E81E1-207F-404A-A273-D739AAB07DEB}"/>
    <cellStyle name="Comma 4 2" xfId="94" xr:uid="{54B3B757-833B-4C50-AE59-62B11F39DD77}"/>
    <cellStyle name="Comma 4 2 2" xfId="112" xr:uid="{1D0C7554-B417-4248-A971-9B8CF5A6574F}"/>
    <cellStyle name="Comma 4 3" xfId="108" xr:uid="{801F585B-3379-4BC7-8075-28F4BB42BBA2}"/>
    <cellStyle name="Comma 5" xfId="97" xr:uid="{D308C879-C786-4AF8-B07A-4E3C8E684B99}"/>
    <cellStyle name="Comma 5 2" xfId="114" xr:uid="{DB3E7910-9287-46FD-86A3-EDFA39630FE9}"/>
    <cellStyle name="Comma 6" xfId="99" xr:uid="{03AFB451-34E2-43B5-878D-DC769F65FB55}"/>
    <cellStyle name="Comma 7" xfId="102" xr:uid="{03B32295-9B1D-423E-8F62-D053F4E9CE75}"/>
    <cellStyle name="Comma 8" xfId="104" xr:uid="{B361BCBF-DFB0-4BDD-AC15-BAA5590D3369}"/>
    <cellStyle name="Comma 9" xfId="95" xr:uid="{56B8D6C4-6F63-4507-9D88-AA5393524182}"/>
    <cellStyle name="Currency 2" xfId="66" xr:uid="{7D175863-E748-4A77-9C83-DA988AE203AA}"/>
    <cellStyle name="Currency 2 2" xfId="67" xr:uid="{256BE5E4-1D65-4B7C-836F-AA734937BC12}"/>
    <cellStyle name="Currency 2 3" xfId="122" xr:uid="{43526FA9-6F8A-407A-B107-F57960F36175}"/>
    <cellStyle name="Currency 3" xfId="125" xr:uid="{C84286B0-9B8B-4A66-B24F-17C153927EC9}"/>
    <cellStyle name="Explanatory Text" xfId="36" builtinId="53" customBuiltin="1"/>
    <cellStyle name="Footnotes: top row" xfId="121" xr:uid="{2A2AE4CB-4D26-4A64-B8DB-ECB67A280A48}"/>
    <cellStyle name="Good" xfId="27" builtinId="26" customBuiltin="1"/>
    <cellStyle name="Header: bottom row" xfId="118" xr:uid="{EC50FBF6-8CC5-4F4A-870C-EE9407019575}"/>
    <cellStyle name="Heading 1" xfId="23" builtinId="16" customBuiltin="1"/>
    <cellStyle name="Heading 2" xfId="24" builtinId="17" customBuiltin="1"/>
    <cellStyle name="Heading 3" xfId="25" builtinId="18" customBuiltin="1"/>
    <cellStyle name="Heading 4" xfId="26" builtinId="19" customBuiltin="1"/>
    <cellStyle name="Hyperlink" xfId="133" builtinId="8"/>
    <cellStyle name="Hyperlink 2" xfId="3" xr:uid="{00000000-0005-0000-0000-000003000000}"/>
    <cellStyle name="Hyperlink 2 2" xfId="92" xr:uid="{1519AD2A-D07B-49FB-A384-DEDD22D75D65}"/>
    <cellStyle name="Hyperlink 2 3" xfId="84" xr:uid="{30E08A5A-25E1-4F1E-AC00-30ED4710FC52}"/>
    <cellStyle name="Hyperlink 2 4" xfId="123" xr:uid="{5AD90570-079E-4F29-8763-1893D5BCB691}"/>
    <cellStyle name="Hyperlink 3" xfId="80" xr:uid="{A14B02CB-F7ED-476B-B4C4-D31DB7BED821}"/>
    <cellStyle name="Hyperlink 3 2" xfId="126" xr:uid="{86A7A646-0C80-48AE-B830-94AE5795C4A5}"/>
    <cellStyle name="Hyperlink 4" xfId="76" xr:uid="{6D23D49D-20B3-474B-A930-22A46941D6DF}"/>
    <cellStyle name="Input" xfId="29" builtinId="20" customBuiltin="1"/>
    <cellStyle name="Linked Cell" xfId="32" builtinId="24" customBuiltin="1"/>
    <cellStyle name="Neutral 2" xfId="56" xr:uid="{62BC2EE1-02DF-462F-91F0-ED36F8C67B62}"/>
    <cellStyle name="Normal" xfId="0" builtinId="0"/>
    <cellStyle name="Normal 10" xfId="10" xr:uid="{00000000-0005-0000-0000-000005000000}"/>
    <cellStyle name="Normal 10 2" xfId="128" xr:uid="{8AE4104C-7A4C-40E9-A209-BB9D646CC04B}"/>
    <cellStyle name="Normal 11" xfId="103" xr:uid="{65AC1F8C-3068-4FF8-9F08-35063D5D2CC6}"/>
    <cellStyle name="Normal 12" xfId="18" xr:uid="{00000000-0005-0000-0000-000006000000}"/>
    <cellStyle name="Normal 13" xfId="106" xr:uid="{3E78E2EF-19AE-4E03-A7E2-18AC9769D771}"/>
    <cellStyle name="Normal 14" xfId="109" xr:uid="{1EED23F1-8812-49C4-B55A-255A39C769CB}"/>
    <cellStyle name="Normal 15" xfId="113" xr:uid="{C1220D23-4D22-4CC9-9453-666D1AE94861}"/>
    <cellStyle name="Normal 16" xfId="70" xr:uid="{1126D2DA-8112-46C4-BC43-1727AAD2D10F}"/>
    <cellStyle name="Normal 17" xfId="127" xr:uid="{BED52AED-53F0-4499-9F2D-1811EDDFA3F9}"/>
    <cellStyle name="Normal 18" xfId="131" xr:uid="{DF77ABE3-13E1-45AE-86FF-20982CC39F89}"/>
    <cellStyle name="Normal 19" xfId="132" xr:uid="{27D8E0FA-8716-4008-B46C-38412A0EE8D1}"/>
    <cellStyle name="Normal 2" xfId="5" xr:uid="{00000000-0005-0000-0000-000007000000}"/>
    <cellStyle name="Normal 2 2" xfId="7" xr:uid="{00000000-0005-0000-0000-000008000000}"/>
    <cellStyle name="Normal 2 2 2" xfId="63" xr:uid="{70EE5887-564E-4926-97EF-49B258A1C760}"/>
    <cellStyle name="Normal 2 2 3" xfId="115" xr:uid="{E84B8F42-86DE-4FC6-B31F-A618A5C95653}"/>
    <cellStyle name="Normal 2 2 4" xfId="71" xr:uid="{77E13A47-12CD-4D36-93AA-A885C8208CF0}"/>
    <cellStyle name="Normal 2 3" xfId="87" xr:uid="{C41AEF4C-9721-47C7-A9E7-F86C298CF15E}"/>
    <cellStyle name="Normal 2 3 2" xfId="4" xr:uid="{00000000-0005-0000-0000-000009000000}"/>
    <cellStyle name="Normal 2 4" xfId="72" xr:uid="{4C5411D0-9F8D-4259-934A-E4C61A180F8F}"/>
    <cellStyle name="Normal 2 95" xfId="116" xr:uid="{9903D8FD-B9D7-468F-87B2-EC4DE8929B7B}"/>
    <cellStyle name="Normal 20" xfId="134" xr:uid="{8E5021C2-913C-4409-9CAD-C229542A89DF}"/>
    <cellStyle name="Normal 21" xfId="135" xr:uid="{C15128BE-3F20-481E-8E82-49C154AE1462}"/>
    <cellStyle name="Normal 26" xfId="64" xr:uid="{33481DA4-F001-4CAF-A968-3766DAB39B78}"/>
    <cellStyle name="Normal 3" xfId="2" xr:uid="{00000000-0005-0000-0000-00000A000000}"/>
    <cellStyle name="Normal 3 2" xfId="14" xr:uid="{00000000-0005-0000-0000-00000B000000}"/>
    <cellStyle name="Normal 3 2 2" xfId="77" xr:uid="{CF24702B-83DD-4939-801B-161073D02138}"/>
    <cellStyle name="Normal 3 3" xfId="79" xr:uid="{A87CF86C-E2FE-4034-925C-FF620408DC2C}"/>
    <cellStyle name="Normal 3 3 2" xfId="89" xr:uid="{723374A0-1AEB-4BE1-986D-4803332CC9CC}"/>
    <cellStyle name="Normal 3 3 2 2" xfId="110" xr:uid="{06E23D6B-C93C-494A-9F2C-3B9E6FED0683}"/>
    <cellStyle name="Normal 3 3 3" xfId="105" xr:uid="{2415D60C-4FAF-47CF-869A-8D68FFEAB0E7}"/>
    <cellStyle name="Normal 3 4" xfId="88" xr:uid="{C2C79A1A-5B70-453A-BBD1-613E10A4E382}"/>
    <cellStyle name="Normal 3 5" xfId="75" xr:uid="{D9E2557D-5B1A-4F1B-A745-9E5EB64539AD}"/>
    <cellStyle name="Normal 4" xfId="9" xr:uid="{00000000-0005-0000-0000-00000C000000}"/>
    <cellStyle name="Normal 4 2" xfId="15" xr:uid="{00000000-0005-0000-0000-00000D000000}"/>
    <cellStyle name="Normal 4 2 2" xfId="20" xr:uid="{DC2933F9-2BFC-47E2-BE17-49C94F10D46F}"/>
    <cellStyle name="Normal 4 2 2 2" xfId="129" xr:uid="{1A06ADF3-FAB1-40BB-8663-18B6C7DE7BA4}"/>
    <cellStyle name="Normal 4 2 3" xfId="78" xr:uid="{EB807BF2-5B06-4BDB-87E8-33FE4595D9C6}"/>
    <cellStyle name="Normal 5" xfId="17" xr:uid="{00000000-0005-0000-0000-00000E000000}"/>
    <cellStyle name="Normal 5 2" xfId="90" xr:uid="{380FE5C1-D6C7-4A35-BDEA-01203A18DB6A}"/>
    <cellStyle name="Normal 5 3" xfId="81" xr:uid="{F1E20562-D60F-45A6-BA3C-94151FF6FC8F}"/>
    <cellStyle name="Normal 5 4" xfId="124" xr:uid="{3D58B2E1-9BDF-417D-8C26-B9EDDD99BF97}"/>
    <cellStyle name="Normal 6" xfId="11" xr:uid="{00000000-0005-0000-0000-00000F000000}"/>
    <cellStyle name="Normal 6 2" xfId="93" xr:uid="{8A34D95F-FB31-425E-AC1B-46A385468D29}"/>
    <cellStyle name="Normal 6 2 2" xfId="111" xr:uid="{54687102-FC3A-4EE3-8224-D27BDBB60F23}"/>
    <cellStyle name="Normal 6 3" xfId="101" xr:uid="{C0520229-954D-41DF-97F7-71B1D27C3925}"/>
    <cellStyle name="Normal 6 4" xfId="107" xr:uid="{4814FCAF-EB88-4EA9-9D05-CA1488C5EB2D}"/>
    <cellStyle name="Normal 6 5" xfId="85" xr:uid="{F843255B-FEFE-482D-B6D1-DA63967C3ABF}"/>
    <cellStyle name="Normal 7" xfId="96" xr:uid="{4A2C63BB-AC12-4098-AE65-642CE3927DDC}"/>
    <cellStyle name="Normal 7 2" xfId="6" xr:uid="{00000000-0005-0000-0000-000010000000}"/>
    <cellStyle name="Normal 8" xfId="98" xr:uid="{3F9C66A2-D87E-48A0-9815-F7344B69B9A3}"/>
    <cellStyle name="Normal 9" xfId="69" xr:uid="{81742D99-0A3F-421A-9315-0B7A433936A1}"/>
    <cellStyle name="Normal 9 2" xfId="100" xr:uid="{B9FF315A-37D3-4ED4-8A3D-C8C856C8E1DD}"/>
    <cellStyle name="Note" xfId="35" builtinId="10" customBuiltin="1"/>
    <cellStyle name="Output" xfId="30" builtinId="21" customBuiltin="1"/>
    <cellStyle name="Parent row" xfId="120" xr:uid="{A306D0A9-C1E3-4A43-9D7E-58BFB5E15C76}"/>
    <cellStyle name="Percent" xfId="19" builtinId="5"/>
    <cellStyle name="Percent 2" xfId="8" xr:uid="{00000000-0005-0000-0000-000011000000}"/>
    <cellStyle name="Percent 2 2" xfId="74" xr:uid="{28F83382-676E-44AA-ABD5-1AFF826584E4}"/>
    <cellStyle name="Percent 2 3" xfId="68" xr:uid="{45407AE9-8366-49A3-892F-500AE1C9A5FB}"/>
    <cellStyle name="Percent 3" xfId="13" xr:uid="{00000000-0005-0000-0000-000012000000}"/>
    <cellStyle name="Percent 3 2" xfId="83" xr:uid="{ECD8BF63-4C08-47D9-BD9D-9FEFDB1588EB}"/>
    <cellStyle name="Table title" xfId="117" xr:uid="{E61C4C0B-4883-498C-A637-4541BFE51B2A}"/>
    <cellStyle name="Title" xfId="22" builtinId="15" customBuiltin="1"/>
    <cellStyle name="Total" xfId="37" builtinId="25" customBuiltin="1"/>
    <cellStyle name="Warning Text" xfId="34" builtinId="11" customBuiltin="1"/>
  </cellStyles>
  <dxfs count="18">
    <dxf>
      <font>
        <b/>
        <i val="0"/>
        <color theme="0"/>
      </font>
      <fill>
        <patternFill>
          <bgColor theme="5" tint="0.39994506668294322"/>
        </patternFill>
      </fill>
      <border diagonalUp="0" diagonalDown="0">
        <left/>
        <right/>
        <top/>
        <bottom/>
        <vertical/>
        <horizontal/>
      </border>
    </dxf>
    <dxf>
      <font>
        <b/>
        <i val="0"/>
        <color theme="0"/>
      </font>
      <fill>
        <patternFill>
          <bgColor theme="5" tint="0.39994506668294322"/>
        </patternFill>
      </fill>
      <border diagonalUp="0" diagonalDown="0">
        <left/>
        <right/>
        <top/>
        <bottom/>
        <vertical/>
        <horizontal/>
      </border>
    </dxf>
    <dxf>
      <fill>
        <patternFill>
          <bgColor theme="4" tint="0.79998168889431442"/>
        </patternFill>
      </fill>
      <border>
        <left/>
        <right/>
        <top/>
        <bottom style="thin">
          <color theme="1" tint="0.499984740745262"/>
        </bottom>
        <vertical/>
        <horizontal/>
      </border>
    </dxf>
    <dxf>
      <font>
        <b/>
        <i val="0"/>
        <color theme="0"/>
      </font>
      <fill>
        <patternFill>
          <bgColor theme="5"/>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5" tint="-0.499984740745262"/>
        </patternFill>
      </fill>
      <border>
        <left/>
        <right/>
        <top style="thin">
          <color theme="1" tint="0.499984740745262"/>
        </top>
        <bottom/>
        <vertical/>
        <horizontal/>
      </border>
    </dxf>
    <dxf>
      <font>
        <b/>
        <i val="0"/>
        <color theme="0"/>
      </font>
      <fill>
        <patternFill>
          <bgColor theme="5"/>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
      <font>
        <b/>
        <i val="0"/>
        <color theme="0"/>
      </font>
      <fill>
        <patternFill>
          <bgColor theme="4"/>
        </patternFill>
      </fill>
      <border diagonalUp="0" diagonalDown="0">
        <left/>
        <right/>
        <top/>
        <bottom/>
        <vertical/>
        <horizontal/>
      </border>
    </dxf>
    <dxf>
      <font>
        <b/>
        <i val="0"/>
        <color theme="0"/>
      </font>
      <fill>
        <patternFill>
          <bgColor theme="4"/>
        </patternFill>
      </fill>
      <border diagonalUp="0" diagonalDown="0">
        <left/>
        <right/>
        <top/>
        <bottom/>
        <vertical/>
        <horizontal/>
      </border>
    </dxf>
    <dxf>
      <fill>
        <patternFill>
          <bgColor theme="5" tint="0.79998168889431442"/>
        </patternFill>
      </fill>
      <border>
        <left/>
        <right/>
        <top/>
        <bottom style="thin">
          <color theme="1" tint="0.499984740745262"/>
        </bottom>
        <vertical/>
        <horizontal/>
      </border>
    </dxf>
    <dxf>
      <font>
        <b/>
        <i val="0"/>
        <color theme="0"/>
      </font>
      <fill>
        <patternFill>
          <bgColor theme="4"/>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4"/>
        </patternFill>
      </fill>
      <border>
        <left/>
        <right/>
        <top style="thin">
          <color theme="1" tint="0.499984740745262"/>
        </top>
        <bottom/>
        <vertical/>
        <horizontal/>
      </border>
    </dxf>
    <dxf>
      <font>
        <b/>
        <i val="0"/>
        <color theme="0"/>
      </font>
      <fill>
        <patternFill>
          <bgColor theme="4"/>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s>
  <tableStyles count="2" defaultTableStyle="TableStyleMedium2" defaultPivotStyle="PivotStyleLight16">
    <tableStyle name="ODC Pivot" table="0" count="9" xr9:uid="{F2BC9889-FBEB-4F80-B3F2-F1C15CA795A2}">
      <tableStyleElement type="wholeTable" dxfId="17"/>
      <tableStyleElement type="headerRow" dxfId="16"/>
      <tableStyleElement type="totalRow" dxfId="15"/>
      <tableStyleElement type="firstRowStripe" dxfId="14"/>
      <tableStyleElement type="secondRowStripe" dxfId="13"/>
      <tableStyleElement type="firstHeaderCell" dxfId="12"/>
      <tableStyleElement type="firstRowSubheading" dxfId="11"/>
      <tableStyleElement type="pageFieldLabels" dxfId="10"/>
      <tableStyleElement type="pageFieldValues" dxfId="9"/>
    </tableStyle>
    <tableStyle name="ODC Pivot Alt" table="0" count="9" xr9:uid="{2F40E791-7DE3-4914-B001-20ED52B4AEFE}">
      <tableStyleElement type="wholeTable" dxfId="8"/>
      <tableStyleElement type="headerRow" dxfId="7"/>
      <tableStyleElement type="totalRow" dxfId="6"/>
      <tableStyleElement type="firstRowStripe" dxfId="5"/>
      <tableStyleElement type="secondRowStripe" dxfId="4"/>
      <tableStyleElement type="firstHeaderCell" dxfId="3"/>
      <tableStyleElement type="firstRowSubheading" dxfId="2"/>
      <tableStyleElement type="pageFieldLabels" dxfId="1"/>
      <tableStyleElement type="pageFieldValues" dxfId="0"/>
    </tableStyle>
  </tableStyles>
  <colors>
    <mruColors>
      <color rgb="FF4A4D56"/>
      <color rgb="FFFFFFAF"/>
      <color rgb="FFFFCDCD"/>
      <color rgb="FFD9D9D9"/>
      <color rgb="FF64B3E8"/>
      <color rgb="FFD2ECB6"/>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'Portfolio CPAS'!$A$14</c:f>
              <c:strCache>
                <c:ptCount val="1"/>
                <c:pt idx="0">
                  <c:v>Legacy CPAS</c:v>
                </c:pt>
              </c:strCache>
            </c:strRef>
          </c:tx>
          <c:spPr>
            <a:solidFill>
              <a:schemeClr val="accent1"/>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CPAS'!$E$14:$Q$14</c:f>
              <c:numCache>
                <c:formatCode>#,##0</c:formatCode>
                <c:ptCount val="13"/>
                <c:pt idx="0">
                  <c:v>1618820.9480000001</c:v>
                </c:pt>
                <c:pt idx="1">
                  <c:v>1451356.7119999998</c:v>
                </c:pt>
                <c:pt idx="2">
                  <c:v>1255981.77</c:v>
                </c:pt>
                <c:pt idx="3">
                  <c:v>1116428.24</c:v>
                </c:pt>
                <c:pt idx="4">
                  <c:v>1037304.5550000001</c:v>
                </c:pt>
                <c:pt idx="5">
                  <c:v>912102.11899999995</c:v>
                </c:pt>
                <c:pt idx="6">
                  <c:v>823834.17200000002</c:v>
                </c:pt>
                <c:pt idx="7">
                  <c:v>735566.22500000009</c:v>
                </c:pt>
                <c:pt idx="8">
                  <c:v>676720.92700000003</c:v>
                </c:pt>
                <c:pt idx="9">
                  <c:v>617875.62900000007</c:v>
                </c:pt>
                <c:pt idx="10">
                  <c:v>529607.68199999991</c:v>
                </c:pt>
                <c:pt idx="11">
                  <c:v>500185.03300000005</c:v>
                </c:pt>
                <c:pt idx="12">
                  <c:v>441339.73499999999</c:v>
                </c:pt>
              </c:numCache>
            </c:numRef>
          </c:val>
          <c:extLst>
            <c:ext xmlns:c16="http://schemas.microsoft.com/office/drawing/2014/chart" uri="{C3380CC4-5D6E-409C-BE32-E72D297353CC}">
              <c16:uniqueId val="{00000000-EC7B-42B5-BB63-1A1B0A58B576}"/>
            </c:ext>
          </c:extLst>
        </c:ser>
        <c:ser>
          <c:idx val="1"/>
          <c:order val="1"/>
          <c:tx>
            <c:strRef>
              <c:f>'Portfolio CPAS'!$A$17</c:f>
              <c:strCache>
                <c:ptCount val="1"/>
                <c:pt idx="0">
                  <c:v>2018 Portfolio CPAS</c:v>
                </c:pt>
              </c:strCache>
            </c:strRef>
          </c:tx>
          <c:spPr>
            <a:solidFill>
              <a:schemeClr val="accent2"/>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CPAS'!$E$17:$Q$17</c:f>
              <c:numCache>
                <c:formatCode>#,##0</c:formatCode>
                <c:ptCount val="13"/>
                <c:pt idx="0">
                  <c:v>377775.42499021278</c:v>
                </c:pt>
                <c:pt idx="1">
                  <c:v>370791.28869037848</c:v>
                </c:pt>
                <c:pt idx="2">
                  <c:v>367671.52550070599</c:v>
                </c:pt>
                <c:pt idx="3">
                  <c:v>310006.66287474718</c:v>
                </c:pt>
                <c:pt idx="4">
                  <c:v>307402.16361478367</c:v>
                </c:pt>
                <c:pt idx="5">
                  <c:v>303799.58402341546</c:v>
                </c:pt>
                <c:pt idx="6">
                  <c:v>294061.78909877565</c:v>
                </c:pt>
                <c:pt idx="7">
                  <c:v>287495.93222235976</c:v>
                </c:pt>
                <c:pt idx="8">
                  <c:v>280866.21332983678</c:v>
                </c:pt>
                <c:pt idx="9">
                  <c:v>264184.33651623508</c:v>
                </c:pt>
                <c:pt idx="10">
                  <c:v>136354.43461888403</c:v>
                </c:pt>
                <c:pt idx="11">
                  <c:v>106013.22744250399</c:v>
                </c:pt>
                <c:pt idx="12">
                  <c:v>96964.853166462184</c:v>
                </c:pt>
              </c:numCache>
            </c:numRef>
          </c:val>
          <c:extLst>
            <c:ext xmlns:c16="http://schemas.microsoft.com/office/drawing/2014/chart" uri="{C3380CC4-5D6E-409C-BE32-E72D297353CC}">
              <c16:uniqueId val="{00000001-EC7B-42B5-BB63-1A1B0A58B576}"/>
            </c:ext>
          </c:extLst>
        </c:ser>
        <c:ser>
          <c:idx val="2"/>
          <c:order val="2"/>
          <c:tx>
            <c:strRef>
              <c:f>'Portfolio CPAS'!$A$21</c:f>
              <c:strCache>
                <c:ptCount val="1"/>
                <c:pt idx="0">
                  <c:v>2019 Portfolio CPAS</c:v>
                </c:pt>
              </c:strCache>
            </c:strRef>
          </c:tx>
          <c:spPr>
            <a:solidFill>
              <a:schemeClr val="accent3"/>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CPAS'!$E$21:$Q$21</c:f>
              <c:numCache>
                <c:formatCode>#,##0</c:formatCode>
                <c:ptCount val="13"/>
                <c:pt idx="1">
                  <c:v>344447.29330421542</c:v>
                </c:pt>
                <c:pt idx="2">
                  <c:v>344234.37601380574</c:v>
                </c:pt>
                <c:pt idx="3">
                  <c:v>306056.75633237744</c:v>
                </c:pt>
                <c:pt idx="4">
                  <c:v>302895.03440344665</c:v>
                </c:pt>
                <c:pt idx="5">
                  <c:v>295406.22134403244</c:v>
                </c:pt>
                <c:pt idx="6">
                  <c:v>264586.07656681456</c:v>
                </c:pt>
                <c:pt idx="7">
                  <c:v>254655.82950831208</c:v>
                </c:pt>
                <c:pt idx="8">
                  <c:v>244736.00407606177</c:v>
                </c:pt>
                <c:pt idx="9">
                  <c:v>240120.18912336702</c:v>
                </c:pt>
                <c:pt idx="10">
                  <c:v>237728.91468210236</c:v>
                </c:pt>
                <c:pt idx="11">
                  <c:v>218450.51757458854</c:v>
                </c:pt>
                <c:pt idx="12">
                  <c:v>173322.05366615046</c:v>
                </c:pt>
              </c:numCache>
            </c:numRef>
          </c:val>
          <c:extLst>
            <c:ext xmlns:c16="http://schemas.microsoft.com/office/drawing/2014/chart" uri="{C3380CC4-5D6E-409C-BE32-E72D297353CC}">
              <c16:uniqueId val="{00000002-EC7B-42B5-BB63-1A1B0A58B576}"/>
            </c:ext>
          </c:extLst>
        </c:ser>
        <c:ser>
          <c:idx val="3"/>
          <c:order val="3"/>
          <c:tx>
            <c:strRef>
              <c:f>'Portfolio CPAS'!$A$25</c:f>
              <c:strCache>
                <c:ptCount val="1"/>
                <c:pt idx="0">
                  <c:v>2020 Portfolio CPAS</c:v>
                </c:pt>
              </c:strCache>
            </c:strRef>
          </c:tx>
          <c:spPr>
            <a:solidFill>
              <a:schemeClr val="accent4"/>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CPAS'!$E$25:$Q$25</c:f>
              <c:numCache>
                <c:formatCode>_(* #,##0_);_(* \(#,##0\);_(* "-"??_);_(@_)</c:formatCode>
                <c:ptCount val="13"/>
                <c:pt idx="2" formatCode="#,##0">
                  <c:v>442516.92329084937</c:v>
                </c:pt>
                <c:pt idx="3" formatCode="#,##0">
                  <c:v>442479.55388726969</c:v>
                </c:pt>
                <c:pt idx="4" formatCode="#,##0">
                  <c:v>441021.29929056339</c:v>
                </c:pt>
                <c:pt idx="5" formatCode="#,##0">
                  <c:v>436172.68832548423</c:v>
                </c:pt>
                <c:pt idx="6" formatCode="#,##0">
                  <c:v>411417.80436341529</c:v>
                </c:pt>
                <c:pt idx="7" formatCode="#,##0">
                  <c:v>405627.1456977335</c:v>
                </c:pt>
                <c:pt idx="8" formatCode="#,##0">
                  <c:v>398671.34038554953</c:v>
                </c:pt>
                <c:pt idx="9" formatCode="#,##0">
                  <c:v>370732.71930054633</c:v>
                </c:pt>
                <c:pt idx="10" formatCode="#,##0">
                  <c:v>367891.31596252171</c:v>
                </c:pt>
                <c:pt idx="11" formatCode="#,##0">
                  <c:v>362909.58976331842</c:v>
                </c:pt>
                <c:pt idx="12" formatCode="#,##0">
                  <c:v>326072.51314200705</c:v>
                </c:pt>
              </c:numCache>
            </c:numRef>
          </c:val>
          <c:extLst>
            <c:ext xmlns:c16="http://schemas.microsoft.com/office/drawing/2014/chart" uri="{C3380CC4-5D6E-409C-BE32-E72D297353CC}">
              <c16:uniqueId val="{00000003-EC7B-42B5-BB63-1A1B0A58B576}"/>
            </c:ext>
          </c:extLst>
        </c:ser>
        <c:ser>
          <c:idx val="5"/>
          <c:order val="4"/>
          <c:tx>
            <c:strRef>
              <c:f>'Portfolio CPAS'!$A$29</c:f>
              <c:strCache>
                <c:ptCount val="1"/>
                <c:pt idx="0">
                  <c:v>2021 Portfolio CPAS</c:v>
                </c:pt>
              </c:strCache>
            </c:strRef>
          </c:tx>
          <c:spPr>
            <a:solidFill>
              <a:schemeClr val="accent6"/>
            </a:solidFill>
            <a:ln w="25400">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CPAS'!$E$29:$Q$29</c:f>
              <c:numCache>
                <c:formatCode>_(* #,##0_);_(* \(#,##0\);_(* "-"??_);_(@_)</c:formatCode>
                <c:ptCount val="13"/>
                <c:pt idx="3" formatCode="#,##0">
                  <c:v>451994.83497866412</c:v>
                </c:pt>
                <c:pt idx="4" formatCode="#,##0">
                  <c:v>451994.83497866412</c:v>
                </c:pt>
                <c:pt idx="5" formatCode="#,##0">
                  <c:v>451086.38662323175</c:v>
                </c:pt>
                <c:pt idx="6" formatCode="#,##0">
                  <c:v>446328.550429678</c:v>
                </c:pt>
                <c:pt idx="7" formatCode="#,##0">
                  <c:v>429028.42039571574</c:v>
                </c:pt>
                <c:pt idx="8" formatCode="#,##0">
                  <c:v>425993.50361692428</c:v>
                </c:pt>
                <c:pt idx="9" formatCode="#,##0">
                  <c:v>421642.68725046568</c:v>
                </c:pt>
                <c:pt idx="10" formatCode="#,##0">
                  <c:v>397489.28636399837</c:v>
                </c:pt>
                <c:pt idx="11" formatCode="#,##0">
                  <c:v>394439.30040316441</c:v>
                </c:pt>
                <c:pt idx="12" formatCode="#,##0">
                  <c:v>388631.34472602903</c:v>
                </c:pt>
              </c:numCache>
            </c:numRef>
          </c:val>
          <c:extLst>
            <c:ext xmlns:c16="http://schemas.microsoft.com/office/drawing/2014/chart" uri="{C3380CC4-5D6E-409C-BE32-E72D297353CC}">
              <c16:uniqueId val="{00000005-6112-42A3-B613-430FFAE1AC58}"/>
            </c:ext>
          </c:extLst>
        </c:ser>
        <c:ser>
          <c:idx val="7"/>
          <c:order val="5"/>
          <c:tx>
            <c:strRef>
              <c:f>'Portfolio CPAS'!$A$33</c:f>
              <c:strCache>
                <c:ptCount val="1"/>
                <c:pt idx="0">
                  <c:v>2022 Portfolio CPAS</c:v>
                </c:pt>
              </c:strCache>
            </c:strRef>
          </c:tx>
          <c:spPr>
            <a:solidFill>
              <a:schemeClr val="accent2">
                <a:lumMod val="60000"/>
              </a:schemeClr>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CPAS'!$E$33:$Q$33</c:f>
              <c:numCache>
                <c:formatCode>_(* #,##0_);_(* \(#,##0\);_(* "-"??_);_(@_)</c:formatCode>
                <c:ptCount val="13"/>
                <c:pt idx="4" formatCode="#,##0">
                  <c:v>457406.38910046394</c:v>
                </c:pt>
                <c:pt idx="5" formatCode="#,##0">
                  <c:v>457406.38910046394</c:v>
                </c:pt>
                <c:pt idx="6" formatCode="#,##0">
                  <c:v>456685.09678874019</c:v>
                </c:pt>
                <c:pt idx="7" formatCode="#,##0">
                  <c:v>453050.36311487906</c:v>
                </c:pt>
                <c:pt idx="8" formatCode="#,##0">
                  <c:v>428152.79513143847</c:v>
                </c:pt>
                <c:pt idx="9" formatCode="#,##0">
                  <c:v>424590.71753918345</c:v>
                </c:pt>
                <c:pt idx="10" formatCode="#,##0">
                  <c:v>419288.73377882934</c:v>
                </c:pt>
                <c:pt idx="11" formatCode="#,##0">
                  <c:v>393005.53403204255</c:v>
                </c:pt>
                <c:pt idx="12" formatCode="#,##0">
                  <c:v>389191.32307825354</c:v>
                </c:pt>
              </c:numCache>
            </c:numRef>
          </c:val>
          <c:extLst>
            <c:ext xmlns:c16="http://schemas.microsoft.com/office/drawing/2014/chart" uri="{C3380CC4-5D6E-409C-BE32-E72D297353CC}">
              <c16:uniqueId val="{00000000-189B-48FB-8E22-1803D6CD97F5}"/>
            </c:ext>
          </c:extLst>
        </c:ser>
        <c:ser>
          <c:idx val="6"/>
          <c:order val="6"/>
          <c:tx>
            <c:strRef>
              <c:f>'Portfolio CPAS'!$A$8</c:f>
              <c:strCache>
                <c:ptCount val="1"/>
                <c:pt idx="0">
                  <c:v>2023 Portfolio CPAS</c:v>
                </c:pt>
              </c:strCache>
            </c:strRef>
          </c:tx>
          <c:spPr>
            <a:solidFill>
              <a:schemeClr val="accent1">
                <a:lumMod val="60000"/>
              </a:schemeClr>
            </a:solidFill>
            <a:ln>
              <a:noFill/>
            </a:ln>
            <a:effectLst/>
          </c:spPr>
          <c:cat>
            <c:numRef>
              <c:f>'Portfolio CPAS'!$E$4:$R$4</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'Portfolio CPAS'!$E$8:$Q$8</c:f>
              <c:numCache>
                <c:formatCode>_(* #,##0_);_(* \(#,##0\);_(* "-"??_);_(@_)</c:formatCode>
                <c:ptCount val="13"/>
                <c:pt idx="5" formatCode="#,##0">
                  <c:v>457157.92429543391</c:v>
                </c:pt>
                <c:pt idx="6" formatCode="#,##0">
                  <c:v>457157.92429543391</c:v>
                </c:pt>
                <c:pt idx="7" formatCode="#,##0">
                  <c:v>456250.28451617982</c:v>
                </c:pt>
                <c:pt idx="8" formatCode="#,##0">
                  <c:v>452948.01057670527</c:v>
                </c:pt>
                <c:pt idx="9" formatCode="#,##0">
                  <c:v>447977.61640754051</c:v>
                </c:pt>
                <c:pt idx="10" formatCode="#,##0">
                  <c:v>446714.73017384054</c:v>
                </c:pt>
                <c:pt idx="11" formatCode="#,##0">
                  <c:v>440016.85538880446</c:v>
                </c:pt>
                <c:pt idx="12" formatCode="#,##0">
                  <c:v>426673.2999660651</c:v>
                </c:pt>
              </c:numCache>
            </c:numRef>
          </c:val>
          <c:extLst>
            <c:ext xmlns:c16="http://schemas.microsoft.com/office/drawing/2014/chart" uri="{C3380CC4-5D6E-409C-BE32-E72D297353CC}">
              <c16:uniqueId val="{00000001-808E-4C80-BD1F-F9E65FFD499C}"/>
            </c:ext>
          </c:extLst>
        </c:ser>
        <c:dLbls>
          <c:showLegendKey val="0"/>
          <c:showVal val="0"/>
          <c:showCatName val="0"/>
          <c:showSerName val="0"/>
          <c:showPercent val="0"/>
          <c:showBubbleSize val="0"/>
        </c:dLbls>
        <c:axId val="926670304"/>
        <c:axId val="926671136"/>
      </c:areaChart>
      <c:lineChart>
        <c:grouping val="standard"/>
        <c:varyColors val="0"/>
        <c:ser>
          <c:idx val="4"/>
          <c:order val="7"/>
          <c:tx>
            <c:strRef>
              <c:f>'Reference Values'!$A$14</c:f>
              <c:strCache>
                <c:ptCount val="1"/>
                <c:pt idx="0">
                  <c:v>Modified CPAS Goals as MWh</c:v>
                </c:pt>
              </c:strCache>
            </c:strRef>
          </c:tx>
          <c:spPr>
            <a:ln w="28575" cap="rnd">
              <a:solidFill>
                <a:srgbClr val="FF0000"/>
              </a:solidFill>
              <a:round/>
            </a:ln>
            <a:effectLst/>
          </c:spPr>
          <c:marker>
            <c:symbol val="none"/>
          </c:marker>
          <c:cat>
            <c:numRef>
              <c:f>'Reference Values'!$C$10:$J$10</c:f>
              <c:numCache>
                <c:formatCode>General</c:formatCode>
                <c:ptCount val="8"/>
                <c:pt idx="0">
                  <c:v>2018</c:v>
                </c:pt>
                <c:pt idx="1">
                  <c:v>2019</c:v>
                </c:pt>
                <c:pt idx="2">
                  <c:v>2020</c:v>
                </c:pt>
                <c:pt idx="3">
                  <c:v>2021</c:v>
                </c:pt>
                <c:pt idx="4">
                  <c:v>2022</c:v>
                </c:pt>
                <c:pt idx="5">
                  <c:v>2023</c:v>
                </c:pt>
                <c:pt idx="6">
                  <c:v>2024</c:v>
                </c:pt>
                <c:pt idx="7">
                  <c:v>2025</c:v>
                </c:pt>
              </c:numCache>
            </c:numRef>
          </c:cat>
          <c:val>
            <c:numRef>
              <c:f>'Reference Values'!$C$14:$J$14</c:f>
              <c:numCache>
                <c:formatCode>#,##0</c:formatCode>
                <c:ptCount val="8"/>
                <c:pt idx="0">
                  <c:v>1976966</c:v>
                </c:pt>
                <c:pt idx="1">
                  <c:v>2159180</c:v>
                </c:pt>
                <c:pt idx="2">
                  <c:v>2331191</c:v>
                </c:pt>
                <c:pt idx="3">
                  <c:v>2542522</c:v>
                </c:pt>
                <c:pt idx="4">
                  <c:v>2806315</c:v>
                </c:pt>
                <c:pt idx="5">
                  <c:v>3045376</c:v>
                </c:pt>
                <c:pt idx="6">
                  <c:v>3310600</c:v>
                </c:pt>
                <c:pt idx="7">
                  <c:v>3572881</c:v>
                </c:pt>
              </c:numCache>
            </c:numRef>
          </c:val>
          <c:smooth val="0"/>
          <c:extLst>
            <c:ext xmlns:c16="http://schemas.microsoft.com/office/drawing/2014/chart" uri="{C3380CC4-5D6E-409C-BE32-E72D297353CC}">
              <c16:uniqueId val="{00000005-EC7B-42B5-BB63-1A1B0A58B576}"/>
            </c:ext>
          </c:extLst>
        </c:ser>
        <c:ser>
          <c:idx val="8"/>
          <c:order val="8"/>
          <c:tx>
            <c:strRef>
              <c:f>'Reference Values'!$A$12</c:f>
              <c:strCache>
                <c:ptCount val="1"/>
                <c:pt idx="0">
                  <c:v>Unmodified CPAS Goals as MWh</c:v>
                </c:pt>
              </c:strCache>
            </c:strRef>
          </c:tx>
          <c:spPr>
            <a:ln w="28575" cap="rnd">
              <a:solidFill>
                <a:srgbClr val="FFC000"/>
              </a:solidFill>
              <a:round/>
            </a:ln>
            <a:effectLst/>
          </c:spPr>
          <c:marker>
            <c:symbol val="none"/>
          </c:marker>
          <c:cat>
            <c:numRef>
              <c:f>'Reference Values'!$C$10:$J$10</c:f>
              <c:numCache>
                <c:formatCode>General</c:formatCode>
                <c:ptCount val="8"/>
                <c:pt idx="0">
                  <c:v>2018</c:v>
                </c:pt>
                <c:pt idx="1">
                  <c:v>2019</c:v>
                </c:pt>
                <c:pt idx="2">
                  <c:v>2020</c:v>
                </c:pt>
                <c:pt idx="3">
                  <c:v>2021</c:v>
                </c:pt>
                <c:pt idx="4">
                  <c:v>2022</c:v>
                </c:pt>
                <c:pt idx="5">
                  <c:v>2023</c:v>
                </c:pt>
                <c:pt idx="6">
                  <c:v>2024</c:v>
                </c:pt>
                <c:pt idx="7">
                  <c:v>2025</c:v>
                </c:pt>
              </c:numCache>
            </c:numRef>
          </c:cat>
          <c:val>
            <c:numRef>
              <c:f>'Reference Values'!$C$12:$J$12</c:f>
              <c:numCache>
                <c:formatCode>#,##0</c:formatCode>
                <c:ptCount val="8"/>
                <c:pt idx="0">
                  <c:v>2065392</c:v>
                </c:pt>
                <c:pt idx="1">
                  <c:v>2248796</c:v>
                </c:pt>
                <c:pt idx="2">
                  <c:v>2524426</c:v>
                </c:pt>
                <c:pt idx="3">
                  <c:v>2771415</c:v>
                </c:pt>
                <c:pt idx="4">
                  <c:v>3206649</c:v>
                </c:pt>
                <c:pt idx="5">
                  <c:v>3445709</c:v>
                </c:pt>
                <c:pt idx="6">
                  <c:v>3710933</c:v>
                </c:pt>
                <c:pt idx="7">
                  <c:v>3973215</c:v>
                </c:pt>
              </c:numCache>
            </c:numRef>
          </c:val>
          <c:smooth val="0"/>
          <c:extLst>
            <c:ext xmlns:c16="http://schemas.microsoft.com/office/drawing/2014/chart" uri="{C3380CC4-5D6E-409C-BE32-E72D297353CC}">
              <c16:uniqueId val="{00000000-0445-4A76-9340-53F104538491}"/>
            </c:ext>
          </c:extLst>
        </c:ser>
        <c:dLbls>
          <c:showLegendKey val="0"/>
          <c:showVal val="0"/>
          <c:showCatName val="0"/>
          <c:showSerName val="0"/>
          <c:showPercent val="0"/>
          <c:showBubbleSize val="0"/>
        </c:dLbls>
        <c:marker val="1"/>
        <c:smooth val="0"/>
        <c:axId val="926670304"/>
        <c:axId val="926671136"/>
      </c:lineChart>
      <c:catAx>
        <c:axId val="92667030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1136"/>
        <c:crosses val="autoZero"/>
        <c:auto val="1"/>
        <c:lblAlgn val="ctr"/>
        <c:lblOffset val="100"/>
        <c:noMultiLvlLbl val="0"/>
      </c:catAx>
      <c:valAx>
        <c:axId val="9266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CPAS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03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85724</xdr:colOff>
      <xdr:row>0</xdr:row>
      <xdr:rowOff>142874</xdr:rowOff>
    </xdr:from>
    <xdr:ext cx="2946382" cy="914400"/>
    <xdr:pic>
      <xdr:nvPicPr>
        <xdr:cNvPr id="2" name="Picture 1" descr="http://odc-web:85/Marketing/Branding/Logo%20cropped_web.jpg">
          <a:extLst>
            <a:ext uri="{FF2B5EF4-FFF2-40B4-BE49-F238E27FC236}">
              <a16:creationId xmlns:a16="http://schemas.microsoft.com/office/drawing/2014/main" id="{727F6814-C494-4AD2-B91E-68F01C718F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4" y="142874"/>
          <a:ext cx="2946382" cy="91440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145775</xdr:colOff>
      <xdr:row>3</xdr:row>
      <xdr:rowOff>140392</xdr:rowOff>
    </xdr:from>
    <xdr:to>
      <xdr:col>0</xdr:col>
      <xdr:colOff>8118200</xdr:colOff>
      <xdr:row>32</xdr:row>
      <xdr:rowOff>64191</xdr:rowOff>
    </xdr:to>
    <xdr:pic>
      <xdr:nvPicPr>
        <xdr:cNvPr id="3" name="Picture 2">
          <a:extLst>
            <a:ext uri="{FF2B5EF4-FFF2-40B4-BE49-F238E27FC236}">
              <a16:creationId xmlns:a16="http://schemas.microsoft.com/office/drawing/2014/main" id="{823E79B9-AFB7-4CBC-B4A3-AB4D4D4F2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75" y="662196"/>
          <a:ext cx="7972425" cy="5809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38100</xdr:rowOff>
    </xdr:from>
    <xdr:to>
      <xdr:col>13</xdr:col>
      <xdr:colOff>230013</xdr:colOff>
      <xdr:row>36</xdr:row>
      <xdr:rowOff>67628</xdr:rowOff>
    </xdr:to>
    <xdr:pic>
      <xdr:nvPicPr>
        <xdr:cNvPr id="2" name="Picture 1">
          <a:extLst>
            <a:ext uri="{FF2B5EF4-FFF2-40B4-BE49-F238E27FC236}">
              <a16:creationId xmlns:a16="http://schemas.microsoft.com/office/drawing/2014/main" id="{41182FE3-BC4D-9531-A602-04A3CD01947C}"/>
            </a:ext>
          </a:extLst>
        </xdr:cNvPr>
        <xdr:cNvPicPr>
          <a:picLocks noChangeAspect="1"/>
        </xdr:cNvPicPr>
      </xdr:nvPicPr>
      <xdr:blipFill>
        <a:blip xmlns:r="http://schemas.openxmlformats.org/officeDocument/2006/relationships" r:embed="rId1"/>
        <a:stretch>
          <a:fillRect/>
        </a:stretch>
      </xdr:blipFill>
      <xdr:spPr>
        <a:xfrm>
          <a:off x="9525" y="381000"/>
          <a:ext cx="10126488" cy="68303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22</xdr:row>
      <xdr:rowOff>200024</xdr:rowOff>
    </xdr:to>
    <xdr:graphicFrame macro="">
      <xdr:nvGraphicFramePr>
        <xdr:cNvPr id="2" name="Chart 1">
          <a:extLst>
            <a:ext uri="{FF2B5EF4-FFF2-40B4-BE49-F238E27FC236}">
              <a16:creationId xmlns:a16="http://schemas.microsoft.com/office/drawing/2014/main" id="{B00B987B-76D3-400C-91E4-20104F4FE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3</xdr:row>
      <xdr:rowOff>180974</xdr:rowOff>
    </xdr:from>
    <xdr:to>
      <xdr:col>3</xdr:col>
      <xdr:colOff>323850</xdr:colOff>
      <xdr:row>6</xdr:row>
      <xdr:rowOff>142874</xdr:rowOff>
    </xdr:to>
    <xdr:sp macro="" textlink="">
      <xdr:nvSpPr>
        <xdr:cNvPr id="3" name="Speech Bubble: Rectangle 2">
          <a:extLst>
            <a:ext uri="{FF2B5EF4-FFF2-40B4-BE49-F238E27FC236}">
              <a16:creationId xmlns:a16="http://schemas.microsoft.com/office/drawing/2014/main" id="{1376EA91-5CD5-4DB2-9F92-10DB73953836}"/>
            </a:ext>
          </a:extLst>
        </xdr:cNvPr>
        <xdr:cNvSpPr/>
      </xdr:nvSpPr>
      <xdr:spPr>
        <a:xfrm>
          <a:off x="1009650" y="781049"/>
          <a:ext cx="1600200" cy="561975"/>
        </a:xfrm>
        <a:prstGeom prst="wedgeRectCallout">
          <a:avLst>
            <a:gd name="adj1" fmla="val 67115"/>
            <a:gd name="adj2" fmla="val 87928"/>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ICC-Approved</a:t>
          </a:r>
          <a:r>
            <a:rPr lang="en-US" sz="1600" baseline="0">
              <a:latin typeface="Franklin Gothic Medium" panose="020B0603020102020204" pitchFamily="34" charset="0"/>
            </a:rPr>
            <a:t> </a:t>
          </a:r>
          <a:r>
            <a:rPr lang="en-US" sz="1600">
              <a:latin typeface="Franklin Gothic Medium" panose="020B0603020102020204" pitchFamily="34" charset="0"/>
            </a:rPr>
            <a:t>CPAS Goal</a:t>
          </a:r>
        </a:p>
      </xdr:txBody>
    </xdr:sp>
    <xdr:clientData/>
  </xdr:twoCellAnchor>
  <xdr:twoCellAnchor>
    <xdr:from>
      <xdr:col>5</xdr:col>
      <xdr:colOff>523875</xdr:colOff>
      <xdr:row>5</xdr:row>
      <xdr:rowOff>180975</xdr:rowOff>
    </xdr:from>
    <xdr:to>
      <xdr:col>8</xdr:col>
      <xdr:colOff>473035</xdr:colOff>
      <xdr:row>7</xdr:row>
      <xdr:rowOff>101585</xdr:rowOff>
    </xdr:to>
    <xdr:sp macro="" textlink="">
      <xdr:nvSpPr>
        <xdr:cNvPr id="4" name="TextBox 1">
          <a:extLst>
            <a:ext uri="{FF2B5EF4-FFF2-40B4-BE49-F238E27FC236}">
              <a16:creationId xmlns:a16="http://schemas.microsoft.com/office/drawing/2014/main" id="{724C7348-AB50-2841-9517-A9C4AB94964B}"/>
            </a:ext>
          </a:extLst>
        </xdr:cNvPr>
        <xdr:cNvSpPr txBox="1"/>
      </xdr:nvSpPr>
      <xdr:spPr>
        <a:xfrm>
          <a:off x="4333875" y="1181100"/>
          <a:ext cx="2235160" cy="320660"/>
        </a:xfrm>
        <a:prstGeom prst="rect">
          <a:avLst/>
        </a:prstGeom>
      </xdr:spPr>
      <xdr:txBody>
        <a:bodyPr rot="600000"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800">
              <a:solidFill>
                <a:schemeClr val="bg1"/>
              </a:solidFill>
              <a:latin typeface="Franklin Gothic Medium" panose="020B0603020102020204" pitchFamily="34" charset="0"/>
            </a:rPr>
            <a:t>2023 Portfolio CPAS</a:t>
          </a:r>
        </a:p>
      </xdr:txBody>
    </xdr:sp>
    <xdr:clientData/>
  </xdr:twoCellAnchor>
  <xdr:twoCellAnchor>
    <xdr:from>
      <xdr:col>3</xdr:col>
      <xdr:colOff>428625</xdr:colOff>
      <xdr:row>0</xdr:row>
      <xdr:rowOff>161924</xdr:rowOff>
    </xdr:from>
    <xdr:to>
      <xdr:col>5</xdr:col>
      <xdr:colOff>504825</xdr:colOff>
      <xdr:row>3</xdr:row>
      <xdr:rowOff>123824</xdr:rowOff>
    </xdr:to>
    <xdr:sp macro="" textlink="">
      <xdr:nvSpPr>
        <xdr:cNvPr id="5" name="Speech Bubble: Rectangle 4">
          <a:extLst>
            <a:ext uri="{FF2B5EF4-FFF2-40B4-BE49-F238E27FC236}">
              <a16:creationId xmlns:a16="http://schemas.microsoft.com/office/drawing/2014/main" id="{778F8C4B-5269-4E99-8591-5B120D943A8F}"/>
            </a:ext>
          </a:extLst>
        </xdr:cNvPr>
        <xdr:cNvSpPr/>
      </xdr:nvSpPr>
      <xdr:spPr>
        <a:xfrm>
          <a:off x="2714625" y="161924"/>
          <a:ext cx="1600200" cy="561975"/>
        </a:xfrm>
        <a:prstGeom prst="wedgeRectCallout">
          <a:avLst>
            <a:gd name="adj1" fmla="val 43900"/>
            <a:gd name="adj2" fmla="val 81148"/>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Unmodified CPAS Goal</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0.13958</cdr:x>
      <cdr:y>0.62526</cdr:y>
    </cdr:from>
    <cdr:to>
      <cdr:x>0.37604</cdr:x>
      <cdr:y>0.73499</cdr:y>
    </cdr:to>
    <cdr:sp macro="" textlink="">
      <cdr:nvSpPr>
        <cdr:cNvPr id="2" name="TextBox 1">
          <a:extLst xmlns:a="http://schemas.openxmlformats.org/drawingml/2006/main">
            <a:ext uri="{FF2B5EF4-FFF2-40B4-BE49-F238E27FC236}">
              <a16:creationId xmlns:a16="http://schemas.microsoft.com/office/drawing/2014/main" id="{8ACFC97B-66E3-46CF-9431-709ED3ACB698}"/>
            </a:ext>
          </a:extLst>
        </cdr:cNvPr>
        <cdr:cNvSpPr txBox="1"/>
      </cdr:nvSpPr>
      <cdr:spPr>
        <a:xfrm xmlns:a="http://schemas.openxmlformats.org/drawingml/2006/main">
          <a:off x="1276320" y="2876564"/>
          <a:ext cx="2162190" cy="504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chemeClr val="bg1"/>
              </a:solidFill>
              <a:latin typeface="Franklin Gothic Medium" panose="020B0603020102020204" pitchFamily="34" charset="0"/>
            </a:rPr>
            <a:t>Legacy CPAS</a:t>
          </a:r>
        </a:p>
      </cdr:txBody>
    </cdr:sp>
  </cdr:relSizeAnchor>
  <cdr:relSizeAnchor xmlns:cdr="http://schemas.openxmlformats.org/drawingml/2006/chartDrawing">
    <cdr:from>
      <cdr:x>0.10439</cdr:x>
      <cdr:y>0.46134</cdr:y>
    </cdr:from>
    <cdr:to>
      <cdr:x>0.35</cdr:x>
      <cdr:y>0.52795</cdr:y>
    </cdr:to>
    <cdr:sp macro="" textlink="">
      <cdr:nvSpPr>
        <cdr:cNvPr id="3" name="TextBox 1">
          <a:extLst xmlns:a="http://schemas.openxmlformats.org/drawingml/2006/main">
            <a:ext uri="{FF2B5EF4-FFF2-40B4-BE49-F238E27FC236}">
              <a16:creationId xmlns:a16="http://schemas.microsoft.com/office/drawing/2014/main" id="{1DEA6091-D4DF-48B2-9903-D782F03480DF}"/>
            </a:ext>
          </a:extLst>
        </cdr:cNvPr>
        <cdr:cNvSpPr txBox="1"/>
      </cdr:nvSpPr>
      <cdr:spPr>
        <a:xfrm xmlns:a="http://schemas.openxmlformats.org/drawingml/2006/main">
          <a:off x="954573" y="2122414"/>
          <a:ext cx="2245857" cy="306445"/>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2018 Portfolio CPAS</a:t>
          </a:r>
        </a:p>
      </cdr:txBody>
    </cdr:sp>
  </cdr:relSizeAnchor>
  <cdr:relSizeAnchor xmlns:cdr="http://schemas.openxmlformats.org/drawingml/2006/chartDrawing">
    <cdr:from>
      <cdr:x>0.16076</cdr:x>
      <cdr:y>0.43133</cdr:y>
    </cdr:from>
    <cdr:to>
      <cdr:x>0.40729</cdr:x>
      <cdr:y>0.49482</cdr:y>
    </cdr:to>
    <cdr:sp macro="" textlink="">
      <cdr:nvSpPr>
        <cdr:cNvPr id="4" name="TextBox 1">
          <a:extLst xmlns:a="http://schemas.openxmlformats.org/drawingml/2006/main">
            <a:ext uri="{FF2B5EF4-FFF2-40B4-BE49-F238E27FC236}">
              <a16:creationId xmlns:a16="http://schemas.microsoft.com/office/drawing/2014/main" id="{0AAE8462-D8D5-405B-9CB7-02C05A28207B}"/>
            </a:ext>
          </a:extLst>
        </cdr:cNvPr>
        <cdr:cNvSpPr txBox="1"/>
      </cdr:nvSpPr>
      <cdr:spPr>
        <a:xfrm xmlns:a="http://schemas.openxmlformats.org/drawingml/2006/main">
          <a:off x="1469944" y="1984376"/>
          <a:ext cx="2254361" cy="292091"/>
        </a:xfrm>
        <a:prstGeom xmlns:a="http://schemas.openxmlformats.org/drawingml/2006/main" prst="rect">
          <a:avLst/>
        </a:prstGeom>
      </cdr:spPr>
      <cdr:txBody>
        <a:bodyPr xmlns:a="http://schemas.openxmlformats.org/drawingml/2006/main" rot="72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2019 Portfolio CPAS</a:t>
          </a:r>
        </a:p>
      </cdr:txBody>
    </cdr:sp>
  </cdr:relSizeAnchor>
  <cdr:relSizeAnchor xmlns:cdr="http://schemas.openxmlformats.org/drawingml/2006/chartDrawing">
    <cdr:from>
      <cdr:x>0.22742</cdr:x>
      <cdr:y>0.392</cdr:y>
    </cdr:from>
    <cdr:to>
      <cdr:x>0.47397</cdr:x>
      <cdr:y>0.46377</cdr:y>
    </cdr:to>
    <cdr:sp macro="" textlink="">
      <cdr:nvSpPr>
        <cdr:cNvPr id="5" name="TextBox 1">
          <a:extLst xmlns:a="http://schemas.openxmlformats.org/drawingml/2006/main">
            <a:ext uri="{FF2B5EF4-FFF2-40B4-BE49-F238E27FC236}">
              <a16:creationId xmlns:a16="http://schemas.microsoft.com/office/drawing/2014/main" id="{6B99F67F-F553-4198-AA56-271679737F03}"/>
            </a:ext>
          </a:extLst>
        </cdr:cNvPr>
        <cdr:cNvSpPr txBox="1"/>
      </cdr:nvSpPr>
      <cdr:spPr>
        <a:xfrm xmlns:a="http://schemas.openxmlformats.org/drawingml/2006/main">
          <a:off x="2079574" y="1803443"/>
          <a:ext cx="2254362" cy="330183"/>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2020 Portfolio CPAS</a:t>
          </a:r>
        </a:p>
      </cdr:txBody>
    </cdr:sp>
  </cdr:relSizeAnchor>
  <cdr:relSizeAnchor xmlns:cdr="http://schemas.openxmlformats.org/drawingml/2006/chartDrawing">
    <cdr:from>
      <cdr:x>0.32953</cdr:x>
      <cdr:y>0.35474</cdr:y>
    </cdr:from>
    <cdr:to>
      <cdr:x>0.57397</cdr:x>
      <cdr:y>0.42444</cdr:y>
    </cdr:to>
    <cdr:sp macro="" textlink="">
      <cdr:nvSpPr>
        <cdr:cNvPr id="7" name="TextBox 1">
          <a:extLst xmlns:a="http://schemas.openxmlformats.org/drawingml/2006/main">
            <a:ext uri="{FF2B5EF4-FFF2-40B4-BE49-F238E27FC236}">
              <a16:creationId xmlns:a16="http://schemas.microsoft.com/office/drawing/2014/main" id="{2DA28DF0-EEDB-479F-A0CC-F8CF970E0541}"/>
            </a:ext>
          </a:extLst>
        </cdr:cNvPr>
        <cdr:cNvSpPr txBox="1"/>
      </cdr:nvSpPr>
      <cdr:spPr>
        <a:xfrm xmlns:a="http://schemas.openxmlformats.org/drawingml/2006/main">
          <a:off x="3013192" y="1631987"/>
          <a:ext cx="2235159" cy="320660"/>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2021 Portfolio CPAS</a:t>
          </a:r>
        </a:p>
      </cdr:txBody>
    </cdr:sp>
  </cdr:relSizeAnchor>
  <cdr:relSizeAnchor xmlns:cdr="http://schemas.openxmlformats.org/drawingml/2006/chartDrawing">
    <cdr:from>
      <cdr:x>0.38994</cdr:x>
      <cdr:y>0.30297</cdr:y>
    </cdr:from>
    <cdr:to>
      <cdr:x>0.63438</cdr:x>
      <cdr:y>0.37267</cdr:y>
    </cdr:to>
    <cdr:sp macro="" textlink="">
      <cdr:nvSpPr>
        <cdr:cNvPr id="6" name="TextBox 1">
          <a:extLst xmlns:a="http://schemas.openxmlformats.org/drawingml/2006/main">
            <a:ext uri="{FF2B5EF4-FFF2-40B4-BE49-F238E27FC236}">
              <a16:creationId xmlns:a16="http://schemas.microsoft.com/office/drawing/2014/main" id="{1212293D-3D28-DF27-1FA1-F3B6E515C676}"/>
            </a:ext>
          </a:extLst>
        </cdr:cNvPr>
        <cdr:cNvSpPr txBox="1"/>
      </cdr:nvSpPr>
      <cdr:spPr>
        <a:xfrm xmlns:a="http://schemas.openxmlformats.org/drawingml/2006/main">
          <a:off x="3565566" y="1393821"/>
          <a:ext cx="2235159" cy="320660"/>
        </a:xfrm>
        <a:prstGeom xmlns:a="http://schemas.openxmlformats.org/drawingml/2006/main" prst="rect">
          <a:avLst/>
        </a:prstGeom>
      </cdr:spPr>
      <cdr:txBody>
        <a:bodyPr xmlns:a="http://schemas.openxmlformats.org/drawingml/2006/main" rot="6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800">
              <a:solidFill>
                <a:schemeClr val="bg1"/>
              </a:solidFill>
              <a:latin typeface="Franklin Gothic Medium" panose="020B0603020102020204" pitchFamily="34" charset="0"/>
            </a:rPr>
            <a:t>2022 Portfolio CPAS</a:t>
          </a:r>
        </a:p>
      </cdr:txBody>
    </cdr:sp>
  </cdr:relSizeAnchor>
</c:userShapes>
</file>

<file path=xl/persons/person.xml><?xml version="1.0" encoding="utf-8"?>
<personList xmlns="http://schemas.microsoft.com/office/spreadsheetml/2018/threadedcomments" xmlns:x="http://schemas.openxmlformats.org/spreadsheetml/2006/main">
  <person displayName="Zachary Ross" id="{AF5BE511-8664-4482-8700-BF134B69482D}" userId="S-1-5-21-2032444499-3829591831-2101899175-2269" providerId="AD"/>
  <person displayName="Zachary Ross" id="{3F7729B3-7651-43AD-8624-691DB57A43CD}" userId="S::Zross@opiniondynamics.com::5bc26c3a-381a-4f08-b1c4-5d36dd6451eb" providerId="AD"/>
</personList>
</file>

<file path=xl/theme/theme1.xml><?xml version="1.0" encoding="utf-8"?>
<a:theme xmlns:a="http://schemas.openxmlformats.org/drawingml/2006/main" name="Opinion Dynamics">
  <a:themeElements>
    <a:clrScheme name="Custom 4">
      <a:dk1>
        <a:sysClr val="windowText" lastClr="000000"/>
      </a:dk1>
      <a:lt1>
        <a:srgbClr val="FFFFFF"/>
      </a:lt1>
      <a:dk2>
        <a:srgbClr val="053572"/>
      </a:dk2>
      <a:lt2>
        <a:srgbClr val="FFFFFF"/>
      </a:lt2>
      <a:accent1>
        <a:srgbClr val="053572"/>
      </a:accent1>
      <a:accent2>
        <a:srgbClr val="1295D8"/>
      </a:accent2>
      <a:accent3>
        <a:srgbClr val="4D4D4F"/>
      </a:accent3>
      <a:accent4>
        <a:srgbClr val="0069B6"/>
      </a:accent4>
      <a:accent5>
        <a:srgbClr val="64B3E8"/>
      </a:accent5>
      <a:accent6>
        <a:srgbClr val="696969"/>
      </a:accent6>
      <a:hlink>
        <a:srgbClr val="FF6C2F"/>
      </a:hlink>
      <a:folHlink>
        <a:srgbClr val="FFB511"/>
      </a:folHlink>
    </a:clrScheme>
    <a:fontScheme name="Custom 1">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3-03-08T14:00:15.74" personId="{3F7729B3-7651-43AD-8624-691DB57A43CD}" id="{031DF23A-0714-474D-8962-ED21AEC74BFE}">
    <text>See "Modified Goals (Plan 5)" tab for 2017-2021. See "Modified Goals (Plan 6)" tab for 2022-2025. Values for 2026 and beyond have not yet been set, and therefore you cannot definitively calculate any of the values below.</text>
  </threadedComment>
  <threadedComment ref="A8" dT="2021-02-02T02:29:48.73" personId="{3F7729B3-7651-43AD-8624-691DB57A43CD}" id="{9D7F46CC-50AE-44FA-84FE-A07DD2AA4FFA}">
    <text>Unmodified goals from 220 ILCS 8-103B(b-15). Modified goals as approved by the ICC; see Modified Goals tabs.</text>
  </threadedComment>
  <threadedComment ref="A16" dT="2023-03-10T16:13:15.87" personId="{3F7729B3-7651-43AD-8624-691DB57A43CD}" id="{F0E868B5-374E-4275-9E16-DC199F5A59E6}">
    <text>Unmodified goals as defined in 220 ILCS 5/8-103B(g)(7.5).
Modified goals as approved by the ICC; see Modified Goals tabs.</text>
  </threadedComment>
  <threadedComment ref="A22" dT="2023-03-10T16:13:57.64" personId="{3F7729B3-7651-43AD-8624-691DB57A43CD}" id="{ECDDC236-DB57-43AA-A334-AF65E75419CF}">
    <text>As defined in 220 ILCS 5/8-103B(g)(7.5)</text>
  </threadedComment>
  <threadedComment ref="I25" dT="2023-03-08T18:11:33.32" personId="{3F7729B3-7651-43AD-8624-691DB57A43CD}" id="{09460112-38AD-433C-A89C-26B29BE862FE}">
    <text>2023-2025 total savings requirements are dependent on results of evaluations through the previous year, and therefore are not yet set.</text>
  </threadedComment>
  <threadedComment ref="A27" dT="2023-03-08T14:09:56.28" personId="{3F7729B3-7651-43AD-8624-691DB57A43CD}" id="{75B93B24-3A1B-4374-A6BF-C90F41AE7651}">
    <text>Per Section 8-103B, this is currently 10% of total savings requirement, but was previously 10% of AAIG prior to CEJA.</text>
  </threadedComment>
  <threadedComment ref="I30" dT="2023-03-08T18:13:13.23" personId="{3F7729B3-7651-43AD-8624-691DB57A43CD}" id="{9C168481-51CA-4800-99C9-BCC50FC641AC}">
    <text>2023-2025 total savings requirements are dependent on results of evaluations through the previous year, and therefore are not yet set.</text>
  </threadedComment>
  <threadedComment ref="C31" dT="2020-03-05T21:58:10.32" personId="{3F7729B3-7651-43AD-8624-691DB57A43CD}" id="{D91211C0-1651-4D23-B2B7-3ED1C8BDA57B}">
    <text>This value and formula are different than 2019. In 2018 we used a conversion value of 29.31, the source of which is unclear (also used by Navigant). Policy Manual 2.0 explicitly defines the conversion at 29.3 and therefore we use 29.3 in 2019 and beyond.</text>
  </threadedComment>
  <threadedComment ref="I31" dT="2023-03-08T18:13:17.73" personId="{3F7729B3-7651-43AD-8624-691DB57A43CD}" id="{190CFCC7-2289-463D-A221-A494F57901CD}">
    <text>2023-2025 total savings requirements are dependent on results of evaluations through the previous year, and therefore are not yet set.</text>
  </threadedComment>
  <threadedComment ref="A36" dT="2023-03-08T14:40:11.36" personId="{3F7729B3-7651-43AD-8624-691DB57A43CD}" id="{D0152F2F-E6BA-44BE-A5AE-FEFC58416A34}">
    <text>Varies by year per 8-103B(b-27)</text>
  </threadedComment>
  <threadedComment ref="I37" dT="2023-03-08T18:14:49.26" personId="{3F7729B3-7651-43AD-8624-691DB57A43CD}" id="{78D8DA05-356C-4B76-9549-CC7190C1E4CB}">
    <text>2023-2025 total savings requirements are dependent on results of evaluations through the previous year, and therefore are not yet set.</text>
  </threadedComment>
  <threadedComment ref="A38" dT="2019-03-13T23:39:08.96" personId="{3F7729B3-7651-43AD-8624-691DB57A43CD}" id="{8D60D075-C422-4F20-9F4D-DEE086D630F9}">
    <text>E.g., maximum therms that may be converted.</text>
  </threadedComment>
  <threadedComment ref="I38" dT="2023-03-08T18:14:49.26" personId="{3F7729B3-7651-43AD-8624-691DB57A43CD}" id="{22969AA6-BAD9-44F0-8874-7BFC94E0BFDA}">
    <text>2023-2025 total savings requirements are dependent on results of evaluations through the previous year, and therefore are not yet set.</text>
  </threadedComment>
  <threadedComment ref="A40" dT="2023-03-10T16:23:32.03" personId="{3F7729B3-7651-43AD-8624-691DB57A43CD}" id="{F146BCD2-9E1E-4FEB-BE2A-5633903B6AAB}">
    <text>As defined in 220 ILCS 5/8-103B(b-10).</text>
  </threadedComment>
  <threadedComment ref="K44" dT="2023-03-11T15:27:29.67" personId="{3F7729B3-7651-43AD-8624-691DB57A43CD}" id="{8444D992-8542-464A-89A1-42304B70CFE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G45" dT="2023-03-08T18:16:29.99" personId="{3F7729B3-7651-43AD-8624-691DB57A43CD}" id="{9D84E978-8F30-433C-9D7B-ECE96F9CA0FD}">
    <text>This value is as defined in the "Modified Goals (Plan 6)" tab and approved by the ICC. Value is calculated by recalculating 2021 Legacy CPAS as MWh using the 2022 Adjusted Baseline Sales value and then taking the difference between that value and 2022 Legacy CPAS.</text>
  </threadedComment>
</ThreadedComments>
</file>

<file path=xl/threadedComments/threadedComment2.xml><?xml version="1.0" encoding="utf-8"?>
<ThreadedComments xmlns="http://schemas.microsoft.com/office/spreadsheetml/2018/threadedcomments" xmlns:x="http://schemas.openxmlformats.org/spreadsheetml/2006/main">
  <threadedComment ref="C3" dT="2024-02-21T13:54:16.91" personId="{3F7729B3-7651-43AD-8624-691DB57A43CD}" id="{071345FE-175B-4554-B9B9-458DF6519F0A}">
    <text>These therms would otherwise be eligible to claim under Section 8-104</text>
  </threadedComment>
  <threadedComment ref="D3" dT="2024-02-21T13:54:31.82" personId="{3F7729B3-7651-43AD-8624-691DB57A43CD}" id="{F4621453-EC27-4A2F-8A75-1B182D4CD408}">
    <text>These therms are not eligible to claim under Section 8-104</text>
  </threadedComment>
  <threadedComment ref="E3" dT="2024-02-21T13:54:42.13" personId="{3F7729B3-7651-43AD-8624-691DB57A43CD}" id="{CF399111-49F1-4168-B89A-B9BFD0600BCB}">
    <text>These therms are not eligible to claim under Section 8-104</text>
  </threadedComment>
  <threadedComment ref="C14" dT="2024-03-06T20:01:57.84" personId="{3F7729B3-7651-43AD-8624-691DB57A43CD}" id="{F900E7BA-969C-4665-9DDC-6CE7ED3F8D3A}">
    <text>While AIC flagged 22,572 verified net therms for conversion here, these therms were not converted due to the (b-25) conversion cap.</text>
  </threadedComment>
  <threadedComment ref="C15" dT="2024-03-06T20:01:57.84" personId="{3F7729B3-7651-43AD-8624-691DB57A43CD}" id="{1FC4378B-2100-4930-8E4C-0C90568B8FB5}">
    <text>While AIC flagged 4,056 verified net therms for conversion here, these therms were not converted due to the (b-25) conversion cap.</text>
  </threadedComment>
  <threadedComment ref="A24" dT="2024-02-21T13:38:17.73" personId="{3F7729B3-7651-43AD-8624-691DB57A43CD}" id="{EB03D0B8-7C90-44AA-8013-8E654323930C}">
    <text>IQ - CAA (non-AIC gas)
IQ - Joint Utility (non-AIC gas)
IQ - Smart Savers (non-AIC gas, propane)
IQ - Retail Products (propane)</text>
  </threadedComment>
  <threadedComment ref="A25" dT="2024-02-21T13:42:20.13" personId="{3F7729B3-7651-43AD-8624-691DB57A43CD}" id="{69180848-2D58-4FCB-BADE-4EB96664772D}">
    <text>Retail Products (propane)
Standard - SE (non-AIC gas)
Standard - STRR (non-AIC gas)
Custom - Custom Incentives (non-AIC gas)
Small Business - SBEP (non-AIC gas)</text>
  </threadedComment>
  <threadedComment ref="A26" dT="2024-02-21T13:42:45.48" personId="{3F7729B3-7651-43AD-8624-691DB57A43CD}" id="{2AEC0817-8657-446B-8AA5-2438669D6B7B}">
    <text>IQ - SF
IQ - Smart Savers
IQ - MHAS</text>
  </threadedComment>
  <threadedComment ref="A27" dT="2024-02-21T13:42:58.54" personId="{3F7729B3-7651-43AD-8624-691DB57A43CD}" id="{CE623255-7934-41BF-89F1-43E219195440}">
    <text>Custom - Custom Incentives
Small Business - SBEP</text>
  </threadedComment>
</ThreadedComments>
</file>

<file path=xl/threadedComments/threadedComment3.xml><?xml version="1.0" encoding="utf-8"?>
<ThreadedComments xmlns="http://schemas.microsoft.com/office/spreadsheetml/2018/threadedcomments" xmlns:x="http://schemas.openxmlformats.org/spreadsheetml/2006/main">
  <threadedComment ref="M14" dT="2023-03-11T15:27:29.67" personId="{3F7729B3-7651-43AD-8624-691DB57A43CD}" id="{545573C6-A7F9-4B28-816E-94F5C2E8BDF1}">
    <text>2026-2030 Legacy CPAS are set based on a legislatively defined percentage of adjusted baseline sales. Percentages are in Row 43 and are fixed, but adjusted baseline sales are dependent on large customer opt-outs and may vary. Assumed Legacy CPAS are presented through 2030 for convenience but are not set in stone.</text>
  </threadedComment>
  <threadedComment ref="I15" dT="2023-03-10T16:31:29.97" personId="{3F7729B3-7651-43AD-8624-691DB57A43CD}" id="{28644D80-5DED-486D-8A18-18FF9C4E1A85}">
    <text>See Reference Values tab for explanation.</text>
  </threadedComment>
  <threadedComment ref="J15" dT="2023-03-10T16:31:29.97" personId="{3F7729B3-7651-43AD-8624-691DB57A43CD}" id="{AE91D6BC-FDCD-4643-886D-6AD7A5D72F2D}">
    <text>See Reference Values tab for explanation.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11" dT="2021-03-05T01:07:47.15" personId="{3F7729B3-7651-43AD-8624-691DB57A43CD}" id="{FDD91A48-F70C-4452-8BB7-203E6D53898B}">
    <text>This is an intermediate value only and is already claimed elsewhere.</text>
  </threadedComment>
</ThreadedComments>
</file>

<file path=xl/threadedComments/threadedComment5.xml><?xml version="1.0" encoding="utf-8"?>
<ThreadedComments xmlns="http://schemas.microsoft.com/office/spreadsheetml/2018/threadedcomments" xmlns:x="http://schemas.openxmlformats.org/spreadsheetml/2006/main">
  <threadedComment ref="E13" dT="2019-01-14T15:44:41.08" personId="{AF5BE511-8664-4482-8700-BF134B69482D}" id="{FC18C4CA-91DB-43AE-A366-4F6EFC96113D}">
    <text>This presents CPAS achieved in each year. CPAS are ex post net savings. Every year in which a measure achieves CPAS should be presented. For example, if all measures expire by 2030, all columns after 2030 can be removed.</text>
  </threadedComment>
</ThreadedComments>
</file>

<file path=xl/threadedComments/threadedComment6.xml><?xml version="1.0" encoding="utf-8"?>
<ThreadedComments xmlns="http://schemas.microsoft.com/office/spreadsheetml/2018/threadedcomments" xmlns:x="http://schemas.openxmlformats.org/spreadsheetml/2006/main">
  <threadedComment ref="C17" dT="2024-03-14T01:01:51.70" personId="{3F7729B3-7651-43AD-8624-691DB57A43CD}" id="{BF277348-6729-4B39-AF92-B3058DD8B981}">
    <text>This cell currently calculates based on the remaining conversion headroom.</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9.bin"/><Relationship Id="rId4" Type="http://schemas.microsoft.com/office/2017/10/relationships/threadedComment" Target="../threadedComments/threadedComment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B95"/>
  <sheetViews>
    <sheetView tabSelected="1" workbookViewId="0">
      <selection activeCell="A79" sqref="A79"/>
    </sheetView>
    <sheetView workbookViewId="1"/>
  </sheetViews>
  <sheetFormatPr defaultColWidth="8.88671875" defaultRowHeight="15" x14ac:dyDescent="0.25"/>
  <cols>
    <col min="1" max="1" width="18.21875" style="2" bestFit="1" customWidth="1"/>
    <col min="2" max="2" width="109.33203125" style="2" customWidth="1"/>
    <col min="3" max="16384" width="8.88671875" style="2"/>
  </cols>
  <sheetData>
    <row r="1" spans="1:2" ht="15.75" customHeight="1" x14ac:dyDescent="0.25"/>
    <row r="2" spans="1:2" ht="15.75" x14ac:dyDescent="0.3">
      <c r="B2"/>
    </row>
    <row r="7" spans="1:2" x14ac:dyDescent="0.25">
      <c r="A7" s="536" t="s">
        <v>11</v>
      </c>
      <c r="B7" s="537"/>
    </row>
    <row r="8" spans="1:2" x14ac:dyDescent="0.25">
      <c r="A8" s="321" t="s">
        <v>10</v>
      </c>
      <c r="B8" s="321" t="s">
        <v>326</v>
      </c>
    </row>
    <row r="9" spans="1:2" x14ac:dyDescent="0.25">
      <c r="A9" s="321" t="s">
        <v>9</v>
      </c>
      <c r="B9" s="321" t="s">
        <v>325</v>
      </c>
    </row>
    <row r="10" spans="1:2" x14ac:dyDescent="0.25">
      <c r="A10" s="321" t="s">
        <v>8</v>
      </c>
      <c r="B10" s="321" t="s">
        <v>327</v>
      </c>
    </row>
    <row r="11" spans="1:2" x14ac:dyDescent="0.25">
      <c r="A11" s="321" t="s">
        <v>7</v>
      </c>
      <c r="B11" s="322">
        <v>45412</v>
      </c>
    </row>
    <row r="13" spans="1:2" x14ac:dyDescent="0.25">
      <c r="A13" s="183" t="s">
        <v>6</v>
      </c>
      <c r="B13" s="183" t="s">
        <v>5</v>
      </c>
    </row>
    <row r="14" spans="1:2" x14ac:dyDescent="0.25">
      <c r="A14" s="321" t="s">
        <v>4</v>
      </c>
      <c r="B14" s="321" t="s">
        <v>3</v>
      </c>
    </row>
    <row r="15" spans="1:2" x14ac:dyDescent="0.25">
      <c r="A15" s="184" t="s">
        <v>50</v>
      </c>
      <c r="B15" s="185"/>
    </row>
    <row r="16" spans="1:2" x14ac:dyDescent="0.25">
      <c r="A16" s="186" t="s">
        <v>2</v>
      </c>
      <c r="B16" s="321" t="s">
        <v>30</v>
      </c>
    </row>
    <row r="17" spans="1:2" x14ac:dyDescent="0.25">
      <c r="A17" s="186" t="s">
        <v>31</v>
      </c>
      <c r="B17" s="323" t="s">
        <v>236</v>
      </c>
    </row>
    <row r="18" spans="1:2" x14ac:dyDescent="0.25">
      <c r="A18" s="186" t="s">
        <v>124</v>
      </c>
      <c r="B18" s="323" t="s">
        <v>125</v>
      </c>
    </row>
    <row r="19" spans="1:2" x14ac:dyDescent="0.25">
      <c r="A19" s="186" t="s">
        <v>126</v>
      </c>
      <c r="B19" s="323" t="s">
        <v>235</v>
      </c>
    </row>
    <row r="20" spans="1:2" x14ac:dyDescent="0.25">
      <c r="A20" s="186" t="s">
        <v>494</v>
      </c>
      <c r="B20" s="321" t="s">
        <v>328</v>
      </c>
    </row>
    <row r="21" spans="1:2" x14ac:dyDescent="0.25">
      <c r="A21" s="186" t="s">
        <v>572</v>
      </c>
      <c r="B21" s="321" t="s">
        <v>329</v>
      </c>
    </row>
    <row r="22" spans="1:2" x14ac:dyDescent="0.25">
      <c r="A22" s="187" t="s">
        <v>53</v>
      </c>
      <c r="B22" s="188"/>
    </row>
    <row r="23" spans="1:2" x14ac:dyDescent="0.25">
      <c r="A23" s="186" t="s">
        <v>127</v>
      </c>
      <c r="B23" s="321" t="s">
        <v>579</v>
      </c>
    </row>
    <row r="24" spans="1:2" x14ac:dyDescent="0.25">
      <c r="A24" s="186" t="s">
        <v>58</v>
      </c>
      <c r="B24" s="321" t="s">
        <v>580</v>
      </c>
    </row>
    <row r="25" spans="1:2" x14ac:dyDescent="0.25">
      <c r="A25" s="186" t="s">
        <v>51</v>
      </c>
      <c r="B25" s="321" t="s">
        <v>449</v>
      </c>
    </row>
    <row r="26" spans="1:2" x14ac:dyDescent="0.25">
      <c r="A26" s="186" t="s">
        <v>52</v>
      </c>
      <c r="B26" s="321" t="s">
        <v>448</v>
      </c>
    </row>
    <row r="27" spans="1:2" x14ac:dyDescent="0.25">
      <c r="A27" s="186" t="s">
        <v>302</v>
      </c>
      <c r="B27" s="321" t="s">
        <v>581</v>
      </c>
    </row>
    <row r="28" spans="1:2" x14ac:dyDescent="0.25">
      <c r="A28" s="189" t="s">
        <v>54</v>
      </c>
      <c r="B28" s="190"/>
    </row>
    <row r="29" spans="1:2" x14ac:dyDescent="0.25">
      <c r="A29" s="186" t="s">
        <v>45</v>
      </c>
      <c r="B29" s="321" t="s">
        <v>582</v>
      </c>
    </row>
    <row r="30" spans="1:2" x14ac:dyDescent="0.25">
      <c r="A30" s="186" t="s">
        <v>115</v>
      </c>
      <c r="B30" s="323" t="s">
        <v>583</v>
      </c>
    </row>
    <row r="31" spans="1:2" x14ac:dyDescent="0.25">
      <c r="A31" s="186" t="s">
        <v>122</v>
      </c>
      <c r="B31" s="323" t="s">
        <v>584</v>
      </c>
    </row>
    <row r="32" spans="1:2" x14ac:dyDescent="0.25">
      <c r="A32" s="186" t="s">
        <v>294</v>
      </c>
      <c r="B32" s="323" t="s">
        <v>585</v>
      </c>
    </row>
    <row r="33" spans="1:2" x14ac:dyDescent="0.25">
      <c r="A33" s="186" t="s">
        <v>295</v>
      </c>
      <c r="B33" s="323" t="s">
        <v>586</v>
      </c>
    </row>
    <row r="34" spans="1:2" x14ac:dyDescent="0.25">
      <c r="A34" s="186" t="s">
        <v>573</v>
      </c>
      <c r="B34" s="321" t="s">
        <v>595</v>
      </c>
    </row>
    <row r="35" spans="1:2" x14ac:dyDescent="0.25">
      <c r="A35" s="186" t="s">
        <v>574</v>
      </c>
      <c r="B35" s="323" t="s">
        <v>596</v>
      </c>
    </row>
    <row r="36" spans="1:2" x14ac:dyDescent="0.25">
      <c r="A36" s="186" t="s">
        <v>211</v>
      </c>
      <c r="B36" s="323" t="s">
        <v>587</v>
      </c>
    </row>
    <row r="37" spans="1:2" x14ac:dyDescent="0.25">
      <c r="A37" s="186" t="s">
        <v>35</v>
      </c>
      <c r="B37" s="321" t="s">
        <v>588</v>
      </c>
    </row>
    <row r="38" spans="1:2" x14ac:dyDescent="0.25">
      <c r="A38" s="186" t="s">
        <v>296</v>
      </c>
      <c r="B38" s="321" t="s">
        <v>589</v>
      </c>
    </row>
    <row r="39" spans="1:2" x14ac:dyDescent="0.25">
      <c r="A39" s="186" t="s">
        <v>297</v>
      </c>
      <c r="B39" s="321" t="s">
        <v>590</v>
      </c>
    </row>
    <row r="40" spans="1:2" x14ac:dyDescent="0.25">
      <c r="A40" s="186" t="s">
        <v>202</v>
      </c>
      <c r="B40" s="323" t="s">
        <v>591</v>
      </c>
    </row>
    <row r="41" spans="1:2" x14ac:dyDescent="0.25">
      <c r="A41" s="186" t="s">
        <v>298</v>
      </c>
      <c r="B41" s="323" t="s">
        <v>592</v>
      </c>
    </row>
    <row r="42" spans="1:2" x14ac:dyDescent="0.25">
      <c r="A42" s="186" t="s">
        <v>705</v>
      </c>
      <c r="B42" s="323" t="s">
        <v>719</v>
      </c>
    </row>
    <row r="43" spans="1:2" x14ac:dyDescent="0.25">
      <c r="A43" s="186" t="s">
        <v>156</v>
      </c>
      <c r="B43" s="323" t="s">
        <v>593</v>
      </c>
    </row>
    <row r="44" spans="1:2" x14ac:dyDescent="0.25">
      <c r="A44" s="191" t="s">
        <v>301</v>
      </c>
      <c r="B44" s="192"/>
    </row>
    <row r="45" spans="1:2" x14ac:dyDescent="0.25">
      <c r="A45" s="186" t="s">
        <v>575</v>
      </c>
      <c r="B45" s="321" t="s">
        <v>612</v>
      </c>
    </row>
    <row r="46" spans="1:2" x14ac:dyDescent="0.25">
      <c r="A46" s="186" t="s">
        <v>576</v>
      </c>
      <c r="B46" s="321" t="s">
        <v>613</v>
      </c>
    </row>
    <row r="47" spans="1:2" x14ac:dyDescent="0.25">
      <c r="A47" s="186" t="s">
        <v>313</v>
      </c>
      <c r="B47" s="321" t="s">
        <v>611</v>
      </c>
    </row>
    <row r="48" spans="1:2" x14ac:dyDescent="0.25">
      <c r="A48" s="186" t="s">
        <v>304</v>
      </c>
      <c r="B48" s="321" t="s">
        <v>614</v>
      </c>
    </row>
    <row r="49" spans="1:2" x14ac:dyDescent="0.25">
      <c r="A49" s="186" t="s">
        <v>159</v>
      </c>
      <c r="B49" s="321" t="s">
        <v>615</v>
      </c>
    </row>
    <row r="50" spans="1:2" x14ac:dyDescent="0.25">
      <c r="A50" s="186" t="s">
        <v>307</v>
      </c>
      <c r="B50" s="321" t="s">
        <v>618</v>
      </c>
    </row>
    <row r="51" spans="1:2" x14ac:dyDescent="0.25">
      <c r="A51" s="186" t="s">
        <v>305</v>
      </c>
      <c r="B51" s="321" t="s">
        <v>616</v>
      </c>
    </row>
    <row r="52" spans="1:2" x14ac:dyDescent="0.25">
      <c r="A52" s="186" t="s">
        <v>306</v>
      </c>
      <c r="B52" s="321" t="s">
        <v>617</v>
      </c>
    </row>
    <row r="53" spans="1:2" x14ac:dyDescent="0.25">
      <c r="A53" s="186" t="s">
        <v>308</v>
      </c>
      <c r="B53" s="321" t="s">
        <v>619</v>
      </c>
    </row>
    <row r="54" spans="1:2" x14ac:dyDescent="0.25">
      <c r="A54" s="186" t="s">
        <v>310</v>
      </c>
      <c r="B54" s="321" t="s">
        <v>621</v>
      </c>
    </row>
    <row r="55" spans="1:2" x14ac:dyDescent="0.25">
      <c r="A55" s="186" t="s">
        <v>309</v>
      </c>
      <c r="B55" s="321" t="s">
        <v>620</v>
      </c>
    </row>
    <row r="56" spans="1:2" x14ac:dyDescent="0.25">
      <c r="A56" s="186" t="s">
        <v>185</v>
      </c>
      <c r="B56" s="321" t="s">
        <v>622</v>
      </c>
    </row>
    <row r="57" spans="1:2" x14ac:dyDescent="0.25">
      <c r="A57" s="186" t="s">
        <v>186</v>
      </c>
      <c r="B57" s="321" t="s">
        <v>623</v>
      </c>
    </row>
    <row r="58" spans="1:2" x14ac:dyDescent="0.25">
      <c r="A58" s="186" t="s">
        <v>187</v>
      </c>
      <c r="B58" s="321" t="s">
        <v>624</v>
      </c>
    </row>
    <row r="59" spans="1:2" x14ac:dyDescent="0.25">
      <c r="A59" s="186" t="s">
        <v>299</v>
      </c>
      <c r="B59" s="321" t="s">
        <v>625</v>
      </c>
    </row>
    <row r="60" spans="1:2" x14ac:dyDescent="0.25">
      <c r="A60" s="186" t="s">
        <v>188</v>
      </c>
      <c r="B60" s="321" t="s">
        <v>626</v>
      </c>
    </row>
    <row r="61" spans="1:2" x14ac:dyDescent="0.25">
      <c r="A61" s="186" t="s">
        <v>577</v>
      </c>
      <c r="B61" s="321" t="s">
        <v>627</v>
      </c>
    </row>
    <row r="62" spans="1:2" x14ac:dyDescent="0.25">
      <c r="A62" s="186" t="s">
        <v>578</v>
      </c>
      <c r="B62" s="321" t="s">
        <v>628</v>
      </c>
    </row>
    <row r="63" spans="1:2" x14ac:dyDescent="0.25">
      <c r="A63" s="186" t="s">
        <v>706</v>
      </c>
      <c r="B63" s="321" t="s">
        <v>720</v>
      </c>
    </row>
    <row r="64" spans="1:2" x14ac:dyDescent="0.25">
      <c r="A64" s="186" t="s">
        <v>707</v>
      </c>
      <c r="B64" s="321" t="s">
        <v>721</v>
      </c>
    </row>
    <row r="65" spans="1:2" x14ac:dyDescent="0.25">
      <c r="A65" s="186" t="s">
        <v>708</v>
      </c>
      <c r="B65" s="321" t="s">
        <v>722</v>
      </c>
    </row>
    <row r="66" spans="1:2" x14ac:dyDescent="0.25">
      <c r="A66" s="186" t="s">
        <v>709</v>
      </c>
      <c r="B66" s="321" t="s">
        <v>723</v>
      </c>
    </row>
    <row r="67" spans="1:2" x14ac:dyDescent="0.25">
      <c r="A67" s="186" t="s">
        <v>710</v>
      </c>
      <c r="B67" s="321" t="s">
        <v>724</v>
      </c>
    </row>
    <row r="68" spans="1:2" x14ac:dyDescent="0.25">
      <c r="A68" s="186" t="s">
        <v>711</v>
      </c>
      <c r="B68" s="321" t="s">
        <v>725</v>
      </c>
    </row>
    <row r="69" spans="1:2" x14ac:dyDescent="0.25">
      <c r="A69" s="186" t="s">
        <v>712</v>
      </c>
      <c r="B69" s="321" t="s">
        <v>726</v>
      </c>
    </row>
    <row r="70" spans="1:2" x14ac:dyDescent="0.25">
      <c r="A70" s="186" t="s">
        <v>713</v>
      </c>
      <c r="B70" s="321" t="s">
        <v>727</v>
      </c>
    </row>
    <row r="71" spans="1:2" x14ac:dyDescent="0.25">
      <c r="A71" s="186" t="s">
        <v>714</v>
      </c>
      <c r="B71" s="321" t="s">
        <v>728</v>
      </c>
    </row>
    <row r="72" spans="1:2" x14ac:dyDescent="0.25">
      <c r="A72" s="186" t="s">
        <v>312</v>
      </c>
      <c r="B72" s="321" t="s">
        <v>729</v>
      </c>
    </row>
    <row r="73" spans="1:2" x14ac:dyDescent="0.25">
      <c r="A73" s="186" t="s">
        <v>300</v>
      </c>
      <c r="B73" s="321" t="s">
        <v>730</v>
      </c>
    </row>
    <row r="74" spans="1:2" x14ac:dyDescent="0.25">
      <c r="A74" s="186" t="s">
        <v>134</v>
      </c>
      <c r="B74" s="321" t="s">
        <v>731</v>
      </c>
    </row>
    <row r="75" spans="1:2" x14ac:dyDescent="0.25">
      <c r="A75" s="186" t="s">
        <v>311</v>
      </c>
      <c r="B75" s="321" t="s">
        <v>732</v>
      </c>
    </row>
    <row r="76" spans="1:2" x14ac:dyDescent="0.25">
      <c r="A76" s="186" t="s">
        <v>697</v>
      </c>
      <c r="B76" s="321" t="s">
        <v>746</v>
      </c>
    </row>
    <row r="77" spans="1:2" x14ac:dyDescent="0.25">
      <c r="A77" s="186" t="s">
        <v>715</v>
      </c>
      <c r="B77" s="321" t="s">
        <v>747</v>
      </c>
    </row>
    <row r="78" spans="1:2" x14ac:dyDescent="0.25">
      <c r="A78" s="186" t="s">
        <v>55</v>
      </c>
      <c r="B78" s="321" t="s">
        <v>733</v>
      </c>
    </row>
    <row r="79" spans="1:2" x14ac:dyDescent="0.25">
      <c r="A79" s="186" t="s">
        <v>716</v>
      </c>
      <c r="B79" s="321" t="s">
        <v>748</v>
      </c>
    </row>
    <row r="80" spans="1:2" x14ac:dyDescent="0.25">
      <c r="A80" s="186" t="s">
        <v>315</v>
      </c>
      <c r="B80" s="321" t="s">
        <v>734</v>
      </c>
    </row>
    <row r="81" spans="1:2" x14ac:dyDescent="0.25">
      <c r="A81" s="186" t="s">
        <v>717</v>
      </c>
      <c r="B81" s="321" t="s">
        <v>749</v>
      </c>
    </row>
    <row r="82" spans="1:2" x14ac:dyDescent="0.25">
      <c r="A82" s="186" t="s">
        <v>190</v>
      </c>
      <c r="B82" s="321" t="s">
        <v>735</v>
      </c>
    </row>
    <row r="83" spans="1:2" x14ac:dyDescent="0.25">
      <c r="A83" s="186" t="s">
        <v>191</v>
      </c>
      <c r="B83" s="321" t="s">
        <v>736</v>
      </c>
    </row>
    <row r="84" spans="1:2" x14ac:dyDescent="0.25">
      <c r="A84" s="186" t="s">
        <v>316</v>
      </c>
      <c r="B84" s="321" t="s">
        <v>737</v>
      </c>
    </row>
    <row r="85" spans="1:2" x14ac:dyDescent="0.25">
      <c r="A85" s="186" t="s">
        <v>317</v>
      </c>
      <c r="B85" s="321" t="s">
        <v>738</v>
      </c>
    </row>
    <row r="86" spans="1:2" x14ac:dyDescent="0.25">
      <c r="A86" s="186" t="s">
        <v>718</v>
      </c>
      <c r="B86" s="321" t="s">
        <v>750</v>
      </c>
    </row>
    <row r="87" spans="1:2" x14ac:dyDescent="0.25">
      <c r="A87" s="186" t="s">
        <v>318</v>
      </c>
      <c r="B87" s="321" t="s">
        <v>739</v>
      </c>
    </row>
    <row r="88" spans="1:2" x14ac:dyDescent="0.25">
      <c r="A88" s="186" t="s">
        <v>319</v>
      </c>
      <c r="B88" s="321" t="s">
        <v>740</v>
      </c>
    </row>
    <row r="89" spans="1:2" x14ac:dyDescent="0.25">
      <c r="A89" s="186" t="s">
        <v>320</v>
      </c>
      <c r="B89" s="321" t="s">
        <v>741</v>
      </c>
    </row>
    <row r="90" spans="1:2" x14ac:dyDescent="0.25">
      <c r="A90" s="186" t="s">
        <v>321</v>
      </c>
      <c r="B90" s="321" t="s">
        <v>742</v>
      </c>
    </row>
    <row r="91" spans="1:2" x14ac:dyDescent="0.25">
      <c r="A91" s="193" t="s">
        <v>290</v>
      </c>
      <c r="B91" s="194"/>
    </row>
    <row r="92" spans="1:2" x14ac:dyDescent="0.25">
      <c r="A92" s="186" t="s">
        <v>291</v>
      </c>
      <c r="B92" s="321" t="s">
        <v>743</v>
      </c>
    </row>
    <row r="93" spans="1:2" x14ac:dyDescent="0.25">
      <c r="A93" s="186" t="s">
        <v>83</v>
      </c>
      <c r="B93" s="321" t="s">
        <v>744</v>
      </c>
    </row>
    <row r="94" spans="1:2" x14ac:dyDescent="0.25">
      <c r="A94" s="186" t="s">
        <v>84</v>
      </c>
      <c r="B94" s="321" t="s">
        <v>745</v>
      </c>
    </row>
    <row r="95" spans="1:2" x14ac:dyDescent="0.25">
      <c r="A95" s="186" t="s">
        <v>292</v>
      </c>
      <c r="B95" s="324" t="s">
        <v>293</v>
      </c>
    </row>
  </sheetData>
  <mergeCells count="1">
    <mergeCell ref="A7:B7"/>
  </mergeCells>
  <hyperlinks>
    <hyperlink ref="A16" location="Notes!A1" display="Notes" xr:uid="{8E755008-22A7-431A-BE61-D86E467D2713}"/>
    <hyperlink ref="A17" location="'Reference Values'!A1" display="Reference Values" xr:uid="{A91BC0D0-A0F5-494A-9C93-6D107C19C90A}"/>
    <hyperlink ref="A18" location="'Modified Goals (Plan 5)'!A1" display="Modified Goals (Plan 5)" xr:uid="{05134F8D-9265-4AE1-9D07-1F5D1E008D3F}"/>
    <hyperlink ref="A21" location="'(b-27) Conversions'!A1" display="(b-27) Conversion" xr:uid="{314B2AB2-0CA7-410F-9FFB-34EAD5037E31}"/>
    <hyperlink ref="A23" location="'Goal Attainment'!A1" display="Goal Attainment" xr:uid="{3F92E9EB-CEF9-43B7-BCE4-2E8DC1CBFAD7}"/>
    <hyperlink ref="A24" location="'Portfolio CPAS'!A1" display="Portfolio CPAS" xr:uid="{5EA789BC-C812-4AB7-A2CB-98965BB49E13}"/>
    <hyperlink ref="A25" location="'Residential Program CPAS'!A1" display="Residential Program CPAS" xr:uid="{086C66B8-9FD0-4C3D-AE2B-C75827E81D72}"/>
    <hyperlink ref="A26" location="'Business Program CPAS'!A1" display="Business Program CPAS" xr:uid="{9FD363FA-8310-42B4-9CA5-23EC13B40836}"/>
    <hyperlink ref="A29" location="'Retail Products'!A1" display="Retail Products" xr:uid="{4B40EC43-1854-4A38-A3AB-F478FB03A544}"/>
    <hyperlink ref="A43" location="Carryover!A1" display="Carryover" xr:uid="{11C9EB41-ECC3-47FD-84DF-5A4D5EF4C80D}"/>
    <hyperlink ref="A30" location="'Income Qualified'!A1" display="Income Qualified" xr:uid="{31745922-5510-48EF-B403-B890B927C76F}"/>
    <hyperlink ref="A31" location="Multifamily!A1" display="Multifamily" xr:uid="{36D7007E-2E17-4650-9082-363DF5D590AB}"/>
    <hyperlink ref="A32" location="'Market Rate Single Family'!A1" display="Market Rate Single Family" xr:uid="{F0831576-0B32-4370-AE35-A4C5C05EDA76}"/>
    <hyperlink ref="A33" location="Kits!A1" display="Kits" xr:uid="{8A1A6C89-E43B-4612-9F55-0041438706A3}"/>
    <hyperlink ref="A36" location="Standard!A1" display="Standard" xr:uid="{EDF3D60A-4E4C-4075-B5D0-9455FDFD05C2}"/>
    <hyperlink ref="A38" location="'Retro-Commissioning'!A1" display="Retro-Commissioning" xr:uid="{451EE8AF-D755-4178-BCAC-2F5634370917}"/>
    <hyperlink ref="A39" location="Streetlighting!A1" display="Streetlighting" xr:uid="{C2A5CDFC-FD61-48E3-A09C-9905CB2457B9}"/>
    <hyperlink ref="A27" location="'VO Program CPAS'!A1" display="VO Program CPAS" xr:uid="{C026CCB3-108E-4168-B689-1B9B5FFB898F}"/>
    <hyperlink ref="A51" location="'IQ - Smart Savers'!A1" display="IQ - Smart Savers" xr:uid="{0BCBF28A-B366-4287-ACC7-62A6F6461DFA}"/>
    <hyperlink ref="A56" location="'MRSF - Midstream HVAC'!A1" display="MRSF - Midstream HVAC" xr:uid="{24343C01-F7C3-46FC-897F-CB028E00EE9C}"/>
    <hyperlink ref="A19" location="'Modified Goals (Plan 6)'!A1" display="Modified Goals (Plan 6)" xr:uid="{812D39F5-9345-4433-9817-7EB9AF654B4F}"/>
    <hyperlink ref="A37" location="Custom!A1" display="Custom" xr:uid="{DC5DFA7F-D3C4-4E78-9D20-CB083E631AEC}"/>
    <hyperlink ref="A41" location="Midstream!A1" display="Midstream" xr:uid="{0F82726E-1A7F-4035-AB5D-7C3EBDE72664}"/>
    <hyperlink ref="A40" location="'Small Business'!A1" display="Small Business" xr:uid="{1260CD26-3AC5-4477-B916-046D983F3885}"/>
    <hyperlink ref="A49" location="'IQ - CAA'!A1" display="IQ - CAA" xr:uid="{6669C02C-2D49-4112-B574-386B9B11E673}"/>
    <hyperlink ref="A48" location="'IQ - Single Family'!A1" display="IQ - Single Family" xr:uid="{2A8CE512-3317-4585-8128-7841684A517C}"/>
    <hyperlink ref="A54" location="'MF - Market Rate'!A1" display="MF - Market Rate" xr:uid="{65268674-DD59-4DD0-BE14-0C3D6BB6D425}"/>
    <hyperlink ref="A55" location="'MF - Public Housing'!A1" display="MF - Public Housing" xr:uid="{25427185-E0E8-40FE-9D67-5526811346BC}"/>
    <hyperlink ref="A62" location="'Kits - Joint Utility'!A1" display="Kits - Joint Utility" xr:uid="{581E599F-5601-4004-A576-5233EA2F50BE}"/>
    <hyperlink ref="A57" location="'MRSF - Home Efficiency'!A1" display="MRSF - Home Efficiency" xr:uid="{B0AF3FA8-5C80-42F7-AA44-C4B54B55D2FD}"/>
    <hyperlink ref="A20" location="'(b-25) Conversions'!A1" display="(b-25) Conversion" xr:uid="{954646EC-7AA0-41B4-90B6-4910CA12DDE8}"/>
    <hyperlink ref="A92" location="Portfolio!A1" display="Portfolio" xr:uid="{35C5B740-7920-4DED-B699-CEA0BD0D18D8}"/>
    <hyperlink ref="A93" location="Residential!A1" display="Residential" xr:uid="{D5A6D361-C5F6-4C33-9FBF-D91AC3051EA8}"/>
    <hyperlink ref="A94" location="Business!A1" display="Business" xr:uid="{E4E9571A-B35B-497D-A625-80BEB851D408}"/>
    <hyperlink ref="A95" location="'CPAS Visualization'!A1" display="CPAS Visualization" xr:uid="{ED24D43D-B642-4BCA-8B05-BC4D7682E381}"/>
    <hyperlink ref="A34" location="'Res NPSO'!A1" display="Res NPSO" xr:uid="{95D09527-39A4-4326-BE1F-86809684DD17}"/>
    <hyperlink ref="A47" location="'RP - ECT'!A1" display="RP - ECT" xr:uid="{3AA0F640-50C9-44CE-8389-52FB5881251F}"/>
    <hyperlink ref="A45" location="'RP - IQ'!A1" display="RP - Incentives" xr:uid="{8F50E82D-2B89-4ACE-AC1D-C55834BB741E}"/>
    <hyperlink ref="A52" location="'IQ - MHAS'!A1" display="IQ - MHAS" xr:uid="{0EC9E005-237F-4D0E-8337-F693B53BDC41}"/>
    <hyperlink ref="A50" location="'IQ - Joint Utility'!A1" display="IQ - Joint Utility" xr:uid="{F9CB0A6F-C962-4700-93CA-1E3ADBC9EA9D}"/>
    <hyperlink ref="A53" location="'MF - Income Qualified'!A1" display="MF - Income Qualified" xr:uid="{AC624CF7-1CB1-428D-B1DE-44BA85F9A265}"/>
    <hyperlink ref="A60" location="'Kits - Community Kits'!A1" display="Kits - Community Kits" xr:uid="{EEED6D7C-0B85-4E2C-BAD8-31618DDDC0CB}"/>
    <hyperlink ref="A59" location="'Kits - High School Innovation'!A1" display="Kits - High School Innovation" xr:uid="{045C274C-89DB-4E1F-9CB1-680A2FA36FC6}"/>
    <hyperlink ref="A58" location="'Kits - School Kits'!A1" display="Kits - School Kits" xr:uid="{F4FDF7A2-9053-480F-885A-AA87A55304B9}"/>
    <hyperlink ref="A71" location="'RP - MR Carryover'!A1" display="RP - MR Carryover" xr:uid="{0424707B-92BD-4929-B458-8B5CEC359180}"/>
    <hyperlink ref="A72" location="'IQ - Carryover'!A1" display="IQ - Carryover" xr:uid="{9E6097B7-CE76-4719-A1E1-0E7C945A726D}"/>
    <hyperlink ref="A73" location="'Kits - Carryover'!A1" display="Kits - Carryover" xr:uid="{2A80BB3B-EAB8-4F0A-A7B8-0229036772DA}"/>
    <hyperlink ref="A81" location="'RCx - VSEM'!A1" display="RCx - VSEM" xr:uid="{7C779485-9975-4356-8A2C-5683F74EEB80}"/>
    <hyperlink ref="A76" location="'Standard - BOC'!A1" display="Standard - BOC" xr:uid="{41EA4B4E-3182-46D6-B353-D3B33E8EAFA5}"/>
    <hyperlink ref="A74" location="'Standard - Core'!A1" display="Standard - Core" xr:uid="{BD3177EF-06C8-46D3-A2FF-1C5A84CF302F}"/>
    <hyperlink ref="A83" location="'Streetlighting - UOSL'!A1" display="Streetlighting - UOSL" xr:uid="{9AD2F58A-C32B-4615-92B6-528730893E1B}"/>
    <hyperlink ref="A82" location="'Streetlighting - MOSL'!A1" display="Streetlighting - MOSL" xr:uid="{A35FDE87-784B-46B5-95E1-CC639409A1A5}"/>
    <hyperlink ref="A80" location="'RCx - VCx'!A1" display="RCx - VCx" xr:uid="{E2967C0A-15CE-42B7-B538-3BD6D718F5AB}"/>
    <hyperlink ref="A88" location="'MS - HVAC'!A1" display="MS - HVAC" xr:uid="{2927151E-6B83-4B17-8FB0-1A614F134FEF}"/>
    <hyperlink ref="A87" location="'MS - Lighting'!A1" display="MS - Lighting" xr:uid="{77CA7042-7226-4582-AC78-C85EEE184D4D}"/>
    <hyperlink ref="A86" location="'SB - SBEP (b-25)'!A1" display="SB - SBEP (b-25)" xr:uid="{0C564249-371B-41C4-8F4C-823BE060D042}"/>
    <hyperlink ref="A85" location="'SB - SBEP'!A1" display="SB - SBEP" xr:uid="{C34F7A8D-CEC5-4692-A94C-168A50E922F8}"/>
    <hyperlink ref="A84" location="'SB - SBDI'!A1" display="SB - SBDI" xr:uid="{4CF2827A-8573-4372-B90D-6BA1FC5D462F}"/>
    <hyperlink ref="A90" location="'MS - Carryover'!A1" display="MS - Carryover" xr:uid="{902C7859-0397-43BF-AB50-DD5C046E5BAD}"/>
    <hyperlink ref="A89" location="'MS - Food Service'!A1" display="MS - Food Service" xr:uid="{0F822BF9-40B8-4B56-BDB2-CDB4C5CECED5}"/>
    <hyperlink ref="A79" location="'Custom (b-25)'!A1" display="Custom (b-25)" xr:uid="{85D3B72C-59E9-48B6-89B3-E1E2931871F2}"/>
    <hyperlink ref="A78" location="'Custom (Project-Level)'!A1" display="Custom (Project-Level)" xr:uid="{241291CD-93BE-46DF-B73A-933E310B29E0}"/>
    <hyperlink ref="A35" location="'Res (b-25) Conversions'!A1" display="Res (b-25) Conversions" xr:uid="{5085F50E-B5AD-4CC5-A465-55A7256B7006}"/>
    <hyperlink ref="A46" location="'RP - MR'!A1" display="RP - ECT" xr:uid="{D12D6B43-6035-427A-B99F-0961C521B231}"/>
    <hyperlink ref="A61" location="'Kits - Mobile Homes'!A1" display="Kits - Mobile Homes" xr:uid="{12F0837A-A7EB-4237-9EE6-AD98DF52029A}"/>
    <hyperlink ref="A42" location="'Bus (b-25) Conversions'!A1" display="Bus (b-25) Conversions" xr:uid="{A4C40D17-4E14-4629-B9EC-2E934CD7ACAA}"/>
    <hyperlink ref="A63" location="'RP - IQ &amp; MR (b-25)'!A1" display="RP - IQ &amp; MR (b-25)" xr:uid="{8EA6525D-9F32-4975-B8FE-DF0D5F06B5D8}"/>
    <hyperlink ref="A64" location="'IQ - SF (b-25)'!A1" display="IQ - SF (b-25)" xr:uid="{7A81B2A5-A082-45F9-9F9A-AB0730D02959}"/>
    <hyperlink ref="A65" location="'IQ - CAA (b-25)'!A1" display="IQ - CAA (b-25)" xr:uid="{2B6C1C3B-CC33-46A6-AC9E-9183E0DD77D4}"/>
    <hyperlink ref="A67" location="'IQ - MHAS (b-25)'!A1" display="IQ - MHAS (b-25)" xr:uid="{66EF619D-3C90-43B0-A118-5F0EF7DEC0A6}"/>
    <hyperlink ref="A68" location="'Kits - Joint Utility (b-25)'!A1" display="IQ - Joint Utility (b-25)" xr:uid="{A5C6C2C2-0CDF-47DB-8C83-218835872163}"/>
    <hyperlink ref="A66" location="'IQ - SS (b-25)'!A1" display="IQ - SS (b-25)" xr:uid="{631251ED-1F7B-44A2-ABFF-5E392284A479}"/>
    <hyperlink ref="A69" location="'Custom (Project-Level)'!A1" display="Custom (Project-Level)" xr:uid="{0832C08A-B584-40E8-89C9-FED0652E6613}"/>
    <hyperlink ref="A70" location="'RP - IQ Carryover'!A1" display="RP - IQ Carryover" xr:uid="{DD885C5A-CF72-4022-ACF9-AF739C7D34DE}"/>
    <hyperlink ref="A77" location="'Standard - Core (b-25)'!A1" display="Standard - Core (b-25)" xr:uid="{62A1CAF2-6138-4EC1-95D8-5A68CEA3B1D6}"/>
    <hyperlink ref="A75" location="'Standard - Online Store'!A1" display="Standard - Online Store" xr:uid="{3DCBB2A8-64AB-4734-B417-980F2BE384E4}"/>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BAB4-62A2-4272-A871-98950389E44E}">
  <dimension ref="A1:F27"/>
  <sheetViews>
    <sheetView workbookViewId="0"/>
    <sheetView workbookViewId="1"/>
  </sheetViews>
  <sheetFormatPr defaultRowHeight="15.75" x14ac:dyDescent="0.3"/>
  <cols>
    <col min="1" max="1" width="31.44140625" customWidth="1"/>
    <col min="2" max="2" width="21.21875" customWidth="1"/>
  </cols>
  <sheetData>
    <row r="1" spans="1:6" ht="15.75" customHeight="1" x14ac:dyDescent="0.3">
      <c r="A1" s="46" t="s">
        <v>344</v>
      </c>
      <c r="B1" s="46"/>
      <c r="C1" s="46"/>
      <c r="D1" s="46"/>
      <c r="E1" s="46"/>
    </row>
    <row r="3" spans="1:6" x14ac:dyDescent="0.3">
      <c r="A3" s="15" t="s">
        <v>37</v>
      </c>
      <c r="B3" s="170" t="s">
        <v>12</v>
      </c>
    </row>
    <row r="4" spans="1:6" x14ac:dyDescent="0.3">
      <c r="A4" s="303" t="s">
        <v>345</v>
      </c>
      <c r="B4" s="304">
        <f>'Portfolio CPAS'!J8</f>
        <v>457157.92429543391</v>
      </c>
    </row>
    <row r="5" spans="1:6" x14ac:dyDescent="0.3">
      <c r="A5" s="303" t="s">
        <v>346</v>
      </c>
      <c r="B5" s="304">
        <f>'Reference Values'!H45</f>
        <v>125202.4360000001</v>
      </c>
    </row>
    <row r="6" spans="1:6" x14ac:dyDescent="0.3">
      <c r="A6" s="303" t="s">
        <v>354</v>
      </c>
      <c r="B6" s="304">
        <f>'Reference Values'!H79</f>
        <v>0</v>
      </c>
    </row>
    <row r="7" spans="1:6" x14ac:dyDescent="0.3">
      <c r="A7" s="303" t="s">
        <v>347</v>
      </c>
      <c r="B7" s="304">
        <f>'Reference Values'!H72</f>
        <v>908.44835543236695</v>
      </c>
    </row>
    <row r="8" spans="1:6" x14ac:dyDescent="0.3">
      <c r="A8" s="303" t="s">
        <v>348</v>
      </c>
      <c r="B8" s="304">
        <f>'Reference Values'!H65</f>
        <v>4848.6109650791623</v>
      </c>
    </row>
    <row r="9" spans="1:6" x14ac:dyDescent="0.3">
      <c r="A9" s="303" t="s">
        <v>349</v>
      </c>
      <c r="B9" s="304">
        <f>'Reference Values'!H58</f>
        <v>7488.8130594142131</v>
      </c>
    </row>
    <row r="10" spans="1:6" x14ac:dyDescent="0.3">
      <c r="A10" s="303" t="s">
        <v>350</v>
      </c>
      <c r="B10" s="304">
        <f>'Reference Values'!H51</f>
        <v>3602.5795913682086</v>
      </c>
    </row>
    <row r="11" spans="1:6" x14ac:dyDescent="0.3">
      <c r="A11" s="303" t="s">
        <v>351</v>
      </c>
      <c r="B11" s="304">
        <f>B4-B5-B7-B8-B9-B10</f>
        <v>315107.03632413986</v>
      </c>
      <c r="D11" s="19"/>
    </row>
    <row r="12" spans="1:6" x14ac:dyDescent="0.3">
      <c r="A12" s="303" t="s">
        <v>352</v>
      </c>
      <c r="B12" s="304">
        <f>'Reference Values'!H20</f>
        <v>239060</v>
      </c>
    </row>
    <row r="13" spans="1:6" x14ac:dyDescent="0.3">
      <c r="A13" s="303" t="s">
        <v>353</v>
      </c>
      <c r="B13" s="305">
        <f>B11/$B$12</f>
        <v>1.318108576608968</v>
      </c>
      <c r="F13" s="19"/>
    </row>
    <row r="14" spans="1:6" x14ac:dyDescent="0.3">
      <c r="D14" s="19"/>
    </row>
    <row r="15" spans="1:6" x14ac:dyDescent="0.3">
      <c r="A15" s="46" t="s">
        <v>355</v>
      </c>
      <c r="B15" s="46"/>
      <c r="C15" s="19"/>
    </row>
    <row r="16" spans="1:6" x14ac:dyDescent="0.3">
      <c r="D16" s="19"/>
    </row>
    <row r="17" spans="1:2" x14ac:dyDescent="0.3">
      <c r="A17" s="15" t="s">
        <v>37</v>
      </c>
      <c r="B17" s="5" t="s">
        <v>12</v>
      </c>
    </row>
    <row r="18" spans="1:2" x14ac:dyDescent="0.3">
      <c r="A18" s="287" t="s">
        <v>356</v>
      </c>
      <c r="B18" s="304">
        <f>'Portfolio CPAS'!J8</f>
        <v>457157.92429543391</v>
      </c>
    </row>
    <row r="19" spans="1:2" x14ac:dyDescent="0.3">
      <c r="A19" s="287" t="s">
        <v>365</v>
      </c>
      <c r="B19" s="304">
        <f>'Reference Values'!H78</f>
        <v>457406.38910046394</v>
      </c>
    </row>
    <row r="20" spans="1:2" x14ac:dyDescent="0.3">
      <c r="A20" s="287" t="s">
        <v>357</v>
      </c>
      <c r="B20" s="304">
        <f>'Reference Values'!H71</f>
        <v>451086.38662323175</v>
      </c>
    </row>
    <row r="21" spans="1:2" x14ac:dyDescent="0.3">
      <c r="A21" s="287" t="s">
        <v>358</v>
      </c>
      <c r="B21" s="304">
        <f>'Reference Values'!H64</f>
        <v>436172.68832548423</v>
      </c>
    </row>
    <row r="22" spans="1:2" x14ac:dyDescent="0.3">
      <c r="A22" s="287" t="s">
        <v>359</v>
      </c>
      <c r="B22" s="304">
        <f>'Reference Values'!H57</f>
        <v>295406.22134403244</v>
      </c>
    </row>
    <row r="23" spans="1:2" x14ac:dyDescent="0.3">
      <c r="A23" s="287" t="s">
        <v>360</v>
      </c>
      <c r="B23" s="304">
        <f>'Reference Values'!H50</f>
        <v>303799.58402341546</v>
      </c>
    </row>
    <row r="24" spans="1:2" x14ac:dyDescent="0.3">
      <c r="A24" s="287" t="s">
        <v>361</v>
      </c>
      <c r="B24" s="304">
        <f>'Reference Values'!H44</f>
        <v>912102.11899999995</v>
      </c>
    </row>
    <row r="25" spans="1:2" x14ac:dyDescent="0.3">
      <c r="A25" s="287" t="s">
        <v>362</v>
      </c>
      <c r="B25" s="304">
        <f>SUM(B18:B24)</f>
        <v>3313131.3127120617</v>
      </c>
    </row>
    <row r="26" spans="1:2" x14ac:dyDescent="0.3">
      <c r="A26" s="287" t="s">
        <v>363</v>
      </c>
      <c r="B26" s="304">
        <f>'Reference Values'!H14</f>
        <v>3045376</v>
      </c>
    </row>
    <row r="27" spans="1:2" x14ac:dyDescent="0.3">
      <c r="A27" s="287" t="s">
        <v>364</v>
      </c>
      <c r="B27" s="306">
        <f>B25/B26</f>
        <v>1.087921922518619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39"/>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40" width="7.77734375" customWidth="1"/>
    <col min="41" max="41" width="9.77734375" customWidth="1"/>
  </cols>
  <sheetData>
    <row r="1" spans="1:41" ht="15.75" customHeight="1" x14ac:dyDescent="0.3">
      <c r="A1" s="54" t="s">
        <v>164</v>
      </c>
      <c r="B1" s="41"/>
      <c r="C1" s="41"/>
      <c r="D1" s="41"/>
      <c r="E1" s="5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row>
    <row r="2" spans="1:41" x14ac:dyDescent="0.3">
      <c r="A2" s="41"/>
      <c r="B2" s="41"/>
      <c r="C2" s="5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row>
    <row r="3" spans="1:41" ht="15.75" customHeight="1" x14ac:dyDescent="0.3">
      <c r="A3" s="561" t="s">
        <v>114</v>
      </c>
      <c r="B3" s="563" t="s">
        <v>450</v>
      </c>
      <c r="C3" s="563" t="s">
        <v>412</v>
      </c>
      <c r="D3" s="563" t="s">
        <v>60</v>
      </c>
      <c r="E3" s="151" t="s">
        <v>414</v>
      </c>
      <c r="F3" s="78"/>
      <c r="G3" s="79"/>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559" t="s">
        <v>1</v>
      </c>
    </row>
    <row r="4" spans="1:41" x14ac:dyDescent="0.3">
      <c r="A4" s="562"/>
      <c r="B4" s="564"/>
      <c r="C4" s="565"/>
      <c r="D4" s="564"/>
      <c r="E4" s="24">
        <v>2018</v>
      </c>
      <c r="F4" s="24">
        <f>E4+1</f>
        <v>2019</v>
      </c>
      <c r="G4" s="24">
        <f t="shared" ref="G4:AN4" si="0">F4+1</f>
        <v>2020</v>
      </c>
      <c r="H4" s="24">
        <f t="shared" si="0"/>
        <v>2021</v>
      </c>
      <c r="I4" s="24">
        <f t="shared" si="0"/>
        <v>2022</v>
      </c>
      <c r="J4" s="24">
        <f t="shared" si="0"/>
        <v>2023</v>
      </c>
      <c r="K4" s="24">
        <f t="shared" si="0"/>
        <v>2024</v>
      </c>
      <c r="L4" s="24">
        <f t="shared" si="0"/>
        <v>2025</v>
      </c>
      <c r="M4" s="24">
        <f t="shared" si="0"/>
        <v>2026</v>
      </c>
      <c r="N4" s="24">
        <f t="shared" si="0"/>
        <v>2027</v>
      </c>
      <c r="O4" s="24">
        <f t="shared" si="0"/>
        <v>2028</v>
      </c>
      <c r="P4" s="24">
        <f t="shared" si="0"/>
        <v>2029</v>
      </c>
      <c r="Q4" s="24">
        <f t="shared" si="0"/>
        <v>2030</v>
      </c>
      <c r="R4" s="24">
        <f t="shared" si="0"/>
        <v>2031</v>
      </c>
      <c r="S4" s="24">
        <f t="shared" si="0"/>
        <v>2032</v>
      </c>
      <c r="T4" s="24">
        <f t="shared" si="0"/>
        <v>2033</v>
      </c>
      <c r="U4" s="24">
        <f t="shared" si="0"/>
        <v>2034</v>
      </c>
      <c r="V4" s="24">
        <f t="shared" si="0"/>
        <v>2035</v>
      </c>
      <c r="W4" s="24">
        <f t="shared" si="0"/>
        <v>2036</v>
      </c>
      <c r="X4" s="24">
        <f t="shared" si="0"/>
        <v>2037</v>
      </c>
      <c r="Y4" s="24">
        <f t="shared" si="0"/>
        <v>2038</v>
      </c>
      <c r="Z4" s="24">
        <f t="shared" si="0"/>
        <v>2039</v>
      </c>
      <c r="AA4" s="24">
        <f t="shared" si="0"/>
        <v>2040</v>
      </c>
      <c r="AB4" s="24">
        <f t="shared" si="0"/>
        <v>2041</v>
      </c>
      <c r="AC4" s="24">
        <f t="shared" si="0"/>
        <v>2042</v>
      </c>
      <c r="AD4" s="24">
        <f t="shared" si="0"/>
        <v>2043</v>
      </c>
      <c r="AE4" s="24">
        <f t="shared" si="0"/>
        <v>2044</v>
      </c>
      <c r="AF4" s="24">
        <f t="shared" si="0"/>
        <v>2045</v>
      </c>
      <c r="AG4" s="24">
        <f t="shared" si="0"/>
        <v>2046</v>
      </c>
      <c r="AH4" s="24">
        <f t="shared" si="0"/>
        <v>2047</v>
      </c>
      <c r="AI4" s="24">
        <f t="shared" si="0"/>
        <v>2048</v>
      </c>
      <c r="AJ4" s="24">
        <f t="shared" si="0"/>
        <v>2049</v>
      </c>
      <c r="AK4" s="24">
        <f t="shared" si="0"/>
        <v>2050</v>
      </c>
      <c r="AL4" s="24">
        <f t="shared" si="0"/>
        <v>2051</v>
      </c>
      <c r="AM4" s="24">
        <f t="shared" si="0"/>
        <v>2052</v>
      </c>
      <c r="AN4" s="24">
        <f t="shared" si="0"/>
        <v>2053</v>
      </c>
      <c r="AO4" s="560"/>
    </row>
    <row r="5" spans="1:41" ht="15.75" customHeight="1" x14ac:dyDescent="0.3">
      <c r="A5" s="246" t="s">
        <v>83</v>
      </c>
      <c r="B5" s="247">
        <f>'Residential Program CPAS'!B32</f>
        <v>10.489546432960383</v>
      </c>
      <c r="C5" s="248">
        <f>'Residential Program CPAS'!C29</f>
        <v>224557.52593261414</v>
      </c>
      <c r="D5" s="249">
        <f>'Residential Program CPAS'!D29</f>
        <v>0.89121291495919874</v>
      </c>
      <c r="E5" s="27"/>
      <c r="F5" s="27"/>
      <c r="G5" s="27"/>
      <c r="H5" s="27"/>
      <c r="I5" s="27"/>
      <c r="J5" s="223">
        <f>'Residential Program CPAS'!J29</f>
        <v>200128.56726243091</v>
      </c>
      <c r="K5" s="223">
        <f>'Residential Program CPAS'!K29</f>
        <v>200128.56726243091</v>
      </c>
      <c r="L5" s="223">
        <f>'Residential Program CPAS'!L29</f>
        <v>199405.20063861262</v>
      </c>
      <c r="M5" s="223">
        <f>'Residential Program CPAS'!M29</f>
        <v>199405.20063861262</v>
      </c>
      <c r="N5" s="223">
        <f>'Residential Program CPAS'!N29</f>
        <v>196186.64597671703</v>
      </c>
      <c r="O5" s="223">
        <f>'Residential Program CPAS'!O29</f>
        <v>195784.13564237015</v>
      </c>
      <c r="P5" s="223">
        <f>'Residential Program CPAS'!P29</f>
        <v>191270.61318497019</v>
      </c>
      <c r="Q5" s="223">
        <f>'Residential Program CPAS'!Q29</f>
        <v>182733.5216839221</v>
      </c>
      <c r="R5" s="223">
        <f>'Residential Program CPAS'!R29</f>
        <v>96606.365803813009</v>
      </c>
      <c r="S5" s="223">
        <f>'Residential Program CPAS'!S29</f>
        <v>95159.330848914833</v>
      </c>
      <c r="T5" s="223">
        <f>'Residential Program CPAS'!T29</f>
        <v>75691.753822641243</v>
      </c>
      <c r="U5" s="223">
        <f>'Residential Program CPAS'!U29</f>
        <v>39556.993901363181</v>
      </c>
      <c r="V5" s="223">
        <f>'Residential Program CPAS'!V29</f>
        <v>38508.134511704469</v>
      </c>
      <c r="W5" s="223">
        <f>'Residential Program CPAS'!W29</f>
        <v>38508.134511704469</v>
      </c>
      <c r="X5" s="223">
        <f>'Residential Program CPAS'!X29</f>
        <v>38178.035812702095</v>
      </c>
      <c r="Y5" s="223">
        <f>'Residential Program CPAS'!Y29</f>
        <v>13271.246180142854</v>
      </c>
      <c r="Z5" s="223">
        <f>'Residential Program CPAS'!Z29</f>
        <v>6051.9594019202377</v>
      </c>
      <c r="AA5" s="223">
        <f>'Residential Program CPAS'!AA29</f>
        <v>6012.1140352968268</v>
      </c>
      <c r="AB5" s="223">
        <f>'Residential Program CPAS'!AB29</f>
        <v>5135.2723971073929</v>
      </c>
      <c r="AC5" s="223">
        <f>'Residential Program CPAS'!AC29</f>
        <v>4781.5424381349394</v>
      </c>
      <c r="AD5" s="223">
        <f>'Residential Program CPAS'!AD29</f>
        <v>81.152334740695721</v>
      </c>
      <c r="AE5" s="223">
        <f>'Residential Program CPAS'!AE29</f>
        <v>69.693175226190476</v>
      </c>
      <c r="AF5" s="223">
        <f>'Residential Program CPAS'!AF29</f>
        <v>69.693175226190476</v>
      </c>
      <c r="AG5" s="223">
        <f>'Residential Program CPAS'!AG29</f>
        <v>69.693175226190476</v>
      </c>
      <c r="AH5" s="223">
        <f>'Residential Program CPAS'!AH29</f>
        <v>69.693175226190476</v>
      </c>
      <c r="AI5" s="223">
        <f>'Residential Program CPAS'!AI29</f>
        <v>0</v>
      </c>
      <c r="AJ5" s="223">
        <v>0</v>
      </c>
      <c r="AK5" s="223">
        <v>0</v>
      </c>
      <c r="AL5" s="223">
        <v>0</v>
      </c>
      <c r="AM5" s="223">
        <v>0</v>
      </c>
      <c r="AN5" s="223">
        <v>0</v>
      </c>
      <c r="AO5" s="225">
        <f>SUM(I5:AN5)</f>
        <v>2022863.2609911573</v>
      </c>
    </row>
    <row r="6" spans="1:41" ht="15.75" customHeight="1" x14ac:dyDescent="0.3">
      <c r="A6" s="246" t="s">
        <v>84</v>
      </c>
      <c r="B6" s="247">
        <f>'Business Program CPAS by Init'!B16</f>
        <v>15.199361270620697</v>
      </c>
      <c r="C6" s="248">
        <f>'Business Program CPAS by Init'!C13</f>
        <v>198604.93603808273</v>
      </c>
      <c r="D6" s="249">
        <f>'Business Program CPAS by Init'!D13</f>
        <v>0.87416573563270106</v>
      </c>
      <c r="E6" s="27"/>
      <c r="F6" s="27"/>
      <c r="G6" s="27"/>
      <c r="H6" s="27"/>
      <c r="I6" s="27"/>
      <c r="J6" s="223">
        <f>'Business Program CPAS by Init'!J13</f>
        <v>173613.63001201613</v>
      </c>
      <c r="K6" s="223">
        <f>'Business Program CPAS by Init'!K13</f>
        <v>173613.63001201613</v>
      </c>
      <c r="L6" s="223">
        <f>'Business Program CPAS by Init'!L13</f>
        <v>173429.35685658036</v>
      </c>
      <c r="M6" s="223">
        <f>'Business Program CPAS by Init'!M13</f>
        <v>170127.08291710581</v>
      </c>
      <c r="N6" s="223">
        <f>'Business Program CPAS by Init'!N13</f>
        <v>168375.24340983661</v>
      </c>
      <c r="O6" s="223">
        <f>'Business Program CPAS by Init'!O13</f>
        <v>167514.86751048357</v>
      </c>
      <c r="P6" s="223">
        <f>'Business Program CPAS by Init'!P13</f>
        <v>165330.51518284745</v>
      </c>
      <c r="Q6" s="223">
        <f>'Business Program CPAS by Init'!Q13</f>
        <v>160524.05126115616</v>
      </c>
      <c r="R6" s="223">
        <f>'Business Program CPAS by Init'!R13</f>
        <v>158850.62543486839</v>
      </c>
      <c r="S6" s="223">
        <f>'Business Program CPAS by Init'!S13</f>
        <v>157658.3358215199</v>
      </c>
      <c r="T6" s="223">
        <f>'Business Program CPAS by Init'!T13</f>
        <v>154589.65832264745</v>
      </c>
      <c r="U6" s="223">
        <f>'Business Program CPAS by Init'!U13</f>
        <v>137747.98694970566</v>
      </c>
      <c r="V6" s="223">
        <f>'Business Program CPAS by Init'!V13</f>
        <v>115454.56596041973</v>
      </c>
      <c r="W6" s="223">
        <f>'Business Program CPAS by Init'!W13</f>
        <v>108726.58484712199</v>
      </c>
      <c r="X6" s="223">
        <f>'Business Program CPAS by Init'!X13</f>
        <v>100552.0789072105</v>
      </c>
      <c r="Y6" s="223">
        <f>'Business Program CPAS by Init'!Y13</f>
        <v>37887.878896543742</v>
      </c>
      <c r="Z6" s="223">
        <f>'Business Program CPAS by Init'!Z13</f>
        <v>37581.834810208384</v>
      </c>
      <c r="AA6" s="223">
        <f>'Business Program CPAS by Init'!AA13</f>
        <v>37265.627413418202</v>
      </c>
      <c r="AB6" s="223">
        <f>'Business Program CPAS by Init'!AB13</f>
        <v>37114.347305176554</v>
      </c>
      <c r="AC6" s="223">
        <f>'Business Program CPAS by Init'!AC13</f>
        <v>36886.728784316518</v>
      </c>
      <c r="AD6" s="223">
        <f>'Business Program CPAS by Init'!AD13</f>
        <v>17948.212860030118</v>
      </c>
      <c r="AE6" s="223">
        <f>'Business Program CPAS by Init'!AE13</f>
        <v>17947.883172763144</v>
      </c>
      <c r="AF6" s="223">
        <f>'Business Program CPAS by Init'!AF13</f>
        <v>17619.516395805767</v>
      </c>
      <c r="AG6" s="223">
        <f>'Business Program CPAS by Init'!AG13</f>
        <v>17484.057323635938</v>
      </c>
      <c r="AH6" s="223">
        <f>'Business Program CPAS by Init'!AH13</f>
        <v>17471.238781269542</v>
      </c>
      <c r="AI6" s="223">
        <f>'Business Program CPAS by Init'!AI13</f>
        <v>781.99348755935364</v>
      </c>
      <c r="AJ6" s="223">
        <f>'Business Program CPAS by Init'!AJ13</f>
        <v>781.99348755935364</v>
      </c>
      <c r="AK6" s="223">
        <f>'Business Program CPAS by Init'!AK13</f>
        <v>781.99348755935364</v>
      </c>
      <c r="AL6" s="223">
        <f>'Business Program CPAS by Init'!AL13</f>
        <v>781.99348755935364</v>
      </c>
      <c r="AM6" s="223">
        <f>'Business Program CPAS by Init'!AM13</f>
        <v>781.99348755935364</v>
      </c>
      <c r="AN6" s="223">
        <f>'Business Program CPAS by Init'!AN13</f>
        <v>0</v>
      </c>
      <c r="AO6" s="225">
        <f>SUM(I6:AN6)</f>
        <v>2565225.5065865009</v>
      </c>
    </row>
    <row r="7" spans="1:41" ht="15.75" customHeight="1" x14ac:dyDescent="0.3">
      <c r="A7" s="246" t="s">
        <v>73</v>
      </c>
      <c r="B7" s="247">
        <f>'VO Program CPAS'!B9</f>
        <v>15</v>
      </c>
      <c r="C7" s="248">
        <f>'VO Program CPAS'!C6</f>
        <v>83415.727020986858</v>
      </c>
      <c r="D7" s="249" t="str">
        <f>'VO Program CPAS'!D6</f>
        <v>N/A</v>
      </c>
      <c r="E7" s="27"/>
      <c r="F7" s="27"/>
      <c r="G7" s="27"/>
      <c r="H7" s="27"/>
      <c r="I7" s="27"/>
      <c r="J7" s="223">
        <f>'VO Program CPAS'!J6</f>
        <v>83415.727020986858</v>
      </c>
      <c r="K7" s="223">
        <f>'VO Program CPAS'!K6</f>
        <v>83415.727020986858</v>
      </c>
      <c r="L7" s="223">
        <f>'VO Program CPAS'!L6</f>
        <v>83415.727020986858</v>
      </c>
      <c r="M7" s="223">
        <f>'VO Program CPAS'!M6</f>
        <v>83415.727020986858</v>
      </c>
      <c r="N7" s="223">
        <f>'VO Program CPAS'!N6</f>
        <v>83415.727020986858</v>
      </c>
      <c r="O7" s="223">
        <f>'VO Program CPAS'!O6</f>
        <v>83415.727020986858</v>
      </c>
      <c r="P7" s="223">
        <f>'VO Program CPAS'!P6</f>
        <v>83415.727020986858</v>
      </c>
      <c r="Q7" s="223">
        <f>'VO Program CPAS'!Q6</f>
        <v>83415.727020986858</v>
      </c>
      <c r="R7" s="223">
        <f>'VO Program CPAS'!R6</f>
        <v>83415.727020986858</v>
      </c>
      <c r="S7" s="223">
        <f>'VO Program CPAS'!S6</f>
        <v>83415.727020986858</v>
      </c>
      <c r="T7" s="223">
        <f>'VO Program CPAS'!T6</f>
        <v>83415.727020986858</v>
      </c>
      <c r="U7" s="223">
        <f>'VO Program CPAS'!U6</f>
        <v>83415.727020986858</v>
      </c>
      <c r="V7" s="223">
        <f>'VO Program CPAS'!V6</f>
        <v>83415.727020986858</v>
      </c>
      <c r="W7" s="223">
        <f>'VO Program CPAS'!W6</f>
        <v>83415.727020986858</v>
      </c>
      <c r="X7" s="223">
        <f>'VO Program CPAS'!X6</f>
        <v>83415.727020986858</v>
      </c>
      <c r="Y7" s="223">
        <f>'VO Program CPAS'!Y6</f>
        <v>0</v>
      </c>
      <c r="Z7" s="223">
        <f>'VO Program CPAS'!Z6</f>
        <v>0</v>
      </c>
      <c r="AA7" s="223">
        <f>'VO Program CPAS'!AA6</f>
        <v>0</v>
      </c>
      <c r="AB7" s="223">
        <f>'VO Program CPAS'!AB6</f>
        <v>0</v>
      </c>
      <c r="AC7" s="223">
        <f>'VO Program CPAS'!AC6</f>
        <v>0</v>
      </c>
      <c r="AD7" s="223">
        <f>'VO Program CPAS'!AD6</f>
        <v>0</v>
      </c>
      <c r="AE7" s="223">
        <f>'VO Program CPAS'!AE6</f>
        <v>0</v>
      </c>
      <c r="AF7" s="223">
        <f>'VO Program CPAS'!AF6</f>
        <v>0</v>
      </c>
      <c r="AG7" s="223">
        <f>'VO Program CPAS'!AG6</f>
        <v>0</v>
      </c>
      <c r="AH7" s="223">
        <f>'VO Program CPAS'!AH6</f>
        <v>0</v>
      </c>
      <c r="AI7" s="223">
        <f>'VO Program CPAS'!AI6</f>
        <v>0</v>
      </c>
      <c r="AJ7" s="223">
        <v>0</v>
      </c>
      <c r="AK7" s="223">
        <v>0</v>
      </c>
      <c r="AL7" s="223">
        <v>0</v>
      </c>
      <c r="AM7" s="223">
        <v>0</v>
      </c>
      <c r="AN7" s="223">
        <v>0</v>
      </c>
      <c r="AO7" s="251">
        <f>SUM(I7:AN7)</f>
        <v>1251235.9053148029</v>
      </c>
    </row>
    <row r="8" spans="1:41" ht="15.75" customHeight="1" x14ac:dyDescent="0.3">
      <c r="A8" s="226" t="s">
        <v>338</v>
      </c>
      <c r="B8" s="243"/>
      <c r="C8" s="228">
        <f>SUM(C5:C7)</f>
        <v>506578.18899168371</v>
      </c>
      <c r="D8" s="253">
        <f>J8/C8</f>
        <v>0.90244296779808431</v>
      </c>
      <c r="E8" s="26"/>
      <c r="F8" s="26"/>
      <c r="G8" s="26"/>
      <c r="H8" s="26"/>
      <c r="I8" s="26"/>
      <c r="J8" s="228">
        <f>SUM(J5:J7)</f>
        <v>457157.92429543391</v>
      </c>
      <c r="K8" s="228">
        <f>SUM(K5:K7)</f>
        <v>457157.92429543391</v>
      </c>
      <c r="L8" s="228">
        <f t="shared" ref="L8:AN8" si="1">SUM(L5:L7)</f>
        <v>456250.28451617982</v>
      </c>
      <c r="M8" s="228">
        <f t="shared" si="1"/>
        <v>452948.01057670527</v>
      </c>
      <c r="N8" s="228">
        <f t="shared" si="1"/>
        <v>447977.61640754051</v>
      </c>
      <c r="O8" s="228">
        <f t="shared" si="1"/>
        <v>446714.73017384054</v>
      </c>
      <c r="P8" s="228">
        <f t="shared" si="1"/>
        <v>440016.85538880446</v>
      </c>
      <c r="Q8" s="228">
        <f t="shared" si="1"/>
        <v>426673.2999660651</v>
      </c>
      <c r="R8" s="228">
        <f t="shared" si="1"/>
        <v>338872.71825966827</v>
      </c>
      <c r="S8" s="228">
        <f t="shared" si="1"/>
        <v>336233.3936914216</v>
      </c>
      <c r="T8" s="228">
        <f t="shared" si="1"/>
        <v>313697.13916627556</v>
      </c>
      <c r="U8" s="228">
        <f t="shared" si="1"/>
        <v>260720.7078720557</v>
      </c>
      <c r="V8" s="228">
        <f t="shared" si="1"/>
        <v>237378.42749311106</v>
      </c>
      <c r="W8" s="228">
        <f t="shared" si="1"/>
        <v>230650.44637981331</v>
      </c>
      <c r="X8" s="228">
        <f t="shared" si="1"/>
        <v>222145.84174089943</v>
      </c>
      <c r="Y8" s="228">
        <f t="shared" si="1"/>
        <v>51159.1250766866</v>
      </c>
      <c r="Z8" s="228">
        <f t="shared" si="1"/>
        <v>43633.794212128618</v>
      </c>
      <c r="AA8" s="228">
        <f t="shared" si="1"/>
        <v>43277.741448715031</v>
      </c>
      <c r="AB8" s="228">
        <f t="shared" si="1"/>
        <v>42249.619702283948</v>
      </c>
      <c r="AC8" s="228">
        <f t="shared" si="1"/>
        <v>41668.271222451454</v>
      </c>
      <c r="AD8" s="228">
        <f t="shared" si="1"/>
        <v>18029.365194770813</v>
      </c>
      <c r="AE8" s="228">
        <f t="shared" si="1"/>
        <v>18017.576347989336</v>
      </c>
      <c r="AF8" s="228">
        <f t="shared" si="1"/>
        <v>17689.209571031959</v>
      </c>
      <c r="AG8" s="228">
        <f t="shared" si="1"/>
        <v>17553.750498862129</v>
      </c>
      <c r="AH8" s="228">
        <f t="shared" si="1"/>
        <v>17540.931956495733</v>
      </c>
      <c r="AI8" s="228">
        <f t="shared" si="1"/>
        <v>781.99348755935364</v>
      </c>
      <c r="AJ8" s="228">
        <f t="shared" si="1"/>
        <v>781.99348755935364</v>
      </c>
      <c r="AK8" s="228">
        <f t="shared" si="1"/>
        <v>781.99348755935364</v>
      </c>
      <c r="AL8" s="228">
        <f t="shared" si="1"/>
        <v>781.99348755935364</v>
      </c>
      <c r="AM8" s="228">
        <f t="shared" si="1"/>
        <v>781.99348755935364</v>
      </c>
      <c r="AN8" s="228">
        <f t="shared" si="1"/>
        <v>0</v>
      </c>
      <c r="AO8" s="220">
        <f>SUM(AO5:AO7)</f>
        <v>5839324.6728924615</v>
      </c>
    </row>
    <row r="9" spans="1:41" ht="15.75" customHeight="1" x14ac:dyDescent="0.3">
      <c r="A9" s="226" t="s">
        <v>366</v>
      </c>
      <c r="B9" s="231"/>
      <c r="C9" s="232"/>
      <c r="D9" s="244"/>
      <c r="E9" s="45"/>
      <c r="F9" s="45"/>
      <c r="G9" s="45"/>
      <c r="H9" s="45"/>
      <c r="I9" s="45"/>
      <c r="J9" s="220">
        <v>0</v>
      </c>
      <c r="K9" s="220">
        <f>J8-K8</f>
        <v>0</v>
      </c>
      <c r="L9" s="220">
        <f t="shared" ref="L9:AN9" si="2">K8-L8</f>
        <v>907.63977925409563</v>
      </c>
      <c r="M9" s="220">
        <f t="shared" si="2"/>
        <v>3302.273939474544</v>
      </c>
      <c r="N9" s="220">
        <f t="shared" si="2"/>
        <v>4970.3941691647633</v>
      </c>
      <c r="O9" s="220">
        <f t="shared" si="2"/>
        <v>1262.8862336999737</v>
      </c>
      <c r="P9" s="220">
        <f t="shared" si="2"/>
        <v>6697.8747850360814</v>
      </c>
      <c r="Q9" s="220">
        <f t="shared" si="2"/>
        <v>13343.555422739359</v>
      </c>
      <c r="R9" s="220">
        <f t="shared" si="2"/>
        <v>87800.581706396828</v>
      </c>
      <c r="S9" s="220">
        <f t="shared" si="2"/>
        <v>2639.3245682466659</v>
      </c>
      <c r="T9" s="220">
        <f t="shared" si="2"/>
        <v>22536.25452514604</v>
      </c>
      <c r="U9" s="220">
        <f t="shared" si="2"/>
        <v>52976.431294219859</v>
      </c>
      <c r="V9" s="220">
        <f t="shared" si="2"/>
        <v>23342.280378944648</v>
      </c>
      <c r="W9" s="220">
        <f t="shared" si="2"/>
        <v>6727.9811132977484</v>
      </c>
      <c r="X9" s="220">
        <f t="shared" si="2"/>
        <v>8504.6046389138792</v>
      </c>
      <c r="Y9" s="220">
        <f t="shared" si="2"/>
        <v>170986.71666421281</v>
      </c>
      <c r="Z9" s="220">
        <f t="shared" si="2"/>
        <v>7525.3308645579818</v>
      </c>
      <c r="AA9" s="220">
        <f t="shared" si="2"/>
        <v>356.05276341358694</v>
      </c>
      <c r="AB9" s="220">
        <f t="shared" si="2"/>
        <v>1028.121746431083</v>
      </c>
      <c r="AC9" s="220">
        <f t="shared" si="2"/>
        <v>581.34847983249347</v>
      </c>
      <c r="AD9" s="220">
        <f t="shared" si="2"/>
        <v>23638.906027680641</v>
      </c>
      <c r="AE9" s="220">
        <f t="shared" si="2"/>
        <v>11.788846781477332</v>
      </c>
      <c r="AF9" s="220">
        <f t="shared" si="2"/>
        <v>328.36677695737671</v>
      </c>
      <c r="AG9" s="220">
        <f t="shared" si="2"/>
        <v>135.4590721698296</v>
      </c>
      <c r="AH9" s="220">
        <f t="shared" si="2"/>
        <v>12.818542366396287</v>
      </c>
      <c r="AI9" s="220">
        <f t="shared" si="2"/>
        <v>16758.93846893638</v>
      </c>
      <c r="AJ9" s="220">
        <f t="shared" si="2"/>
        <v>0</v>
      </c>
      <c r="AK9" s="220">
        <f t="shared" si="2"/>
        <v>0</v>
      </c>
      <c r="AL9" s="220">
        <f t="shared" si="2"/>
        <v>0</v>
      </c>
      <c r="AM9" s="220">
        <f t="shared" si="2"/>
        <v>0</v>
      </c>
      <c r="AN9" s="220">
        <f t="shared" si="2"/>
        <v>781.99348755935364</v>
      </c>
      <c r="AO9" s="52"/>
    </row>
    <row r="10" spans="1:41" ht="15.75" customHeight="1" x14ac:dyDescent="0.3">
      <c r="A10" s="226" t="s">
        <v>367</v>
      </c>
      <c r="B10" s="231"/>
      <c r="C10" s="232"/>
      <c r="D10" s="232"/>
      <c r="E10" s="26"/>
      <c r="F10" s="26"/>
      <c r="G10" s="26"/>
      <c r="H10" s="26"/>
      <c r="I10" s="26"/>
      <c r="J10" s="220">
        <f>$J$8-J8</f>
        <v>0</v>
      </c>
      <c r="K10" s="220">
        <f>$J$8-K8</f>
        <v>0</v>
      </c>
      <c r="L10" s="220">
        <f t="shared" ref="L10:AN10" si="3">$J$8-L8</f>
        <v>907.63977925409563</v>
      </c>
      <c r="M10" s="220">
        <f t="shared" si="3"/>
        <v>4209.9137187286397</v>
      </c>
      <c r="N10" s="220">
        <f t="shared" si="3"/>
        <v>9180.3078878934029</v>
      </c>
      <c r="O10" s="220">
        <f t="shared" si="3"/>
        <v>10443.194121593377</v>
      </c>
      <c r="P10" s="220">
        <f t="shared" si="3"/>
        <v>17141.068906629458</v>
      </c>
      <c r="Q10" s="220">
        <f t="shared" si="3"/>
        <v>30484.624329368817</v>
      </c>
      <c r="R10" s="220">
        <f t="shared" si="3"/>
        <v>118285.20603576564</v>
      </c>
      <c r="S10" s="220">
        <f t="shared" si="3"/>
        <v>120924.53060401231</v>
      </c>
      <c r="T10" s="220">
        <f t="shared" si="3"/>
        <v>143460.78512915835</v>
      </c>
      <c r="U10" s="220">
        <f t="shared" si="3"/>
        <v>196437.21642337821</v>
      </c>
      <c r="V10" s="220">
        <f t="shared" si="3"/>
        <v>219779.49680232286</v>
      </c>
      <c r="W10" s="220">
        <f t="shared" si="3"/>
        <v>226507.47791562061</v>
      </c>
      <c r="X10" s="220">
        <f t="shared" si="3"/>
        <v>235012.08255453449</v>
      </c>
      <c r="Y10" s="220">
        <f t="shared" si="3"/>
        <v>405998.7992187473</v>
      </c>
      <c r="Z10" s="220">
        <f t="shared" si="3"/>
        <v>413524.1300833053</v>
      </c>
      <c r="AA10" s="220">
        <f t="shared" si="3"/>
        <v>413880.18284671888</v>
      </c>
      <c r="AB10" s="220">
        <f t="shared" si="3"/>
        <v>414908.30459314998</v>
      </c>
      <c r="AC10" s="220">
        <f t="shared" si="3"/>
        <v>415489.65307298244</v>
      </c>
      <c r="AD10" s="220">
        <f t="shared" si="3"/>
        <v>439128.55910066311</v>
      </c>
      <c r="AE10" s="220">
        <f t="shared" si="3"/>
        <v>439140.34794744459</v>
      </c>
      <c r="AF10" s="220">
        <f t="shared" si="3"/>
        <v>439468.71472440194</v>
      </c>
      <c r="AG10" s="220">
        <f t="shared" si="3"/>
        <v>439604.17379657179</v>
      </c>
      <c r="AH10" s="220">
        <f t="shared" si="3"/>
        <v>439616.99233893817</v>
      </c>
      <c r="AI10" s="220">
        <f t="shared" si="3"/>
        <v>456375.93080787454</v>
      </c>
      <c r="AJ10" s="220">
        <f t="shared" si="3"/>
        <v>456375.93080787454</v>
      </c>
      <c r="AK10" s="220">
        <f t="shared" si="3"/>
        <v>456375.93080787454</v>
      </c>
      <c r="AL10" s="220">
        <f t="shared" si="3"/>
        <v>456375.93080787454</v>
      </c>
      <c r="AM10" s="220">
        <f t="shared" si="3"/>
        <v>456375.93080787454</v>
      </c>
      <c r="AN10" s="220">
        <f t="shared" si="3"/>
        <v>457157.92429543391</v>
      </c>
      <c r="AO10" s="53"/>
    </row>
    <row r="11" spans="1:41" ht="15.75" customHeight="1" x14ac:dyDescent="0.3">
      <c r="A11" s="239" t="s">
        <v>368</v>
      </c>
      <c r="B11" s="254">
        <f>SUMPRODUCT(B5:B7,C5:C7)/C8</f>
        <v>13.078752337550338</v>
      </c>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row>
    <row r="12" spans="1:41" ht="15.75" customHeight="1" x14ac:dyDescent="0.3">
      <c r="A12" s="239" t="s">
        <v>369</v>
      </c>
      <c r="B12" s="254">
        <f>SUMPRODUCT(B5:B6,C5:C6)/SUM(C5:C6)</f>
        <v>12.700027178886078</v>
      </c>
      <c r="C12" s="41"/>
      <c r="D12" s="41"/>
      <c r="E12" s="41"/>
      <c r="F12" s="41"/>
      <c r="G12" s="41"/>
      <c r="H12" s="51"/>
      <c r="I12" s="41"/>
      <c r="J12" s="5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21"/>
    </row>
    <row r="13" spans="1:41" x14ac:dyDescent="0.3">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row>
    <row r="14" spans="1:41" x14ac:dyDescent="0.3">
      <c r="A14" s="226" t="s">
        <v>88</v>
      </c>
      <c r="B14" s="231"/>
      <c r="C14" s="232"/>
      <c r="D14" s="233"/>
      <c r="E14" s="228">
        <f>'Reference Values'!C44</f>
        <v>1618820.9480000001</v>
      </c>
      <c r="F14" s="228">
        <f>'Reference Values'!D44</f>
        <v>1451356.7119999998</v>
      </c>
      <c r="G14" s="228">
        <f>'Reference Values'!E44</f>
        <v>1255981.77</v>
      </c>
      <c r="H14" s="228">
        <f>'Reference Values'!F44</f>
        <v>1116428.24</v>
      </c>
      <c r="I14" s="228">
        <f>'Reference Values'!G44</f>
        <v>1037304.5550000001</v>
      </c>
      <c r="J14" s="228">
        <f>'Reference Values'!H44</f>
        <v>912102.11899999995</v>
      </c>
      <c r="K14" s="228">
        <f>'Reference Values'!I44</f>
        <v>823834.17200000002</v>
      </c>
      <c r="L14" s="228">
        <f>'Reference Values'!J44</f>
        <v>735566.22500000009</v>
      </c>
      <c r="M14" s="302">
        <f>'Reference Values'!K44</f>
        <v>676720.92700000003</v>
      </c>
      <c r="N14" s="302">
        <f>'Reference Values'!L44</f>
        <v>617875.62900000007</v>
      </c>
      <c r="O14" s="302">
        <f>'Reference Values'!M44</f>
        <v>529607.68199999991</v>
      </c>
      <c r="P14" s="302">
        <f>'Reference Values'!N44</f>
        <v>500185.03300000005</v>
      </c>
      <c r="Q14" s="302">
        <f>'Reference Values'!O44</f>
        <v>441339.73499999999</v>
      </c>
      <c r="R14" s="41"/>
      <c r="S14" s="41"/>
      <c r="T14" s="41"/>
      <c r="U14" s="41"/>
      <c r="V14" s="41"/>
      <c r="W14" s="41"/>
      <c r="X14" s="41"/>
      <c r="Y14" s="41"/>
      <c r="Z14" s="41"/>
      <c r="AA14" s="41"/>
      <c r="AB14" s="41"/>
      <c r="AC14" s="41"/>
      <c r="AD14" s="41"/>
      <c r="AE14" s="41"/>
      <c r="AF14" s="41"/>
      <c r="AG14" s="41"/>
      <c r="AH14" s="41"/>
      <c r="AI14" s="41"/>
      <c r="AJ14" s="41"/>
      <c r="AK14" s="41"/>
      <c r="AL14" s="41"/>
      <c r="AM14" s="41"/>
      <c r="AN14" s="41"/>
    </row>
    <row r="15" spans="1:41" x14ac:dyDescent="0.3">
      <c r="A15" s="226" t="s">
        <v>89</v>
      </c>
      <c r="B15" s="231"/>
      <c r="C15" s="232"/>
      <c r="D15" s="244"/>
      <c r="E15" s="220">
        <f>'Reference Values'!C45</f>
        <v>223286</v>
      </c>
      <c r="F15" s="220">
        <f>'Reference Values'!D45</f>
        <v>167464</v>
      </c>
      <c r="G15" s="220">
        <f>'Reference Values'!E45</f>
        <v>195375</v>
      </c>
      <c r="H15" s="220">
        <f>'Reference Values'!F45</f>
        <v>139554</v>
      </c>
      <c r="I15" s="220">
        <f>'Reference Values'!G45</f>
        <v>148186</v>
      </c>
      <c r="J15" s="220">
        <f>'Reference Values'!H45</f>
        <v>125202.4360000001</v>
      </c>
      <c r="K15" s="220">
        <f>'Reference Values'!I45</f>
        <v>88267.946999999927</v>
      </c>
      <c r="L15" s="220">
        <f>'Reference Values'!J45</f>
        <v>88267.946999999927</v>
      </c>
      <c r="M15" s="302">
        <f>'Reference Values'!K45</f>
        <v>58845.298000000068</v>
      </c>
      <c r="N15" s="302">
        <f>'Reference Values'!L45</f>
        <v>58845.297999999952</v>
      </c>
      <c r="O15" s="302">
        <f>'Reference Values'!M45</f>
        <v>88267.94700000016</v>
      </c>
      <c r="P15" s="302">
        <f>'Reference Values'!N45</f>
        <v>29422.648999999859</v>
      </c>
      <c r="Q15" s="302">
        <f>'Reference Values'!O45</f>
        <v>58845.298000000068</v>
      </c>
      <c r="R15" s="41"/>
      <c r="S15" s="41"/>
      <c r="T15" s="41"/>
      <c r="U15" s="41"/>
      <c r="V15" s="41"/>
      <c r="W15" s="41"/>
      <c r="X15" s="41"/>
      <c r="Y15" s="41"/>
      <c r="Z15" s="41"/>
      <c r="AA15" s="41"/>
      <c r="AB15" s="41"/>
      <c r="AC15" s="41"/>
      <c r="AD15" s="41"/>
      <c r="AE15" s="41"/>
      <c r="AF15" s="41"/>
      <c r="AG15" s="41"/>
      <c r="AH15" s="41"/>
      <c r="AI15" s="41"/>
      <c r="AJ15" s="41"/>
      <c r="AK15" s="41"/>
      <c r="AL15" s="41"/>
      <c r="AM15" s="41"/>
      <c r="AN15" s="41"/>
    </row>
    <row r="16" spans="1:41" x14ac:dyDescent="0.3">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row>
    <row r="17" spans="1:40" x14ac:dyDescent="0.3">
      <c r="A17" s="226" t="s">
        <v>93</v>
      </c>
      <c r="B17" s="231"/>
      <c r="C17" s="232"/>
      <c r="D17" s="233"/>
      <c r="E17" s="228">
        <f>'Reference Values'!C50</f>
        <v>377775.42499021278</v>
      </c>
      <c r="F17" s="228">
        <f>'Reference Values'!D50</f>
        <v>370791.28869037848</v>
      </c>
      <c r="G17" s="228">
        <f>'Reference Values'!E50</f>
        <v>367671.52550070599</v>
      </c>
      <c r="H17" s="228">
        <f>'Reference Values'!F50</f>
        <v>310006.66287474718</v>
      </c>
      <c r="I17" s="228">
        <f>'Reference Values'!G50</f>
        <v>307402.16361478367</v>
      </c>
      <c r="J17" s="228">
        <f>'Reference Values'!H50</f>
        <v>303799.58402341546</v>
      </c>
      <c r="K17" s="228">
        <f>'Reference Values'!I50</f>
        <v>294061.78909877565</v>
      </c>
      <c r="L17" s="228">
        <f>'Reference Values'!J50</f>
        <v>287495.93222235976</v>
      </c>
      <c r="M17" s="228">
        <f>'Reference Values'!K50</f>
        <v>280866.21332983678</v>
      </c>
      <c r="N17" s="228">
        <f>'Reference Values'!L50</f>
        <v>264184.33651623508</v>
      </c>
      <c r="O17" s="228">
        <f>'Reference Values'!M50</f>
        <v>136354.43461888403</v>
      </c>
      <c r="P17" s="228">
        <f>'Reference Values'!N50</f>
        <v>106013.22744250399</v>
      </c>
      <c r="Q17" s="228">
        <f>'Reference Values'!O50</f>
        <v>96964.853166462184</v>
      </c>
      <c r="R17" s="228">
        <f>'Reference Values'!P50</f>
        <v>88311.253995996172</v>
      </c>
      <c r="S17" s="228">
        <f>'Reference Values'!Q50</f>
        <v>68115.393758561011</v>
      </c>
      <c r="T17" s="228">
        <f>'Reference Values'!R50</f>
        <v>16518.476094158985</v>
      </c>
      <c r="U17" s="228">
        <f>'Reference Values'!S50</f>
        <v>14255.818569812978</v>
      </c>
      <c r="V17" s="228">
        <f>'Reference Values'!T50</f>
        <v>12716.994530153841</v>
      </c>
      <c r="W17" s="228">
        <f>'Reference Values'!U50</f>
        <v>9655.7016416181777</v>
      </c>
      <c r="X17" s="228">
        <f>'Reference Values'!V50</f>
        <v>9490.5320533347422</v>
      </c>
      <c r="Y17" s="228">
        <f>'Reference Values'!W50</f>
        <v>5319.4603217142894</v>
      </c>
      <c r="Z17" s="228">
        <f>'Reference Values'!X50</f>
        <v>5286.6768710839251</v>
      </c>
      <c r="AA17" s="228">
        <f>'Reference Values'!Y50</f>
        <v>5277.4782910237809</v>
      </c>
      <c r="AB17" s="228">
        <f>'Reference Values'!Z50</f>
        <v>5269.8985630883099</v>
      </c>
      <c r="AC17" s="228">
        <f>'Reference Values'!AA50</f>
        <v>5265.9638062623771</v>
      </c>
      <c r="AD17" s="228">
        <f>'Reference Values'!AB50</f>
        <v>0</v>
      </c>
      <c r="AE17" s="228">
        <f>'Reference Values'!AC50</f>
        <v>0</v>
      </c>
      <c r="AF17" s="228">
        <f>'Reference Values'!AD50</f>
        <v>0</v>
      </c>
      <c r="AG17" s="228">
        <f>'Reference Values'!AE50</f>
        <v>0</v>
      </c>
      <c r="AH17" s="228">
        <f>'Reference Values'!AF50</f>
        <v>0</v>
      </c>
      <c r="AI17" s="228">
        <f>'Reference Values'!AD50</f>
        <v>0</v>
      </c>
      <c r="AJ17" s="228">
        <f>'Reference Values'!AB50</f>
        <v>0</v>
      </c>
      <c r="AK17" s="228">
        <f>'Reference Values'!AC50</f>
        <v>0</v>
      </c>
      <c r="AL17" s="228">
        <f>'Reference Values'!AD50</f>
        <v>0</v>
      </c>
      <c r="AM17" s="228">
        <f>'Reference Values'!AE50</f>
        <v>0</v>
      </c>
      <c r="AN17" s="228">
        <f>'Reference Values'!AF50</f>
        <v>0</v>
      </c>
    </row>
    <row r="18" spans="1:40" x14ac:dyDescent="0.3">
      <c r="A18" s="226" t="s">
        <v>94</v>
      </c>
      <c r="B18" s="231"/>
      <c r="C18" s="232"/>
      <c r="D18" s="244"/>
      <c r="E18" s="228">
        <f>'Reference Values'!C51</f>
        <v>0</v>
      </c>
      <c r="F18" s="228">
        <f>'Reference Values'!D51</f>
        <v>6984.1362998342956</v>
      </c>
      <c r="G18" s="228">
        <f>'Reference Values'!E51</f>
        <v>3119.7631896724924</v>
      </c>
      <c r="H18" s="228">
        <f>'Reference Values'!F51</f>
        <v>57664.862625958805</v>
      </c>
      <c r="I18" s="228">
        <f>'Reference Values'!G51</f>
        <v>2604.4992599635152</v>
      </c>
      <c r="J18" s="228">
        <f>'Reference Values'!H51</f>
        <v>3602.5795913682086</v>
      </c>
      <c r="K18" s="228">
        <f>'Reference Values'!I51</f>
        <v>9737.7949246398057</v>
      </c>
      <c r="L18" s="228">
        <f>'Reference Values'!J51</f>
        <v>6565.856876415899</v>
      </c>
      <c r="M18" s="228">
        <f>'Reference Values'!K51</f>
        <v>6629.7188925229711</v>
      </c>
      <c r="N18" s="228">
        <f>'Reference Values'!L51</f>
        <v>16681.876813601702</v>
      </c>
      <c r="O18" s="228">
        <f>'Reference Values'!M51</f>
        <v>127829.90189735105</v>
      </c>
      <c r="P18" s="228">
        <f>'Reference Values'!N51</f>
        <v>30341.207176380034</v>
      </c>
      <c r="Q18" s="228">
        <f>'Reference Values'!O51</f>
        <v>9048.3742760418099</v>
      </c>
      <c r="R18" s="228">
        <f>'Reference Values'!P51</f>
        <v>8653.5991704660119</v>
      </c>
      <c r="S18" s="228">
        <f>'Reference Values'!Q51</f>
        <v>20195.860237435161</v>
      </c>
      <c r="T18" s="228">
        <f>'Reference Values'!R51</f>
        <v>51596.917664402026</v>
      </c>
      <c r="U18" s="228">
        <f>'Reference Values'!S51</f>
        <v>2262.6575243460065</v>
      </c>
      <c r="V18" s="228">
        <f>'Reference Values'!T51</f>
        <v>1538.8240396591373</v>
      </c>
      <c r="W18" s="228">
        <f>'Reference Values'!U51</f>
        <v>3061.2928885356632</v>
      </c>
      <c r="X18" s="228">
        <f>'Reference Values'!V51</f>
        <v>165.16958828343559</v>
      </c>
      <c r="Y18" s="228">
        <f>'Reference Values'!W51</f>
        <v>4171.0717316204527</v>
      </c>
      <c r="Z18" s="228">
        <f>'Reference Values'!X51</f>
        <v>32.783450630364314</v>
      </c>
      <c r="AA18" s="228">
        <f>'Reference Values'!Y51</f>
        <v>9.1985800601441952</v>
      </c>
      <c r="AB18" s="228">
        <f>'Reference Values'!Z51</f>
        <v>7.5797279354710554</v>
      </c>
      <c r="AC18" s="228">
        <f>'Reference Values'!AA51</f>
        <v>3.934756825932709</v>
      </c>
      <c r="AD18" s="228">
        <f>'Reference Values'!AB51</f>
        <v>5265.9638062623771</v>
      </c>
      <c r="AE18" s="228">
        <f>'Reference Values'!AC51</f>
        <v>0</v>
      </c>
      <c r="AF18" s="228">
        <f>'Reference Values'!AD51</f>
        <v>0</v>
      </c>
      <c r="AG18" s="228">
        <f>'Reference Values'!AE51</f>
        <v>0</v>
      </c>
      <c r="AH18" s="228">
        <f>'Reference Values'!AF51</f>
        <v>0</v>
      </c>
      <c r="AI18" s="228">
        <f>'Reference Values'!AD51</f>
        <v>0</v>
      </c>
      <c r="AJ18" s="228">
        <f>'Reference Values'!AB51</f>
        <v>5265.9638062623771</v>
      </c>
      <c r="AK18" s="228">
        <f>'Reference Values'!AC51</f>
        <v>0</v>
      </c>
      <c r="AL18" s="228">
        <f>'Reference Values'!AD51</f>
        <v>0</v>
      </c>
      <c r="AM18" s="228">
        <f>'Reference Values'!AE51</f>
        <v>0</v>
      </c>
      <c r="AN18" s="228">
        <f>'Reference Values'!AF51</f>
        <v>0</v>
      </c>
    </row>
    <row r="19" spans="1:40" x14ac:dyDescent="0.3">
      <c r="A19" s="226" t="s">
        <v>95</v>
      </c>
      <c r="B19" s="231"/>
      <c r="C19" s="232"/>
      <c r="D19" s="244"/>
      <c r="E19" s="220">
        <f>'Reference Values'!C52</f>
        <v>0</v>
      </c>
      <c r="F19" s="220">
        <f>'Reference Values'!D52</f>
        <v>6984.1362998342956</v>
      </c>
      <c r="G19" s="220">
        <f>'Reference Values'!E52</f>
        <v>10103.899489506788</v>
      </c>
      <c r="H19" s="220">
        <f>'Reference Values'!F52</f>
        <v>67768.762115465594</v>
      </c>
      <c r="I19" s="220">
        <f>'Reference Values'!G52</f>
        <v>70373.261375429109</v>
      </c>
      <c r="J19" s="220">
        <f>'Reference Values'!H52</f>
        <v>73975.840966797317</v>
      </c>
      <c r="K19" s="220">
        <f>'Reference Values'!I52</f>
        <v>83713.635891437123</v>
      </c>
      <c r="L19" s="220">
        <f>'Reference Values'!J52</f>
        <v>90279.492767853022</v>
      </c>
      <c r="M19" s="220">
        <f>'Reference Values'!K52</f>
        <v>96909.211660375993</v>
      </c>
      <c r="N19" s="220">
        <f>'Reference Values'!L52</f>
        <v>113591.0884739777</v>
      </c>
      <c r="O19" s="220">
        <f>'Reference Values'!M52</f>
        <v>241420.99037132875</v>
      </c>
      <c r="P19" s="220">
        <f>'Reference Values'!N52</f>
        <v>271762.19754770875</v>
      </c>
      <c r="Q19" s="220">
        <f>'Reference Values'!O52</f>
        <v>280810.57182375062</v>
      </c>
      <c r="R19" s="220">
        <f>'Reference Values'!P52</f>
        <v>289464.17099421658</v>
      </c>
      <c r="S19" s="220">
        <f>'Reference Values'!Q52</f>
        <v>309660.03123165178</v>
      </c>
      <c r="T19" s="220">
        <f>'Reference Values'!R52</f>
        <v>361256.94889605377</v>
      </c>
      <c r="U19" s="220">
        <f>'Reference Values'!S52</f>
        <v>363519.6064203998</v>
      </c>
      <c r="V19" s="220">
        <f>'Reference Values'!T52</f>
        <v>365058.43046005891</v>
      </c>
      <c r="W19" s="220">
        <f>'Reference Values'!U52</f>
        <v>368119.72334859462</v>
      </c>
      <c r="X19" s="220">
        <f>'Reference Values'!V52</f>
        <v>368284.89293687802</v>
      </c>
      <c r="Y19" s="220">
        <f>'Reference Values'!W52</f>
        <v>372455.96466849849</v>
      </c>
      <c r="Z19" s="220">
        <f>'Reference Values'!X52</f>
        <v>372488.74811912887</v>
      </c>
      <c r="AA19" s="220">
        <f>'Reference Values'!Y52</f>
        <v>372497.94669918902</v>
      </c>
      <c r="AB19" s="220">
        <f>'Reference Values'!Z52</f>
        <v>372505.52642712445</v>
      </c>
      <c r="AC19" s="220">
        <f>'Reference Values'!AA52</f>
        <v>372509.46118395042</v>
      </c>
      <c r="AD19" s="220">
        <f>'Reference Values'!AB52</f>
        <v>377775.42499021278</v>
      </c>
      <c r="AE19" s="220">
        <f>'Reference Values'!AC52</f>
        <v>377775.42499021278</v>
      </c>
      <c r="AF19" s="220">
        <f>'Reference Values'!AD52</f>
        <v>377775.42499021278</v>
      </c>
      <c r="AG19" s="220">
        <f>'Reference Values'!AE52</f>
        <v>377775.42499021278</v>
      </c>
      <c r="AH19" s="220">
        <f>'Reference Values'!AF52</f>
        <v>377775.42499021278</v>
      </c>
      <c r="AI19" s="220">
        <f>'Reference Values'!AD52</f>
        <v>377775.42499021278</v>
      </c>
      <c r="AJ19" s="220">
        <f>'Reference Values'!AB52</f>
        <v>377775.42499021278</v>
      </c>
      <c r="AK19" s="220">
        <f>'Reference Values'!AC52</f>
        <v>377775.42499021278</v>
      </c>
      <c r="AL19" s="220">
        <f>'Reference Values'!AD52</f>
        <v>377775.42499021278</v>
      </c>
      <c r="AM19" s="220">
        <f>'Reference Values'!AE52</f>
        <v>377775.42499021278</v>
      </c>
      <c r="AN19" s="220">
        <f>'Reference Values'!AF52</f>
        <v>377775.42499021278</v>
      </c>
    </row>
    <row r="20" spans="1:40" x14ac:dyDescent="0.3">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row>
    <row r="21" spans="1:40" x14ac:dyDescent="0.3">
      <c r="A21" s="226" t="s">
        <v>63</v>
      </c>
      <c r="B21" s="231"/>
      <c r="C21" s="232"/>
      <c r="D21" s="233"/>
      <c r="E21" s="26"/>
      <c r="F21" s="228">
        <f>'Reference Values'!D57</f>
        <v>344447.29330421542</v>
      </c>
      <c r="G21" s="228">
        <f>'Reference Values'!E57</f>
        <v>344234.37601380574</v>
      </c>
      <c r="H21" s="228">
        <f>'Reference Values'!F57</f>
        <v>306056.75633237744</v>
      </c>
      <c r="I21" s="228">
        <f>'Reference Values'!G57</f>
        <v>302895.03440344665</v>
      </c>
      <c r="J21" s="228">
        <f>'Reference Values'!H57</f>
        <v>295406.22134403244</v>
      </c>
      <c r="K21" s="228">
        <f>'Reference Values'!I57</f>
        <v>264586.07656681456</v>
      </c>
      <c r="L21" s="228">
        <f>'Reference Values'!J57</f>
        <v>254655.82950831208</v>
      </c>
      <c r="M21" s="228">
        <f>'Reference Values'!K57</f>
        <v>244736.00407606177</v>
      </c>
      <c r="N21" s="228">
        <f>'Reference Values'!L57</f>
        <v>240120.18912336702</v>
      </c>
      <c r="O21" s="228">
        <f>'Reference Values'!M57</f>
        <v>237728.91468210236</v>
      </c>
      <c r="P21" s="228">
        <f>'Reference Values'!N57</f>
        <v>218450.51757458854</v>
      </c>
      <c r="Q21" s="228">
        <f>'Reference Values'!O57</f>
        <v>173322.05366615046</v>
      </c>
      <c r="R21" s="228">
        <f>'Reference Values'!P57</f>
        <v>131160.34513540022</v>
      </c>
      <c r="S21" s="228">
        <f>'Reference Values'!Q57</f>
        <v>122560.01785052243</v>
      </c>
      <c r="T21" s="228">
        <f>'Reference Values'!R57</f>
        <v>108602.75289353236</v>
      </c>
      <c r="U21" s="228">
        <f>'Reference Values'!S57</f>
        <v>21658.686577271055</v>
      </c>
      <c r="V21" s="228">
        <f>'Reference Values'!T57</f>
        <v>16299.225831606233</v>
      </c>
      <c r="W21" s="228">
        <f>'Reference Values'!U57</f>
        <v>14788.101548346986</v>
      </c>
      <c r="X21" s="228">
        <f>'Reference Values'!V57</f>
        <v>11581.222728483806</v>
      </c>
      <c r="Y21" s="228">
        <f>'Reference Values'!W57</f>
        <v>11369.59167797521</v>
      </c>
      <c r="Z21" s="228">
        <f>'Reference Values'!X57</f>
        <v>2127.9653630480861</v>
      </c>
      <c r="AA21" s="228">
        <f>'Reference Values'!Y57</f>
        <v>2092.363789829762</v>
      </c>
      <c r="AB21" s="228">
        <f>'Reference Values'!Z57</f>
        <v>1665.5245835190988</v>
      </c>
      <c r="AC21" s="228">
        <f>'Reference Values'!AA57</f>
        <v>919.13991239275992</v>
      </c>
      <c r="AD21" s="228">
        <f>'Reference Values'!AB57</f>
        <v>733.25763185844926</v>
      </c>
      <c r="AE21" s="228">
        <f>'Reference Values'!AC57</f>
        <v>52.6656660916154</v>
      </c>
      <c r="AF21" s="228">
        <f>'Reference Values'!AD57</f>
        <v>49.045454219740066</v>
      </c>
      <c r="AG21" s="228">
        <f>'Reference Values'!AE57</f>
        <v>0</v>
      </c>
      <c r="AH21" s="228">
        <f>'Reference Values'!AF57</f>
        <v>0</v>
      </c>
      <c r="AI21" s="228">
        <f>'Reference Values'!AD57</f>
        <v>49.045454219740066</v>
      </c>
      <c r="AJ21" s="228">
        <f>'Reference Values'!AB57</f>
        <v>733.25763185844926</v>
      </c>
      <c r="AK21" s="228">
        <f>'Reference Values'!AC57</f>
        <v>52.6656660916154</v>
      </c>
      <c r="AL21" s="228">
        <f>'Reference Values'!AD57</f>
        <v>49.045454219740066</v>
      </c>
      <c r="AM21" s="228">
        <f>'Reference Values'!AE57</f>
        <v>0</v>
      </c>
      <c r="AN21" s="228">
        <f>'Reference Values'!AF57</f>
        <v>0</v>
      </c>
    </row>
    <row r="22" spans="1:40" x14ac:dyDescent="0.3">
      <c r="A22" s="226" t="s">
        <v>64</v>
      </c>
      <c r="B22" s="231"/>
      <c r="C22" s="232"/>
      <c r="D22" s="244"/>
      <c r="E22" s="45"/>
      <c r="F22" s="228">
        <f>'Reference Values'!D58</f>
        <v>0</v>
      </c>
      <c r="G22" s="228">
        <f>'Reference Values'!E58</f>
        <v>212.91729040967766</v>
      </c>
      <c r="H22" s="228">
        <f>'Reference Values'!F58</f>
        <v>38177.619681428303</v>
      </c>
      <c r="I22" s="228">
        <f>'Reference Values'!G58</f>
        <v>3161.7219289307832</v>
      </c>
      <c r="J22" s="228">
        <f>'Reference Values'!H58</f>
        <v>7488.8130594142131</v>
      </c>
      <c r="K22" s="228">
        <f>'Reference Values'!I58</f>
        <v>30820.14477721788</v>
      </c>
      <c r="L22" s="228">
        <f>'Reference Values'!J58</f>
        <v>9930.2470585024857</v>
      </c>
      <c r="M22" s="228">
        <f>'Reference Values'!K58</f>
        <v>9919.8254322503053</v>
      </c>
      <c r="N22" s="228">
        <f>'Reference Values'!L58</f>
        <v>4615.8149526947527</v>
      </c>
      <c r="O22" s="228">
        <f>'Reference Values'!M58</f>
        <v>2391.2744412646571</v>
      </c>
      <c r="P22" s="228">
        <f>'Reference Values'!N58</f>
        <v>19278.397107513825</v>
      </c>
      <c r="Q22" s="228">
        <f>'Reference Values'!O58</f>
        <v>45128.463908438076</v>
      </c>
      <c r="R22" s="228">
        <f>'Reference Values'!P58</f>
        <v>42161.708530750242</v>
      </c>
      <c r="S22" s="228">
        <f>'Reference Values'!Q58</f>
        <v>8600.3272848777851</v>
      </c>
      <c r="T22" s="228">
        <f>'Reference Values'!R58</f>
        <v>13957.264956990068</v>
      </c>
      <c r="U22" s="228">
        <f>'Reference Values'!S58</f>
        <v>86944.066316261305</v>
      </c>
      <c r="V22" s="228">
        <f>'Reference Values'!T58</f>
        <v>5359.4607456648228</v>
      </c>
      <c r="W22" s="228">
        <f>'Reference Values'!U58</f>
        <v>1511.124283259247</v>
      </c>
      <c r="X22" s="228">
        <f>'Reference Values'!V58</f>
        <v>3206.8788198631792</v>
      </c>
      <c r="Y22" s="228">
        <f>'Reference Values'!W58</f>
        <v>211.63105050859667</v>
      </c>
      <c r="Z22" s="228">
        <f>'Reference Values'!X58</f>
        <v>9241.6263149271235</v>
      </c>
      <c r="AA22" s="228">
        <f>'Reference Values'!Y58</f>
        <v>35.60157321832412</v>
      </c>
      <c r="AB22" s="228">
        <f>'Reference Values'!Z58</f>
        <v>426.83920631066326</v>
      </c>
      <c r="AC22" s="228">
        <f>'Reference Values'!AA58</f>
        <v>746.38467112633884</v>
      </c>
      <c r="AD22" s="228">
        <f>'Reference Values'!AB58</f>
        <v>185.88228053431067</v>
      </c>
      <c r="AE22" s="228">
        <f>'Reference Values'!AC58</f>
        <v>680.59196576683382</v>
      </c>
      <c r="AF22" s="228">
        <f>'Reference Values'!AD58</f>
        <v>3.620211871875334</v>
      </c>
      <c r="AG22" s="228">
        <f>'Reference Values'!AE58</f>
        <v>49.045454219740066</v>
      </c>
      <c r="AH22" s="228">
        <f>'Reference Values'!AF58</f>
        <v>0</v>
      </c>
      <c r="AI22" s="228">
        <f>'Reference Values'!AD58</f>
        <v>3.620211871875334</v>
      </c>
      <c r="AJ22" s="228">
        <f>'Reference Values'!AB58</f>
        <v>185.88228053431067</v>
      </c>
      <c r="AK22" s="228">
        <f>'Reference Values'!AC58</f>
        <v>680.59196576683382</v>
      </c>
      <c r="AL22" s="228">
        <f>'Reference Values'!AD58</f>
        <v>3.620211871875334</v>
      </c>
      <c r="AM22" s="228">
        <f>'Reference Values'!AE58</f>
        <v>49.045454219740066</v>
      </c>
      <c r="AN22" s="228">
        <f>'Reference Values'!AF58</f>
        <v>0</v>
      </c>
    </row>
    <row r="23" spans="1:40" x14ac:dyDescent="0.3">
      <c r="A23" s="226" t="s">
        <v>65</v>
      </c>
      <c r="B23" s="231"/>
      <c r="C23" s="232"/>
      <c r="D23" s="244"/>
      <c r="E23" s="26"/>
      <c r="F23" s="220">
        <f>'Reference Values'!D59</f>
        <v>0</v>
      </c>
      <c r="G23" s="220">
        <f>'Reference Values'!E59</f>
        <v>212.91729040967766</v>
      </c>
      <c r="H23" s="220">
        <f>'Reference Values'!F59</f>
        <v>38390.536971837981</v>
      </c>
      <c r="I23" s="220">
        <f>'Reference Values'!G59</f>
        <v>41552.258900768764</v>
      </c>
      <c r="J23" s="220">
        <f>'Reference Values'!H59</f>
        <v>49041.071960182977</v>
      </c>
      <c r="K23" s="220">
        <f>'Reference Values'!I59</f>
        <v>79861.216737400857</v>
      </c>
      <c r="L23" s="220">
        <f>'Reference Values'!J59</f>
        <v>89791.463795903343</v>
      </c>
      <c r="M23" s="220">
        <f>'Reference Values'!K59</f>
        <v>99711.289228153648</v>
      </c>
      <c r="N23" s="220">
        <f>'Reference Values'!L59</f>
        <v>104327.1041808484</v>
      </c>
      <c r="O23" s="220">
        <f>'Reference Values'!M59</f>
        <v>106718.37862211306</v>
      </c>
      <c r="P23" s="220">
        <f>'Reference Values'!N59</f>
        <v>125996.77572962688</v>
      </c>
      <c r="Q23" s="220">
        <f>'Reference Values'!O59</f>
        <v>171125.23963806496</v>
      </c>
      <c r="R23" s="220">
        <f>'Reference Values'!P59</f>
        <v>213286.9481688152</v>
      </c>
      <c r="S23" s="220">
        <f>'Reference Values'!Q59</f>
        <v>221887.275453693</v>
      </c>
      <c r="T23" s="220">
        <f>'Reference Values'!R59</f>
        <v>235844.54041068305</v>
      </c>
      <c r="U23" s="220">
        <f>'Reference Values'!S59</f>
        <v>322788.60672694439</v>
      </c>
      <c r="V23" s="220">
        <f>'Reference Values'!T59</f>
        <v>328148.06747260917</v>
      </c>
      <c r="W23" s="220">
        <f>'Reference Values'!U59</f>
        <v>329659.19175586844</v>
      </c>
      <c r="X23" s="220">
        <f>'Reference Values'!V59</f>
        <v>332866.07057573163</v>
      </c>
      <c r="Y23" s="220">
        <f>'Reference Values'!W59</f>
        <v>333077.70162624022</v>
      </c>
      <c r="Z23" s="220">
        <f>'Reference Values'!X59</f>
        <v>342319.32794116734</v>
      </c>
      <c r="AA23" s="220">
        <f>'Reference Values'!Y59</f>
        <v>342354.92951438564</v>
      </c>
      <c r="AB23" s="220">
        <f>'Reference Values'!Z59</f>
        <v>342781.76872069633</v>
      </c>
      <c r="AC23" s="220">
        <f>'Reference Values'!AA59</f>
        <v>343528.15339182265</v>
      </c>
      <c r="AD23" s="220">
        <f>'Reference Values'!AB59</f>
        <v>343714.03567235696</v>
      </c>
      <c r="AE23" s="220">
        <f>'Reference Values'!AC59</f>
        <v>344394.62763812381</v>
      </c>
      <c r="AF23" s="220">
        <f>'Reference Values'!AD59</f>
        <v>344398.24784999568</v>
      </c>
      <c r="AG23" s="220">
        <f>'Reference Values'!AE59</f>
        <v>344447.29330421542</v>
      </c>
      <c r="AH23" s="220">
        <f>'Reference Values'!AF59</f>
        <v>344447.29330421542</v>
      </c>
      <c r="AI23" s="220">
        <f>'Reference Values'!AD59</f>
        <v>344398.24784999568</v>
      </c>
      <c r="AJ23" s="220">
        <f>'Reference Values'!AB59</f>
        <v>343714.03567235696</v>
      </c>
      <c r="AK23" s="220">
        <f>'Reference Values'!AC59</f>
        <v>344394.62763812381</v>
      </c>
      <c r="AL23" s="220">
        <f>'Reference Values'!AD59</f>
        <v>344398.24784999568</v>
      </c>
      <c r="AM23" s="220">
        <f>'Reference Values'!AE59</f>
        <v>344447.29330421542</v>
      </c>
      <c r="AN23" s="220">
        <f>'Reference Values'!AF59</f>
        <v>344447.29330421542</v>
      </c>
    </row>
    <row r="24" spans="1:40" x14ac:dyDescent="0.3">
      <c r="A24" s="91"/>
      <c r="B24" s="92"/>
      <c r="C24" s="93"/>
      <c r="D24" s="94"/>
      <c r="E24" s="95"/>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row>
    <row r="25" spans="1:40" x14ac:dyDescent="0.3">
      <c r="A25" s="226" t="s">
        <v>109</v>
      </c>
      <c r="B25" s="231"/>
      <c r="C25" s="232"/>
      <c r="D25" s="233"/>
      <c r="E25" s="26"/>
      <c r="F25" s="26"/>
      <c r="G25" s="228">
        <f>'Reference Values'!E64</f>
        <v>442516.92329084937</v>
      </c>
      <c r="H25" s="228">
        <f>'Reference Values'!F64</f>
        <v>442479.55388726969</v>
      </c>
      <c r="I25" s="228">
        <f>'Reference Values'!G64</f>
        <v>441021.29929056339</v>
      </c>
      <c r="J25" s="228">
        <f>'Reference Values'!H64</f>
        <v>436172.68832548423</v>
      </c>
      <c r="K25" s="228">
        <f>'Reference Values'!I64</f>
        <v>411417.80436341529</v>
      </c>
      <c r="L25" s="228">
        <f>'Reference Values'!J64</f>
        <v>405627.1456977335</v>
      </c>
      <c r="M25" s="228">
        <f>'Reference Values'!K64</f>
        <v>398671.34038554953</v>
      </c>
      <c r="N25" s="228">
        <f>'Reference Values'!L64</f>
        <v>370732.71930054633</v>
      </c>
      <c r="O25" s="228">
        <f>'Reference Values'!M64</f>
        <v>367891.31596252171</v>
      </c>
      <c r="P25" s="228">
        <f>'Reference Values'!N64</f>
        <v>362909.58976331842</v>
      </c>
      <c r="Q25" s="228">
        <f>'Reference Values'!O64</f>
        <v>326072.51314200705</v>
      </c>
      <c r="R25" s="228">
        <f>'Reference Values'!P64</f>
        <v>261880.36482268851</v>
      </c>
      <c r="S25" s="228">
        <f>'Reference Values'!Q64</f>
        <v>185314.40091294283</v>
      </c>
      <c r="T25" s="228">
        <f>'Reference Values'!R64</f>
        <v>174993.30552019947</v>
      </c>
      <c r="U25" s="228">
        <f>'Reference Values'!S64</f>
        <v>159886.25434380613</v>
      </c>
      <c r="V25" s="228">
        <f>'Reference Values'!T64</f>
        <v>11120.848033785856</v>
      </c>
      <c r="W25" s="228">
        <f>'Reference Values'!U64</f>
        <v>7224.8209757331115</v>
      </c>
      <c r="X25" s="228">
        <f>'Reference Values'!V64</f>
        <v>6592.2061283881194</v>
      </c>
      <c r="Y25" s="228">
        <f>'Reference Values'!W64</f>
        <v>5032.9159972157722</v>
      </c>
      <c r="Z25" s="228">
        <f>'Reference Values'!X64</f>
        <v>4804.7682543587453</v>
      </c>
      <c r="AA25" s="228">
        <f>'Reference Values'!Y64</f>
        <v>1352.1190778177317</v>
      </c>
      <c r="AB25" s="228">
        <f>'Reference Values'!Z64</f>
        <v>755.44479730190073</v>
      </c>
      <c r="AC25" s="228">
        <f>'Reference Values'!AA64</f>
        <v>630.63107967115729</v>
      </c>
      <c r="AD25" s="228">
        <f>'Reference Values'!AB64</f>
        <v>59.043306667266322</v>
      </c>
      <c r="AE25" s="228">
        <f>'Reference Values'!AC64</f>
        <v>59.043306667266322</v>
      </c>
      <c r="AF25" s="228">
        <f>'Reference Values'!AD64</f>
        <v>59.043306667266322</v>
      </c>
      <c r="AG25" s="228">
        <f>'Reference Values'!AE64</f>
        <v>59.043306667266322</v>
      </c>
      <c r="AH25" s="228">
        <f>'Reference Values'!AF64</f>
        <v>59.043306667266322</v>
      </c>
      <c r="AI25" s="228">
        <f>'Reference Values'!AD64</f>
        <v>59.043306667266322</v>
      </c>
      <c r="AJ25" s="228">
        <f>'Reference Values'!AB64</f>
        <v>59.043306667266322</v>
      </c>
      <c r="AK25" s="228">
        <f>'Reference Values'!AC64</f>
        <v>59.043306667266322</v>
      </c>
      <c r="AL25" s="228">
        <f>'Reference Values'!AD64</f>
        <v>59.043306667266322</v>
      </c>
      <c r="AM25" s="228">
        <f>'Reference Values'!AE64</f>
        <v>59.043306667266322</v>
      </c>
      <c r="AN25" s="228">
        <f>'Reference Values'!AF64</f>
        <v>59.043306667266322</v>
      </c>
    </row>
    <row r="26" spans="1:40" x14ac:dyDescent="0.3">
      <c r="A26" s="226" t="s">
        <v>110</v>
      </c>
      <c r="B26" s="231"/>
      <c r="C26" s="232"/>
      <c r="D26" s="244"/>
      <c r="E26" s="45"/>
      <c r="F26" s="45"/>
      <c r="G26" s="228">
        <f>'Reference Values'!E65</f>
        <v>0</v>
      </c>
      <c r="H26" s="228">
        <f>'Reference Values'!F65</f>
        <v>37.369403579679783</v>
      </c>
      <c r="I26" s="228">
        <f>'Reference Values'!G65</f>
        <v>1458.2545967063052</v>
      </c>
      <c r="J26" s="228">
        <f>'Reference Values'!H65</f>
        <v>4848.6109650791623</v>
      </c>
      <c r="K26" s="228">
        <f>'Reference Values'!I65</f>
        <v>24754.88396206894</v>
      </c>
      <c r="L26" s="228">
        <f>'Reference Values'!J65</f>
        <v>5790.6586656817817</v>
      </c>
      <c r="M26" s="228">
        <f>'Reference Values'!K65</f>
        <v>6955.8053121839766</v>
      </c>
      <c r="N26" s="228">
        <f>'Reference Values'!L65</f>
        <v>27938.621085003193</v>
      </c>
      <c r="O26" s="228">
        <f>'Reference Values'!M65</f>
        <v>2841.4033380246256</v>
      </c>
      <c r="P26" s="228">
        <f>'Reference Values'!N65</f>
        <v>4981.7261992032873</v>
      </c>
      <c r="Q26" s="228">
        <f>'Reference Values'!O65</f>
        <v>36837.076621311367</v>
      </c>
      <c r="R26" s="228">
        <f>'Reference Values'!P65</f>
        <v>64192.148319318541</v>
      </c>
      <c r="S26" s="228">
        <f>'Reference Values'!Q65</f>
        <v>76565.963909745682</v>
      </c>
      <c r="T26" s="228">
        <f>'Reference Values'!R65</f>
        <v>10321.095392743358</v>
      </c>
      <c r="U26" s="228">
        <f>'Reference Values'!S65</f>
        <v>15107.051176393346</v>
      </c>
      <c r="V26" s="228">
        <f>'Reference Values'!T65</f>
        <v>148765.40631002028</v>
      </c>
      <c r="W26" s="228">
        <f>'Reference Values'!U65</f>
        <v>3896.0270580527449</v>
      </c>
      <c r="X26" s="228">
        <f>'Reference Values'!V65</f>
        <v>632.61484734499209</v>
      </c>
      <c r="Y26" s="228">
        <f>'Reference Values'!W65</f>
        <v>1559.2901311723472</v>
      </c>
      <c r="Z26" s="228">
        <f>'Reference Values'!X65</f>
        <v>228.14774285702697</v>
      </c>
      <c r="AA26" s="228">
        <f>'Reference Values'!Y65</f>
        <v>3452.6491765410137</v>
      </c>
      <c r="AB26" s="228">
        <f>'Reference Values'!Z65</f>
        <v>596.67428051583101</v>
      </c>
      <c r="AC26" s="228">
        <f>'Reference Values'!AA65</f>
        <v>124.81371763074344</v>
      </c>
      <c r="AD26" s="228">
        <f>'Reference Values'!AB65</f>
        <v>571.58777300389102</v>
      </c>
      <c r="AE26" s="228">
        <f>'Reference Values'!AC65</f>
        <v>0</v>
      </c>
      <c r="AF26" s="228">
        <f>'Reference Values'!AD65</f>
        <v>0</v>
      </c>
      <c r="AG26" s="228">
        <f>'Reference Values'!AE65</f>
        <v>0</v>
      </c>
      <c r="AH26" s="228">
        <f>'Reference Values'!AF65</f>
        <v>0</v>
      </c>
      <c r="AI26" s="228">
        <f>'Reference Values'!AD65</f>
        <v>0</v>
      </c>
      <c r="AJ26" s="228">
        <f>'Reference Values'!AB65</f>
        <v>571.58777300389102</v>
      </c>
      <c r="AK26" s="228">
        <f>'Reference Values'!AC65</f>
        <v>0</v>
      </c>
      <c r="AL26" s="228">
        <f>'Reference Values'!AD65</f>
        <v>0</v>
      </c>
      <c r="AM26" s="228">
        <f>'Reference Values'!AE65</f>
        <v>0</v>
      </c>
      <c r="AN26" s="228">
        <f>'Reference Values'!AF65</f>
        <v>0</v>
      </c>
    </row>
    <row r="27" spans="1:40" x14ac:dyDescent="0.3">
      <c r="A27" s="226" t="s">
        <v>111</v>
      </c>
      <c r="B27" s="231"/>
      <c r="C27" s="232"/>
      <c r="D27" s="244"/>
      <c r="E27" s="26"/>
      <c r="F27" s="26"/>
      <c r="G27" s="220">
        <f>'Reference Values'!E66</f>
        <v>0</v>
      </c>
      <c r="H27" s="220">
        <f>'Reference Values'!F66</f>
        <v>37.369403579679783</v>
      </c>
      <c r="I27" s="220">
        <f>'Reference Values'!G66</f>
        <v>1495.6240002859849</v>
      </c>
      <c r="J27" s="220">
        <f>'Reference Values'!H66</f>
        <v>6344.2349653651472</v>
      </c>
      <c r="K27" s="220">
        <f>'Reference Values'!I66</f>
        <v>31099.118927434087</v>
      </c>
      <c r="L27" s="220">
        <f>'Reference Values'!J66</f>
        <v>36889.777593115869</v>
      </c>
      <c r="M27" s="220">
        <f>'Reference Values'!K66</f>
        <v>43845.582905299845</v>
      </c>
      <c r="N27" s="220">
        <f>'Reference Values'!L66</f>
        <v>71784.203990303038</v>
      </c>
      <c r="O27" s="220">
        <f>'Reference Values'!M66</f>
        <v>74625.607328327664</v>
      </c>
      <c r="P27" s="220">
        <f>'Reference Values'!N66</f>
        <v>79607.333527530951</v>
      </c>
      <c r="Q27" s="220">
        <f>'Reference Values'!O66</f>
        <v>116444.41014884232</v>
      </c>
      <c r="R27" s="220">
        <f>'Reference Values'!P66</f>
        <v>180636.55846816086</v>
      </c>
      <c r="S27" s="220">
        <f>'Reference Values'!Q66</f>
        <v>257202.52237790654</v>
      </c>
      <c r="T27" s="220">
        <f>'Reference Values'!R66</f>
        <v>267523.6177706499</v>
      </c>
      <c r="U27" s="220">
        <f>'Reference Values'!S66</f>
        <v>282630.66894704325</v>
      </c>
      <c r="V27" s="220">
        <f>'Reference Values'!T66</f>
        <v>431396.07525706349</v>
      </c>
      <c r="W27" s="220">
        <f>'Reference Values'!U66</f>
        <v>435292.10231511627</v>
      </c>
      <c r="X27" s="220">
        <f>'Reference Values'!V66</f>
        <v>435924.71716246125</v>
      </c>
      <c r="Y27" s="220">
        <f>'Reference Values'!W66</f>
        <v>437484.00729363359</v>
      </c>
      <c r="Z27" s="220">
        <f>'Reference Values'!X66</f>
        <v>437712.15503649064</v>
      </c>
      <c r="AA27" s="220">
        <f>'Reference Values'!Y66</f>
        <v>441164.80421303166</v>
      </c>
      <c r="AB27" s="220">
        <f>'Reference Values'!Z66</f>
        <v>441761.47849354747</v>
      </c>
      <c r="AC27" s="220">
        <f>'Reference Values'!AA66</f>
        <v>441886.29221117822</v>
      </c>
      <c r="AD27" s="220">
        <f>'Reference Values'!AB66</f>
        <v>442457.87998418213</v>
      </c>
      <c r="AE27" s="220">
        <f>'Reference Values'!AC66</f>
        <v>442457.87998418213</v>
      </c>
      <c r="AF27" s="220">
        <f>'Reference Values'!AD66</f>
        <v>442457.87998418213</v>
      </c>
      <c r="AG27" s="220">
        <f>'Reference Values'!AE66</f>
        <v>442457.87998418213</v>
      </c>
      <c r="AH27" s="220">
        <f>'Reference Values'!AF66</f>
        <v>442457.87998418213</v>
      </c>
      <c r="AI27" s="220">
        <f>'Reference Values'!AD66</f>
        <v>442457.87998418213</v>
      </c>
      <c r="AJ27" s="220">
        <f>'Reference Values'!AB66</f>
        <v>442457.87998418213</v>
      </c>
      <c r="AK27" s="220">
        <f>'Reference Values'!AC66</f>
        <v>442457.87998418213</v>
      </c>
      <c r="AL27" s="220">
        <f>'Reference Values'!AD66</f>
        <v>442457.87998418213</v>
      </c>
      <c r="AM27" s="220">
        <f>'Reference Values'!AE66</f>
        <v>442457.87998418213</v>
      </c>
      <c r="AN27" s="220">
        <f>'Reference Values'!AF66</f>
        <v>442457.87998418213</v>
      </c>
    </row>
    <row r="28" spans="1:40" x14ac:dyDescent="0.3">
      <c r="A28" s="91"/>
      <c r="B28" s="92"/>
      <c r="C28" s="93"/>
      <c r="D28" s="94"/>
      <c r="E28" s="95"/>
      <c r="F28" s="95"/>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row>
    <row r="29" spans="1:40" x14ac:dyDescent="0.3">
      <c r="A29" s="226" t="s">
        <v>131</v>
      </c>
      <c r="B29" s="231"/>
      <c r="C29" s="232"/>
      <c r="D29" s="233"/>
      <c r="E29" s="26"/>
      <c r="F29" s="26"/>
      <c r="G29" s="26"/>
      <c r="H29" s="228">
        <f>'Reference Values'!F71</f>
        <v>451994.83497866412</v>
      </c>
      <c r="I29" s="228">
        <f>'Reference Values'!G71</f>
        <v>451994.83497866412</v>
      </c>
      <c r="J29" s="228">
        <f>'Reference Values'!H71</f>
        <v>451086.38662323175</v>
      </c>
      <c r="K29" s="228">
        <f>'Reference Values'!I71</f>
        <v>446328.550429678</v>
      </c>
      <c r="L29" s="228">
        <f>'Reference Values'!J71</f>
        <v>429028.42039571574</v>
      </c>
      <c r="M29" s="228">
        <f>'Reference Values'!K71</f>
        <v>425993.50361692428</v>
      </c>
      <c r="N29" s="228">
        <f>'Reference Values'!L71</f>
        <v>421642.68725046568</v>
      </c>
      <c r="O29" s="228">
        <f>'Reference Values'!M71</f>
        <v>397489.28636399837</v>
      </c>
      <c r="P29" s="228">
        <f>'Reference Values'!N71</f>
        <v>394439.30040316441</v>
      </c>
      <c r="Q29" s="228">
        <f>'Reference Values'!O71</f>
        <v>388631.34472602903</v>
      </c>
      <c r="R29" s="228">
        <f>'Reference Values'!P71</f>
        <v>337168.71033996216</v>
      </c>
      <c r="S29" s="228">
        <f>'Reference Values'!Q71</f>
        <v>278234.15446773835</v>
      </c>
      <c r="T29" s="228">
        <f>'Reference Values'!R71</f>
        <v>242787.02762801724</v>
      </c>
      <c r="U29" s="228">
        <f>'Reference Values'!S71</f>
        <v>234651.85039292031</v>
      </c>
      <c r="V29" s="228">
        <f>'Reference Values'!T71</f>
        <v>214219.93266502518</v>
      </c>
      <c r="W29" s="228">
        <f>'Reference Values'!U71</f>
        <v>41274.140982409997</v>
      </c>
      <c r="X29" s="228">
        <f>'Reference Values'!V71</f>
        <v>38158.932568714859</v>
      </c>
      <c r="Y29" s="228">
        <f>'Reference Values'!W71</f>
        <v>37287.578595079292</v>
      </c>
      <c r="Z29" s="228">
        <f>'Reference Values'!X71</f>
        <v>36277.060247986279</v>
      </c>
      <c r="AA29" s="228">
        <f>'Reference Values'!Y71</f>
        <v>29824.666948463422</v>
      </c>
      <c r="AB29" s="228">
        <f>'Reference Values'!Z71</f>
        <v>1041.4435013359005</v>
      </c>
      <c r="AC29" s="228">
        <f>'Reference Values'!AA71</f>
        <v>1028.7275878154362</v>
      </c>
      <c r="AD29" s="228">
        <f>'Reference Values'!AB71</f>
        <v>351.09105038241916</v>
      </c>
      <c r="AE29" s="228">
        <f>'Reference Values'!AC71</f>
        <v>35.498737198237706</v>
      </c>
      <c r="AF29" s="228">
        <f>'Reference Values'!AD71</f>
        <v>26.574089557448723</v>
      </c>
      <c r="AG29" s="228">
        <f>'Reference Values'!AE71</f>
        <v>0</v>
      </c>
      <c r="AH29" s="228">
        <f>'Reference Values'!AF71</f>
        <v>0</v>
      </c>
      <c r="AI29" s="228">
        <f>'Reference Values'!AD71</f>
        <v>26.574089557448723</v>
      </c>
      <c r="AJ29" s="228">
        <f>'Reference Values'!AB71</f>
        <v>351.09105038241916</v>
      </c>
      <c r="AK29" s="228">
        <f>'Reference Values'!AC71</f>
        <v>35.498737198237706</v>
      </c>
      <c r="AL29" s="228">
        <f>'Reference Values'!AD71</f>
        <v>26.574089557448723</v>
      </c>
      <c r="AM29" s="228">
        <f>'Reference Values'!AE71</f>
        <v>0</v>
      </c>
      <c r="AN29" s="228">
        <f>'Reference Values'!AF71</f>
        <v>0</v>
      </c>
    </row>
    <row r="30" spans="1:40" x14ac:dyDescent="0.3">
      <c r="A30" s="226" t="s">
        <v>132</v>
      </c>
      <c r="B30" s="231"/>
      <c r="C30" s="232"/>
      <c r="D30" s="244"/>
      <c r="E30" s="45"/>
      <c r="F30" s="45"/>
      <c r="G30" s="45"/>
      <c r="H30" s="228">
        <f>'Reference Values'!F72</f>
        <v>0</v>
      </c>
      <c r="I30" s="228">
        <f>'Reference Values'!G72</f>
        <v>0</v>
      </c>
      <c r="J30" s="228">
        <f>'Reference Values'!H72</f>
        <v>908.44835543236695</v>
      </c>
      <c r="K30" s="228">
        <f>'Reference Values'!I72</f>
        <v>4757.8361935537541</v>
      </c>
      <c r="L30" s="228">
        <f>'Reference Values'!J72</f>
        <v>17300.130033962254</v>
      </c>
      <c r="M30" s="228">
        <f>'Reference Values'!K72</f>
        <v>3034.916778791463</v>
      </c>
      <c r="N30" s="228">
        <f>'Reference Values'!L72</f>
        <v>4350.8163664586027</v>
      </c>
      <c r="O30" s="228">
        <f>'Reference Values'!M72</f>
        <v>24153.400886467309</v>
      </c>
      <c r="P30" s="228">
        <f>'Reference Values'!N72</f>
        <v>3049.9859608339611</v>
      </c>
      <c r="Q30" s="228">
        <f>'Reference Values'!O72</f>
        <v>5807.9556771353818</v>
      </c>
      <c r="R30" s="228">
        <f>'Reference Values'!P72</f>
        <v>51462.634386066871</v>
      </c>
      <c r="S30" s="228">
        <f>'Reference Values'!Q72</f>
        <v>58934.555872223806</v>
      </c>
      <c r="T30" s="228">
        <f>'Reference Values'!R72</f>
        <v>35447.12683972111</v>
      </c>
      <c r="U30" s="228">
        <f>'Reference Values'!S72</f>
        <v>8135.1772350969259</v>
      </c>
      <c r="V30" s="228">
        <f>'Reference Values'!T72</f>
        <v>20431.917727895139</v>
      </c>
      <c r="W30" s="228">
        <f>'Reference Values'!U72</f>
        <v>172945.79168261518</v>
      </c>
      <c r="X30" s="228">
        <f>'Reference Values'!V72</f>
        <v>3115.208413695138</v>
      </c>
      <c r="Y30" s="228">
        <f>'Reference Values'!W72</f>
        <v>871.35397363556694</v>
      </c>
      <c r="Z30" s="228">
        <f>'Reference Values'!X72</f>
        <v>1010.5183470930133</v>
      </c>
      <c r="AA30" s="228">
        <f>'Reference Values'!Y72</f>
        <v>6452.393299522857</v>
      </c>
      <c r="AB30" s="228">
        <f>'Reference Values'!Z72</f>
        <v>28783.223447127522</v>
      </c>
      <c r="AC30" s="228">
        <f>'Reference Values'!AA72</f>
        <v>12.715913520464255</v>
      </c>
      <c r="AD30" s="228">
        <f>'Reference Values'!AB72</f>
        <v>677.63653743301711</v>
      </c>
      <c r="AE30" s="228">
        <f>'Reference Values'!AC72</f>
        <v>315.59231318418142</v>
      </c>
      <c r="AF30" s="228">
        <f>'Reference Values'!AD72</f>
        <v>8.924647640788983</v>
      </c>
      <c r="AG30" s="228">
        <f>'Reference Values'!AE72</f>
        <v>26.574089557448723</v>
      </c>
      <c r="AH30" s="228">
        <f>'Reference Values'!AF72</f>
        <v>0</v>
      </c>
      <c r="AI30" s="228">
        <f>'Reference Values'!AD72</f>
        <v>8.924647640788983</v>
      </c>
      <c r="AJ30" s="228">
        <f>'Reference Values'!AB72</f>
        <v>677.63653743301711</v>
      </c>
      <c r="AK30" s="228">
        <f>'Reference Values'!AC72</f>
        <v>315.59231318418142</v>
      </c>
      <c r="AL30" s="228">
        <f>'Reference Values'!AD72</f>
        <v>8.924647640788983</v>
      </c>
      <c r="AM30" s="228">
        <f>'Reference Values'!AE72</f>
        <v>26.574089557448723</v>
      </c>
      <c r="AN30" s="228">
        <f>'Reference Values'!AF72</f>
        <v>0</v>
      </c>
    </row>
    <row r="31" spans="1:40" x14ac:dyDescent="0.3">
      <c r="A31" s="226" t="s">
        <v>133</v>
      </c>
      <c r="B31" s="231"/>
      <c r="C31" s="232"/>
      <c r="D31" s="244"/>
      <c r="E31" s="26"/>
      <c r="F31" s="26"/>
      <c r="G31" s="26"/>
      <c r="H31" s="220">
        <f>'Reference Values'!F73</f>
        <v>0</v>
      </c>
      <c r="I31" s="220">
        <f>'Reference Values'!G73</f>
        <v>0</v>
      </c>
      <c r="J31" s="220">
        <f>'Reference Values'!H73</f>
        <v>908.44835543236695</v>
      </c>
      <c r="K31" s="220">
        <f>'Reference Values'!I73</f>
        <v>5666.2845489861211</v>
      </c>
      <c r="L31" s="220">
        <f>'Reference Values'!J73</f>
        <v>22966.414582948375</v>
      </c>
      <c r="M31" s="220">
        <f>'Reference Values'!K73</f>
        <v>26001.331361739838</v>
      </c>
      <c r="N31" s="220">
        <f>'Reference Values'!L73</f>
        <v>30352.147728198441</v>
      </c>
      <c r="O31" s="220">
        <f>'Reference Values'!M73</f>
        <v>54505.548614665749</v>
      </c>
      <c r="P31" s="220">
        <f>'Reference Values'!N73</f>
        <v>57555.534575499711</v>
      </c>
      <c r="Q31" s="220">
        <f>'Reference Values'!O73</f>
        <v>63363.490252635092</v>
      </c>
      <c r="R31" s="220">
        <f>'Reference Values'!P73</f>
        <v>114826.12463870196</v>
      </c>
      <c r="S31" s="220">
        <f>'Reference Values'!Q73</f>
        <v>173760.68051092577</v>
      </c>
      <c r="T31" s="220">
        <f>'Reference Values'!R73</f>
        <v>209207.80735064688</v>
      </c>
      <c r="U31" s="220">
        <f>'Reference Values'!S73</f>
        <v>217342.9845857438</v>
      </c>
      <c r="V31" s="220">
        <f>'Reference Values'!T73</f>
        <v>237774.90231363894</v>
      </c>
      <c r="W31" s="220">
        <f>'Reference Values'!U73</f>
        <v>410720.69399625412</v>
      </c>
      <c r="X31" s="220">
        <f>'Reference Values'!V73</f>
        <v>413835.90240994928</v>
      </c>
      <c r="Y31" s="220">
        <f>'Reference Values'!W73</f>
        <v>414707.25638358481</v>
      </c>
      <c r="Z31" s="220">
        <f>'Reference Values'!X73</f>
        <v>415717.77473067783</v>
      </c>
      <c r="AA31" s="220">
        <f>'Reference Values'!Y73</f>
        <v>422170.1680302007</v>
      </c>
      <c r="AB31" s="220">
        <f>'Reference Values'!Z73</f>
        <v>450953.3914773282</v>
      </c>
      <c r="AC31" s="220">
        <f>'Reference Values'!AA73</f>
        <v>450966.10739084869</v>
      </c>
      <c r="AD31" s="220">
        <f>'Reference Values'!AB73</f>
        <v>451643.74392828171</v>
      </c>
      <c r="AE31" s="220">
        <f>'Reference Values'!AC73</f>
        <v>451959.33624146588</v>
      </c>
      <c r="AF31" s="220">
        <f>'Reference Values'!AD73</f>
        <v>451968.26088910666</v>
      </c>
      <c r="AG31" s="220">
        <f>'Reference Values'!AE73</f>
        <v>451994.83497866412</v>
      </c>
      <c r="AH31" s="220">
        <f>'Reference Values'!AF73</f>
        <v>451994.83497866412</v>
      </c>
      <c r="AI31" s="220">
        <f>'Reference Values'!AD73</f>
        <v>451968.26088910666</v>
      </c>
      <c r="AJ31" s="220">
        <f>'Reference Values'!AB73</f>
        <v>451643.74392828171</v>
      </c>
      <c r="AK31" s="220">
        <f>'Reference Values'!AC73</f>
        <v>451959.33624146588</v>
      </c>
      <c r="AL31" s="220">
        <f>'Reference Values'!AD73</f>
        <v>451968.26088910666</v>
      </c>
      <c r="AM31" s="220">
        <f>'Reference Values'!AE73</f>
        <v>451994.83497866412</v>
      </c>
      <c r="AN31" s="220">
        <f>'Reference Values'!AF73</f>
        <v>451994.83497866412</v>
      </c>
    </row>
    <row r="32" spans="1:40" x14ac:dyDescent="0.3">
      <c r="A32" s="91"/>
      <c r="B32" s="92"/>
      <c r="C32" s="93"/>
      <c r="D32" s="94"/>
      <c r="E32" s="95"/>
      <c r="F32" s="95"/>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row>
    <row r="33" spans="1:40" x14ac:dyDescent="0.3">
      <c r="A33" s="226" t="s">
        <v>169</v>
      </c>
      <c r="B33" s="231"/>
      <c r="C33" s="232"/>
      <c r="D33" s="233"/>
      <c r="E33" s="26"/>
      <c r="F33" s="26"/>
      <c r="G33" s="26"/>
      <c r="H33" s="26"/>
      <c r="I33" s="228">
        <f>'Reference Values'!G78</f>
        <v>457406.38910046394</v>
      </c>
      <c r="J33" s="228">
        <f>'Reference Values'!H78</f>
        <v>457406.38910046394</v>
      </c>
      <c r="K33" s="228">
        <f>'Reference Values'!I78</f>
        <v>456685.09678874019</v>
      </c>
      <c r="L33" s="228">
        <f>'Reference Values'!J78</f>
        <v>453050.36311487906</v>
      </c>
      <c r="M33" s="228">
        <f>'Reference Values'!K78</f>
        <v>428152.79513143847</v>
      </c>
      <c r="N33" s="228">
        <f>'Reference Values'!L78</f>
        <v>424590.71753918345</v>
      </c>
      <c r="O33" s="228">
        <f>'Reference Values'!M78</f>
        <v>419288.73377882934</v>
      </c>
      <c r="P33" s="228">
        <f>'Reference Values'!N78</f>
        <v>393005.53403204255</v>
      </c>
      <c r="Q33" s="228">
        <f>'Reference Values'!O78</f>
        <v>389191.32307825354</v>
      </c>
      <c r="R33" s="228">
        <f>'Reference Values'!P78</f>
        <v>380268.56744797743</v>
      </c>
      <c r="S33" s="228">
        <f>'Reference Values'!Q78</f>
        <v>316946.90493273753</v>
      </c>
      <c r="T33" s="228">
        <f>'Reference Values'!R78</f>
        <v>276886.15418988245</v>
      </c>
      <c r="U33" s="228">
        <f>'Reference Values'!S78</f>
        <v>250575.00848426792</v>
      </c>
      <c r="V33" s="228">
        <f>'Reference Values'!T78</f>
        <v>230181.51685953198</v>
      </c>
      <c r="W33" s="228">
        <f>'Reference Values'!U78</f>
        <v>211309.13838499028</v>
      </c>
      <c r="X33" s="228">
        <f>'Reference Values'!V78</f>
        <v>37508.638328225403</v>
      </c>
      <c r="Y33" s="228">
        <f>'Reference Values'!W78</f>
        <v>29494.732891412357</v>
      </c>
      <c r="Z33" s="228">
        <f>'Reference Values'!X78</f>
        <v>29353.893930125432</v>
      </c>
      <c r="AA33" s="228">
        <f>'Reference Values'!Y78</f>
        <v>28336.050622382161</v>
      </c>
      <c r="AB33" s="228">
        <f>'Reference Values'!Z78</f>
        <v>27897.565347286331</v>
      </c>
      <c r="AC33" s="228">
        <f>'Reference Values'!AA78</f>
        <v>2765.0639615918112</v>
      </c>
      <c r="AD33" s="228">
        <f>'Reference Values'!AB78</f>
        <v>2552.8816542182171</v>
      </c>
      <c r="AE33" s="228">
        <f>'Reference Values'!AC78</f>
        <v>1871.3332499285159</v>
      </c>
      <c r="AF33" s="228">
        <f>'Reference Values'!AD78</f>
        <v>445.67371473492449</v>
      </c>
      <c r="AG33" s="228">
        <f>'Reference Values'!AE78</f>
        <v>273.02468843815149</v>
      </c>
      <c r="AH33" s="228">
        <f>'Reference Values'!AF78</f>
        <v>97.411357862988126</v>
      </c>
      <c r="AI33" s="228">
        <f>'Reference Values'!AD78</f>
        <v>445.67371473492449</v>
      </c>
      <c r="AJ33" s="228">
        <f>'Reference Values'!AB78</f>
        <v>2552.8816542182171</v>
      </c>
      <c r="AK33" s="228">
        <f>'Reference Values'!AC78</f>
        <v>1871.3332499285159</v>
      </c>
      <c r="AL33" s="228">
        <f>'Reference Values'!AD78</f>
        <v>445.67371473492449</v>
      </c>
      <c r="AM33" s="228">
        <f>'Reference Values'!AE78</f>
        <v>273.02468843815149</v>
      </c>
      <c r="AN33" s="228">
        <f>'Reference Values'!AF78</f>
        <v>97.411357862988126</v>
      </c>
    </row>
    <row r="34" spans="1:40" x14ac:dyDescent="0.3">
      <c r="A34" s="226" t="s">
        <v>170</v>
      </c>
      <c r="B34" s="231"/>
      <c r="C34" s="232"/>
      <c r="D34" s="244"/>
      <c r="E34" s="45"/>
      <c r="F34" s="45"/>
      <c r="G34" s="45"/>
      <c r="H34" s="45"/>
      <c r="I34" s="228">
        <f>'Reference Values'!G79</f>
        <v>0</v>
      </c>
      <c r="J34" s="228">
        <f>'Reference Values'!H79</f>
        <v>0</v>
      </c>
      <c r="K34" s="228">
        <f>'Reference Values'!I79</f>
        <v>721.29231172375148</v>
      </c>
      <c r="L34" s="228">
        <f>'Reference Values'!J79</f>
        <v>3634.7336738611339</v>
      </c>
      <c r="M34" s="228">
        <f>'Reference Values'!K79</f>
        <v>24897.567983440589</v>
      </c>
      <c r="N34" s="228">
        <f>'Reference Values'!L79</f>
        <v>3562.0775922550238</v>
      </c>
      <c r="O34" s="228">
        <f>'Reference Values'!M79</f>
        <v>5301.9837603541091</v>
      </c>
      <c r="P34" s="228">
        <f>'Reference Values'!N79</f>
        <v>26283.199746786791</v>
      </c>
      <c r="Q34" s="228">
        <f>'Reference Values'!O79</f>
        <v>3814.2109537890065</v>
      </c>
      <c r="R34" s="228">
        <f>'Reference Values'!P79</f>
        <v>8922.7556302761077</v>
      </c>
      <c r="S34" s="228">
        <f>'Reference Values'!Q79</f>
        <v>63321.662515239906</v>
      </c>
      <c r="T34" s="228">
        <f>'Reference Values'!R79</f>
        <v>40060.750742855074</v>
      </c>
      <c r="U34" s="228">
        <f>'Reference Values'!S79</f>
        <v>26311.14570561453</v>
      </c>
      <c r="V34" s="228">
        <f>'Reference Values'!T79</f>
        <v>20393.491624735936</v>
      </c>
      <c r="W34" s="228">
        <f>'Reference Values'!U79</f>
        <v>18872.378474541707</v>
      </c>
      <c r="X34" s="228">
        <f>'Reference Values'!V79</f>
        <v>173800.50005676487</v>
      </c>
      <c r="Y34" s="228">
        <f>'Reference Values'!W79</f>
        <v>8013.9054368130455</v>
      </c>
      <c r="Z34" s="228">
        <f>'Reference Values'!X79</f>
        <v>140.83896128692504</v>
      </c>
      <c r="AA34" s="228">
        <f>'Reference Values'!Y79</f>
        <v>1017.843307743271</v>
      </c>
      <c r="AB34" s="228">
        <f>'Reference Values'!Z79</f>
        <v>438.48527509583073</v>
      </c>
      <c r="AC34" s="228">
        <f>'Reference Values'!AA79</f>
        <v>25132.501385694519</v>
      </c>
      <c r="AD34" s="228">
        <f>'Reference Values'!AB79</f>
        <v>212.18230737359409</v>
      </c>
      <c r="AE34" s="228">
        <f>'Reference Values'!AC79</f>
        <v>681.54840428970124</v>
      </c>
      <c r="AF34" s="228">
        <f>'Reference Values'!AD79</f>
        <v>1425.6595351935914</v>
      </c>
      <c r="AG34" s="228">
        <f>'Reference Values'!AE79</f>
        <v>172.649026296773</v>
      </c>
      <c r="AH34" s="228">
        <f>'Reference Values'!AF79</f>
        <v>175.61333057516336</v>
      </c>
      <c r="AI34" s="228">
        <f>'Reference Values'!AD79</f>
        <v>1425.6595351935914</v>
      </c>
      <c r="AJ34" s="228">
        <f>'Reference Values'!AB79</f>
        <v>212.18230737359409</v>
      </c>
      <c r="AK34" s="228">
        <f>'Reference Values'!AC79</f>
        <v>681.54840428970124</v>
      </c>
      <c r="AL34" s="228">
        <f>'Reference Values'!AD79</f>
        <v>1425.6595351935914</v>
      </c>
      <c r="AM34" s="228">
        <f>'Reference Values'!AE79</f>
        <v>172.649026296773</v>
      </c>
      <c r="AN34" s="228">
        <f>'Reference Values'!AF79</f>
        <v>175.61333057516336</v>
      </c>
    </row>
    <row r="35" spans="1:40" x14ac:dyDescent="0.3">
      <c r="A35" s="226" t="s">
        <v>171</v>
      </c>
      <c r="B35" s="231"/>
      <c r="C35" s="232"/>
      <c r="D35" s="244"/>
      <c r="E35" s="26"/>
      <c r="F35" s="26"/>
      <c r="G35" s="26"/>
      <c r="H35" s="26"/>
      <c r="I35" s="220">
        <f>'Reference Values'!G80</f>
        <v>0</v>
      </c>
      <c r="J35" s="220">
        <f>'Reference Values'!H80</f>
        <v>0</v>
      </c>
      <c r="K35" s="220">
        <f>'Reference Values'!I80</f>
        <v>721.29231172375148</v>
      </c>
      <c r="L35" s="220">
        <f>'Reference Values'!J80</f>
        <v>4356.0259855848853</v>
      </c>
      <c r="M35" s="220">
        <f>'Reference Values'!K80</f>
        <v>29253.593969025475</v>
      </c>
      <c r="N35" s="220">
        <f>'Reference Values'!L80</f>
        <v>32815.671561280498</v>
      </c>
      <c r="O35" s="220">
        <f>'Reference Values'!M80</f>
        <v>38117.655321634607</v>
      </c>
      <c r="P35" s="220">
        <f>'Reference Values'!N80</f>
        <v>64400.855068421399</v>
      </c>
      <c r="Q35" s="220">
        <f>'Reference Values'!O80</f>
        <v>68215.066022210405</v>
      </c>
      <c r="R35" s="220">
        <f>'Reference Values'!P80</f>
        <v>77137.821652486513</v>
      </c>
      <c r="S35" s="220">
        <f>'Reference Values'!Q80</f>
        <v>140459.48416772642</v>
      </c>
      <c r="T35" s="220">
        <f>'Reference Values'!R80</f>
        <v>180520.23491058149</v>
      </c>
      <c r="U35" s="220">
        <f>'Reference Values'!S80</f>
        <v>206831.38061619602</v>
      </c>
      <c r="V35" s="220">
        <f>'Reference Values'!T80</f>
        <v>227224.87224093196</v>
      </c>
      <c r="W35" s="220">
        <f>'Reference Values'!U80</f>
        <v>246097.25071547367</v>
      </c>
      <c r="X35" s="220">
        <f>'Reference Values'!V80</f>
        <v>419897.75077223853</v>
      </c>
      <c r="Y35" s="220">
        <f>'Reference Values'!W80</f>
        <v>427911.65620905161</v>
      </c>
      <c r="Z35" s="220">
        <f>'Reference Values'!X80</f>
        <v>428052.49517033849</v>
      </c>
      <c r="AA35" s="220">
        <f>'Reference Values'!Y80</f>
        <v>429070.3384780818</v>
      </c>
      <c r="AB35" s="220">
        <f>'Reference Values'!Z80</f>
        <v>429508.8237531776</v>
      </c>
      <c r="AC35" s="220">
        <f>'Reference Values'!AA80</f>
        <v>454641.32513887214</v>
      </c>
      <c r="AD35" s="220">
        <f>'Reference Values'!AB80</f>
        <v>454853.50744624576</v>
      </c>
      <c r="AE35" s="220">
        <f>'Reference Values'!AC80</f>
        <v>455535.05585053546</v>
      </c>
      <c r="AF35" s="220">
        <f>'Reference Values'!AD80</f>
        <v>456960.71538572904</v>
      </c>
      <c r="AG35" s="220">
        <f>'Reference Values'!AE80</f>
        <v>457133.36441202578</v>
      </c>
      <c r="AH35" s="220">
        <f>'Reference Values'!AF80</f>
        <v>457308.97774260095</v>
      </c>
      <c r="AI35" s="220">
        <f>'Reference Values'!AD80</f>
        <v>456960.71538572904</v>
      </c>
      <c r="AJ35" s="220">
        <f>'Reference Values'!AB80</f>
        <v>454853.50744624576</v>
      </c>
      <c r="AK35" s="220">
        <f>'Reference Values'!AC80</f>
        <v>455535.05585053546</v>
      </c>
      <c r="AL35" s="220">
        <f>'Reference Values'!AD80</f>
        <v>456960.71538572904</v>
      </c>
      <c r="AM35" s="220">
        <f>'Reference Values'!AE80</f>
        <v>457133.36441202578</v>
      </c>
      <c r="AN35" s="220">
        <f>'Reference Values'!AF80</f>
        <v>457308.97774260095</v>
      </c>
    </row>
    <row r="36" spans="1:40" x14ac:dyDescent="0.3">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row>
    <row r="37" spans="1:40" x14ac:dyDescent="0.3">
      <c r="A37" s="226" t="s">
        <v>91</v>
      </c>
      <c r="B37" s="231"/>
      <c r="C37" s="232"/>
      <c r="D37" s="233"/>
      <c r="E37" s="228">
        <f t="shared" ref="E37:I37" si="4">E8+E14+E17+E21+E25+E29+E33</f>
        <v>1996596.3729902129</v>
      </c>
      <c r="F37" s="228">
        <f t="shared" si="4"/>
        <v>2166595.2939945934</v>
      </c>
      <c r="G37" s="228">
        <f t="shared" si="4"/>
        <v>2410404.5948053608</v>
      </c>
      <c r="H37" s="228">
        <f t="shared" si="4"/>
        <v>2626966.0480730589</v>
      </c>
      <c r="I37" s="228">
        <f t="shared" si="4"/>
        <v>2998024.276387922</v>
      </c>
      <c r="J37" s="228">
        <f>J8+J14+J17+J21+J25+J29+J33</f>
        <v>3313131.3127120617</v>
      </c>
      <c r="K37" s="228">
        <f t="shared" ref="K37:L37" si="5">K8+K14+K17+K21+K25+K29+K33</f>
        <v>3154071.4135428579</v>
      </c>
      <c r="L37" s="228">
        <f t="shared" si="5"/>
        <v>3021674.2004551799</v>
      </c>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row>
    <row r="38" spans="1:40" x14ac:dyDescent="0.3">
      <c r="A38" s="226" t="s">
        <v>92</v>
      </c>
      <c r="B38" s="231"/>
      <c r="C38" s="232"/>
      <c r="D38" s="244"/>
      <c r="E38" s="220">
        <f>'Reference Values'!C14</f>
        <v>1976966</v>
      </c>
      <c r="F38" s="220">
        <f>'Reference Values'!D14</f>
        <v>2159180</v>
      </c>
      <c r="G38" s="220">
        <f>'Reference Values'!E14</f>
        <v>2331191</v>
      </c>
      <c r="H38" s="220">
        <f>'Reference Values'!F14</f>
        <v>2542522</v>
      </c>
      <c r="I38" s="220">
        <f>'Reference Values'!G14</f>
        <v>2806315</v>
      </c>
      <c r="J38" s="220">
        <f>'Reference Values'!H14</f>
        <v>3045376</v>
      </c>
      <c r="K38" s="220">
        <f>'Reference Values'!I14</f>
        <v>3310600</v>
      </c>
      <c r="L38" s="220">
        <f>'Reference Values'!J14</f>
        <v>3572881</v>
      </c>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row>
    <row r="39" spans="1:40" x14ac:dyDescent="0.3">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row>
  </sheetData>
  <mergeCells count="5">
    <mergeCell ref="AO3:AO4"/>
    <mergeCell ref="A3:A4"/>
    <mergeCell ref="B3:B4"/>
    <mergeCell ref="C3:C4"/>
    <mergeCell ref="D3:D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12A8-FF79-4DB6-8FF9-345A5C10EAA6}">
  <dimension ref="A1:AJ65"/>
  <sheetViews>
    <sheetView workbookViewId="0">
      <pane xSplit="9" ySplit="4" topLeftCell="J5" activePane="bottomRight" state="frozen"/>
      <selection pane="topRight" activeCell="J1" sqref="J1"/>
      <selection pane="bottomLeft" activeCell="A5" sqref="A5"/>
      <selection pane="bottomRight" activeCell="J5" sqref="J5"/>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3" t="s">
        <v>449</v>
      </c>
    </row>
    <row r="3" spans="1:36" ht="15.75" customHeight="1" x14ac:dyDescent="0.3">
      <c r="A3" s="561" t="s">
        <v>86</v>
      </c>
      <c r="B3" s="563" t="s">
        <v>70</v>
      </c>
      <c r="C3" s="563" t="s">
        <v>412</v>
      </c>
      <c r="D3" s="563" t="s">
        <v>60</v>
      </c>
      <c r="E3" s="58"/>
      <c r="F3" s="121"/>
      <c r="G3" s="121"/>
      <c r="H3" s="121"/>
      <c r="I3" s="114"/>
      <c r="J3" s="151" t="s">
        <v>414</v>
      </c>
      <c r="K3" s="113"/>
      <c r="L3" s="113"/>
      <c r="M3" s="113"/>
      <c r="N3" s="113"/>
      <c r="O3" s="113"/>
      <c r="P3" s="113"/>
      <c r="Q3" s="113"/>
      <c r="R3" s="113"/>
      <c r="S3" s="113"/>
      <c r="T3" s="114"/>
      <c r="U3" s="29"/>
      <c r="V3" s="29"/>
      <c r="W3" s="29"/>
      <c r="X3" s="29"/>
      <c r="Y3" s="29"/>
      <c r="Z3" s="29"/>
      <c r="AA3" s="29"/>
      <c r="AB3" s="29"/>
      <c r="AC3" s="29"/>
      <c r="AD3" s="29"/>
      <c r="AE3" s="29"/>
      <c r="AF3" s="29"/>
      <c r="AG3" s="29"/>
      <c r="AH3" s="29"/>
      <c r="AI3" s="29"/>
      <c r="AJ3" s="559" t="s">
        <v>1</v>
      </c>
    </row>
    <row r="4" spans="1:36" x14ac:dyDescent="0.3">
      <c r="A4" s="566"/>
      <c r="B4" s="565"/>
      <c r="C4" s="565"/>
      <c r="D4" s="564"/>
      <c r="E4" s="48">
        <v>2018</v>
      </c>
      <c r="F4" s="47">
        <f>E4+1</f>
        <v>2019</v>
      </c>
      <c r="G4" s="47">
        <f t="shared" ref="G4:AI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560"/>
    </row>
    <row r="5" spans="1:36" x14ac:dyDescent="0.3">
      <c r="A5" s="246" t="s">
        <v>638</v>
      </c>
      <c r="B5" s="247">
        <f>'RP - IQ'!B37</f>
        <v>9.0067071878077396</v>
      </c>
      <c r="C5" s="248">
        <f>'RP - IQ'!C34</f>
        <v>121418.24909999997</v>
      </c>
      <c r="D5" s="252">
        <f>'RP - IQ'!D34</f>
        <v>0.89773956310493352</v>
      </c>
      <c r="E5" s="86"/>
      <c r="F5" s="86"/>
      <c r="G5" s="86"/>
      <c r="H5" s="86"/>
      <c r="I5" s="86"/>
      <c r="J5" s="223">
        <f>'RP - IQ'!J34</f>
        <v>109001.96589999997</v>
      </c>
      <c r="K5" s="223">
        <f>'RP - IQ'!K34</f>
        <v>109001.96589999997</v>
      </c>
      <c r="L5" s="223">
        <f>'RP - IQ'!L34</f>
        <v>109001.96589999997</v>
      </c>
      <c r="M5" s="223">
        <f>'RP - IQ'!M34</f>
        <v>109001.96589999997</v>
      </c>
      <c r="N5" s="223">
        <f>'RP - IQ'!N34</f>
        <v>109001.96589999997</v>
      </c>
      <c r="O5" s="223">
        <f>'RP - IQ'!O34</f>
        <v>109001.96589999997</v>
      </c>
      <c r="P5" s="223">
        <f>'RP - IQ'!P34</f>
        <v>109001.96589999997</v>
      </c>
      <c r="Q5" s="223">
        <f>'RP - IQ'!Q34</f>
        <v>104550.67419999996</v>
      </c>
      <c r="R5" s="223">
        <f>'RP - IQ'!R34</f>
        <v>24807.430000000004</v>
      </c>
      <c r="S5" s="223">
        <f>'RP - IQ'!S34</f>
        <v>23858.570100000004</v>
      </c>
      <c r="T5" s="223">
        <f>'RP - IQ'!T34</f>
        <v>18454.880400000002</v>
      </c>
      <c r="U5" s="223">
        <f>'RP - IQ'!U34</f>
        <v>14234.003100000002</v>
      </c>
      <c r="V5" s="223">
        <f>'RP - IQ'!V34</f>
        <v>13829.509500000002</v>
      </c>
      <c r="W5" s="223">
        <f>'RP - IQ'!W34</f>
        <v>13829.509500000002</v>
      </c>
      <c r="X5" s="223">
        <f>'RP - IQ'!X34</f>
        <v>13755.870200000001</v>
      </c>
      <c r="Y5" s="223">
        <f>'RP - IQ'!Y34</f>
        <v>442.29059999999998</v>
      </c>
      <c r="Z5" s="223">
        <f>'RP - IQ'!Z34</f>
        <v>378.59440000000001</v>
      </c>
      <c r="AA5" s="223">
        <f>'RP - IQ'!AA34</f>
        <v>378.59440000000001</v>
      </c>
      <c r="AB5" s="223">
        <f>'RP - IQ'!AB34</f>
        <v>378.59440000000001</v>
      </c>
      <c r="AC5" s="223">
        <f>'RP - IQ'!AC34</f>
        <v>337.22410000000002</v>
      </c>
      <c r="AD5" s="223">
        <f>'RP - IQ'!AD34</f>
        <v>3.7778999999999998</v>
      </c>
      <c r="AE5" s="223">
        <f>'RP - IQ'!AE34</f>
        <v>0</v>
      </c>
      <c r="AF5" s="223">
        <f>'RP - IQ'!AF34</f>
        <v>0</v>
      </c>
      <c r="AG5" s="223">
        <f>'RP - IQ'!AG34</f>
        <v>0</v>
      </c>
      <c r="AH5" s="223">
        <f>'RP - IQ'!AH34</f>
        <v>0</v>
      </c>
      <c r="AI5" s="223">
        <f>'RP - IQ'!AI34</f>
        <v>0</v>
      </c>
      <c r="AJ5" s="258">
        <f t="shared" ref="AJ5:AJ26" si="1">SUM(F5:AI5)</f>
        <v>992253.2840999997</v>
      </c>
    </row>
    <row r="6" spans="1:36" x14ac:dyDescent="0.3">
      <c r="A6" s="246" t="s">
        <v>639</v>
      </c>
      <c r="B6" s="247">
        <f>'RP - MR'!B36</f>
        <v>11.567900395559287</v>
      </c>
      <c r="C6" s="248">
        <f>'RP - MR'!C33</f>
        <v>20258.050599999995</v>
      </c>
      <c r="D6" s="252">
        <f>'RP - MR'!D33</f>
        <v>0.79646293804794854</v>
      </c>
      <c r="E6" s="86"/>
      <c r="F6" s="86"/>
      <c r="G6" s="86"/>
      <c r="H6" s="86"/>
      <c r="I6" s="86"/>
      <c r="J6" s="223">
        <f>'RP - MR'!J33</f>
        <v>16134.786500000002</v>
      </c>
      <c r="K6" s="223">
        <f>'RP - MR'!K33</f>
        <v>16134.786500000002</v>
      </c>
      <c r="L6" s="223">
        <f>'RP - MR'!L33</f>
        <v>16134.867300000002</v>
      </c>
      <c r="M6" s="223">
        <f>'RP - MR'!M33</f>
        <v>16134.867300000002</v>
      </c>
      <c r="N6" s="223">
        <f>'RP - MR'!N33</f>
        <v>16088.726700000001</v>
      </c>
      <c r="O6" s="223">
        <f>'RP - MR'!O33</f>
        <v>15975.761700000001</v>
      </c>
      <c r="P6" s="223">
        <f>'RP - MR'!P33</f>
        <v>15975.618600000002</v>
      </c>
      <c r="Q6" s="223">
        <f>'RP - MR'!Q33</f>
        <v>15303.677800000001</v>
      </c>
      <c r="R6" s="223">
        <f>'RP - MR'!R33</f>
        <v>14825.5095</v>
      </c>
      <c r="S6" s="223">
        <f>'RP - MR'!S33</f>
        <v>14396.0288</v>
      </c>
      <c r="T6" s="223">
        <f>'RP - MR'!T33</f>
        <v>13350.063600000001</v>
      </c>
      <c r="U6" s="223">
        <f>'RP - MR'!U33</f>
        <v>3932.7186000000011</v>
      </c>
      <c r="V6" s="223">
        <f>'RP - MR'!V33</f>
        <v>3357.2800000000011</v>
      </c>
      <c r="W6" s="223">
        <f>'RP - MR'!W33</f>
        <v>3357.2800000000011</v>
      </c>
      <c r="X6" s="223">
        <f>'RP - MR'!X33</f>
        <v>3172.706000000001</v>
      </c>
      <c r="Y6" s="223">
        <f>'RP - MR'!Y33</f>
        <v>206.71290000000002</v>
      </c>
      <c r="Z6" s="223">
        <f>'RP - MR'!Z33</f>
        <v>93.218099999999993</v>
      </c>
      <c r="AA6" s="223">
        <f>'RP - MR'!AA33</f>
        <v>93.218099999999993</v>
      </c>
      <c r="AB6" s="223">
        <f>'RP - MR'!AB33</f>
        <v>93.218099999999993</v>
      </c>
      <c r="AC6" s="223">
        <f>'RP - MR'!AC33</f>
        <v>36.719900000000003</v>
      </c>
      <c r="AD6" s="223">
        <f>'RP - MR'!AD33</f>
        <v>6.0045999999999999</v>
      </c>
      <c r="AE6" s="223">
        <f>'RP - MR'!AE33</f>
        <v>0</v>
      </c>
      <c r="AF6" s="223">
        <f>'RP - MR'!AF33</f>
        <v>0</v>
      </c>
      <c r="AG6" s="223">
        <f>'RP - MR'!AG33</f>
        <v>0</v>
      </c>
      <c r="AH6" s="223">
        <f>'RP - MR'!AH33</f>
        <v>0</v>
      </c>
      <c r="AI6" s="223">
        <f>'RP - MR'!AI33</f>
        <v>0</v>
      </c>
      <c r="AJ6" s="258">
        <f t="shared" si="1"/>
        <v>184803.77059999999</v>
      </c>
    </row>
    <row r="7" spans="1:36" x14ac:dyDescent="0.3">
      <c r="A7" s="246" t="s">
        <v>640</v>
      </c>
      <c r="B7" s="247">
        <f>'RP - ECT'!B21</f>
        <v>13.024581767618702</v>
      </c>
      <c r="C7" s="248">
        <f>'RP - ECT'!C18</f>
        <v>561.58445332441534</v>
      </c>
      <c r="D7" s="252">
        <f>'RP - ECT'!D18</f>
        <v>0.6664218688193615</v>
      </c>
      <c r="E7" s="86"/>
      <c r="F7" s="86"/>
      <c r="G7" s="86"/>
      <c r="H7" s="86"/>
      <c r="I7" s="86"/>
      <c r="J7" s="223">
        <f>'RP - ECT'!J18</f>
        <v>374.25216088435633</v>
      </c>
      <c r="K7" s="223">
        <f>'RP - ECT'!K18</f>
        <v>374.25216088435633</v>
      </c>
      <c r="L7" s="223">
        <f>'RP - ECT'!L18</f>
        <v>374.25216088435633</v>
      </c>
      <c r="M7" s="223">
        <f>'RP - ECT'!M18</f>
        <v>374.25216088435633</v>
      </c>
      <c r="N7" s="223">
        <f>'RP - ECT'!N18</f>
        <v>374.25216088435633</v>
      </c>
      <c r="O7" s="223">
        <f>'RP - ECT'!O18</f>
        <v>361.51594941723965</v>
      </c>
      <c r="P7" s="223">
        <f>'RP - ECT'!P18</f>
        <v>361.51594941723965</v>
      </c>
      <c r="Q7" s="223">
        <f>'RP - ECT'!Q18</f>
        <v>355.63405395813396</v>
      </c>
      <c r="R7" s="223">
        <f>'RP - ECT'!R18</f>
        <v>355.63405395813396</v>
      </c>
      <c r="S7" s="223">
        <f>'RP - ECT'!S18</f>
        <v>301.91877442547263</v>
      </c>
      <c r="T7" s="223">
        <f>'RP - ECT'!T18</f>
        <v>301.91877442547263</v>
      </c>
      <c r="U7" s="223">
        <f>'RP - ECT'!U18</f>
        <v>247.25605580062648</v>
      </c>
      <c r="V7" s="223">
        <f>'RP - ECT'!V18</f>
        <v>213.70628694428257</v>
      </c>
      <c r="W7" s="223">
        <f>'RP - ECT'!W18</f>
        <v>213.70628694428257</v>
      </c>
      <c r="X7" s="223">
        <f>'RP - ECT'!X18</f>
        <v>168.30940965735294</v>
      </c>
      <c r="Y7" s="223">
        <f>'RP - ECT'!Y18</f>
        <v>56.078056374597701</v>
      </c>
      <c r="Z7" s="223">
        <f>'RP - ECT'!Z18</f>
        <v>40.09300052174202</v>
      </c>
      <c r="AA7" s="223">
        <f>'RP - ECT'!AA18</f>
        <v>1.4457002080555266</v>
      </c>
      <c r="AB7" s="223">
        <f>'RP - ECT'!AB18</f>
        <v>1.4457002080555266</v>
      </c>
      <c r="AC7" s="223">
        <f>'RP - ECT'!AC18</f>
        <v>1.4457002080555266</v>
      </c>
      <c r="AD7" s="223">
        <f>'RP - ECT'!AD18</f>
        <v>1.4457002080555266</v>
      </c>
      <c r="AE7" s="223">
        <f>'RP - ECT'!AE18</f>
        <v>0</v>
      </c>
      <c r="AF7" s="223">
        <f>'RP - ECT'!AF18</f>
        <v>0</v>
      </c>
      <c r="AG7" s="223">
        <f>'RP - ECT'!AG18</f>
        <v>0</v>
      </c>
      <c r="AH7" s="223">
        <f>'RP - ECT'!AH18</f>
        <v>0</v>
      </c>
      <c r="AI7" s="223">
        <f>'RP - ECT'!AI18</f>
        <v>0</v>
      </c>
      <c r="AJ7" s="258">
        <f t="shared" ref="AJ7:AJ8" si="2">SUM(F7:AI7)</f>
        <v>4854.3302570985798</v>
      </c>
    </row>
    <row r="8" spans="1:36" x14ac:dyDescent="0.3">
      <c r="A8" s="246" t="s">
        <v>642</v>
      </c>
      <c r="B8" s="247">
        <f>'RP - IQ Carryover'!B16</f>
        <v>9.9883936394934771</v>
      </c>
      <c r="C8" s="248">
        <f>'RP - IQ Carryover'!C13</f>
        <v>7556.5898075201221</v>
      </c>
      <c r="D8" s="252">
        <f>'RP - IQ Carryover'!D13</f>
        <v>0.91858382325105747</v>
      </c>
      <c r="E8" s="86"/>
      <c r="F8" s="86"/>
      <c r="G8" s="86"/>
      <c r="H8" s="86"/>
      <c r="I8" s="86"/>
      <c r="J8" s="223">
        <f>'RP - IQ Carryover'!J13</f>
        <v>6941.3611561318066</v>
      </c>
      <c r="K8" s="223">
        <f>'RP - IQ Carryover'!K13</f>
        <v>6941.3611561318066</v>
      </c>
      <c r="L8" s="223">
        <f>'RP - IQ Carryover'!L13</f>
        <v>6941.3611561318066</v>
      </c>
      <c r="M8" s="223">
        <f>'RP - IQ Carryover'!M13</f>
        <v>6941.3611561318066</v>
      </c>
      <c r="N8" s="223">
        <f>'RP - IQ Carryover'!N13</f>
        <v>6941.3611561318066</v>
      </c>
      <c r="O8" s="223">
        <f>'RP - IQ Carryover'!O13</f>
        <v>6941.3611561318066</v>
      </c>
      <c r="P8" s="223">
        <f>'RP - IQ Carryover'!P13</f>
        <v>6941.3611561318066</v>
      </c>
      <c r="Q8" s="223">
        <f>'RP - IQ Carryover'!Q13</f>
        <v>5382.7609030934118</v>
      </c>
      <c r="R8" s="223">
        <f>'RP - IQ Carryover'!R13</f>
        <v>5338.9826617701356</v>
      </c>
      <c r="S8" s="223">
        <f>'RP - IQ Carryover'!S13</f>
        <v>5338.9826617701356</v>
      </c>
      <c r="T8" s="223">
        <f>'RP - IQ Carryover'!T13</f>
        <v>0</v>
      </c>
      <c r="U8" s="223">
        <f>'RP - IQ Carryover'!U13</f>
        <v>0</v>
      </c>
      <c r="V8" s="223">
        <f>'RP - IQ Carryover'!V13</f>
        <v>0</v>
      </c>
      <c r="W8" s="223">
        <f>'RP - IQ Carryover'!W13</f>
        <v>0</v>
      </c>
      <c r="X8" s="223">
        <f>'RP - IQ Carryover'!X13</f>
        <v>0</v>
      </c>
      <c r="Y8" s="223">
        <f>'RP - IQ Carryover'!Y13</f>
        <v>0</v>
      </c>
      <c r="Z8" s="223">
        <f>'RP - IQ Carryover'!Z13</f>
        <v>0</v>
      </c>
      <c r="AA8" s="223">
        <f>'RP - IQ Carryover'!AA13</f>
        <v>0</v>
      </c>
      <c r="AB8" s="223">
        <f>'RP - IQ Carryover'!AB13</f>
        <v>0</v>
      </c>
      <c r="AC8" s="223">
        <f>'RP - IQ Carryover'!AC13</f>
        <v>0</v>
      </c>
      <c r="AD8" s="223">
        <f>'RP - IQ Carryover'!AD13</f>
        <v>0</v>
      </c>
      <c r="AE8" s="223">
        <f>'RP - IQ Carryover'!AE13</f>
        <v>0</v>
      </c>
      <c r="AF8" s="223">
        <f>'RP - IQ Carryover'!AF13</f>
        <v>0</v>
      </c>
      <c r="AG8" s="223">
        <f>'RP - IQ Carryover'!AG13</f>
        <v>0</v>
      </c>
      <c r="AH8" s="223">
        <f>'RP - IQ Carryover'!AH13</f>
        <v>0</v>
      </c>
      <c r="AI8" s="223">
        <f>'RP - IQ Carryover'!AI13</f>
        <v>0</v>
      </c>
      <c r="AJ8" s="258">
        <f t="shared" si="2"/>
        <v>64650.254319556334</v>
      </c>
    </row>
    <row r="9" spans="1:36" x14ac:dyDescent="0.3">
      <c r="A9" s="246" t="s">
        <v>641</v>
      </c>
      <c r="B9" s="247">
        <f>'RP - MR Carryover'!B27</f>
        <v>9.3458624144975335</v>
      </c>
      <c r="C9" s="248">
        <f>'RP - MR Carryover'!C24</f>
        <v>8798.8912095155883</v>
      </c>
      <c r="D9" s="252">
        <f>'RP - MR Carryover'!D24</f>
        <v>0.71193403045552495</v>
      </c>
      <c r="E9" s="86"/>
      <c r="F9" s="86"/>
      <c r="G9" s="86"/>
      <c r="H9" s="86"/>
      <c r="I9" s="86"/>
      <c r="J9" s="223">
        <f>'RP - MR Carryover'!J24</f>
        <v>6264.2300823301221</v>
      </c>
      <c r="K9" s="223">
        <f>'RP - MR Carryover'!K24</f>
        <v>6264.2300823301221</v>
      </c>
      <c r="L9" s="223">
        <f>'RP - MR Carryover'!L24</f>
        <v>6264.2300823301221</v>
      </c>
      <c r="M9" s="223">
        <f>'RP - MR Carryover'!M24</f>
        <v>6264.2300823301221</v>
      </c>
      <c r="N9" s="223">
        <f>'RP - MR Carryover'!N24</f>
        <v>3205.2352526204104</v>
      </c>
      <c r="O9" s="223">
        <f>'RP - MR Carryover'!O24</f>
        <v>2940.5287683097522</v>
      </c>
      <c r="P9" s="223">
        <f>'RP - MR Carryover'!P24</f>
        <v>2837.7524125295949</v>
      </c>
      <c r="Q9" s="223">
        <f>'RP - MR Carryover'!Q24</f>
        <v>2652.2666849732632</v>
      </c>
      <c r="R9" s="223">
        <f>'RP - MR Carryover'!R24</f>
        <v>2645.106218383351</v>
      </c>
      <c r="S9" s="223">
        <f>'RP - MR Carryover'!S24</f>
        <v>2645.106218383351</v>
      </c>
      <c r="T9" s="223">
        <f>'RP - MR Carryover'!T24</f>
        <v>92.893422390001646</v>
      </c>
      <c r="U9" s="223">
        <f>'RP - MR Carryover'!U24</f>
        <v>92.622451782239608</v>
      </c>
      <c r="V9" s="223">
        <f>'RP - MR Carryover'!V24</f>
        <v>92.180716690001645</v>
      </c>
      <c r="W9" s="223">
        <f>'RP - MR Carryover'!W24</f>
        <v>92.180716690001645</v>
      </c>
      <c r="X9" s="223">
        <f>'RP - MR Carryover'!X24</f>
        <v>73.493593004695043</v>
      </c>
      <c r="Y9" s="223">
        <f>'RP - MR Carryover'!Y24</f>
        <v>0</v>
      </c>
      <c r="Z9" s="223">
        <f>'RP - MR Carryover'!Z24</f>
        <v>0</v>
      </c>
      <c r="AA9" s="223">
        <f>'RP - MR Carryover'!AA24</f>
        <v>0</v>
      </c>
      <c r="AB9" s="223">
        <f>'RP - MR Carryover'!AB24</f>
        <v>0</v>
      </c>
      <c r="AC9" s="223">
        <f>'RP - MR Carryover'!AC24</f>
        <v>0</v>
      </c>
      <c r="AD9" s="223">
        <f>'RP - MR Carryover'!AD24</f>
        <v>0</v>
      </c>
      <c r="AE9" s="223">
        <f>'RP - MR Carryover'!AE24</f>
        <v>0</v>
      </c>
      <c r="AF9" s="223">
        <f>'RP - MR Carryover'!AF24</f>
        <v>0</v>
      </c>
      <c r="AG9" s="223">
        <f>'RP - MR Carryover'!AG24</f>
        <v>0</v>
      </c>
      <c r="AH9" s="223">
        <f>'RP - MR Carryover'!AH24</f>
        <v>0</v>
      </c>
      <c r="AI9" s="223">
        <f>'RP - MR Carryover'!AI24</f>
        <v>0</v>
      </c>
      <c r="AJ9" s="258">
        <f t="shared" ref="AJ9" si="3">SUM(F9:AI9)</f>
        <v>42426.286785077144</v>
      </c>
    </row>
    <row r="10" spans="1:36" x14ac:dyDescent="0.3">
      <c r="A10" s="246" t="s">
        <v>643</v>
      </c>
      <c r="B10" s="247">
        <f>'IQ - Single Family'!B40</f>
        <v>14.242057156042836</v>
      </c>
      <c r="C10" s="248">
        <f>'IQ - Single Family'!C37</f>
        <v>3123.9116905784158</v>
      </c>
      <c r="D10" s="252">
        <f>'IQ - Single Family'!D37</f>
        <v>1</v>
      </c>
      <c r="E10" s="86"/>
      <c r="F10" s="86"/>
      <c r="G10" s="86"/>
      <c r="H10" s="86"/>
      <c r="I10" s="86"/>
      <c r="J10" s="223">
        <f>'IQ - Single Family'!J37</f>
        <v>3123.9116905784158</v>
      </c>
      <c r="K10" s="223">
        <f>'IQ - Single Family'!K37</f>
        <v>3123.9116905784158</v>
      </c>
      <c r="L10" s="223">
        <f>'IQ - Single Family'!L37</f>
        <v>3123.9116905784158</v>
      </c>
      <c r="M10" s="223">
        <f>'IQ - Single Family'!M37</f>
        <v>3123.9116905784158</v>
      </c>
      <c r="N10" s="223">
        <f>'IQ - Single Family'!N37</f>
        <v>3123.9116905784158</v>
      </c>
      <c r="O10" s="223">
        <f>'IQ - Single Family'!O37</f>
        <v>3123.9116905784158</v>
      </c>
      <c r="P10" s="223">
        <f>'IQ - Single Family'!P37</f>
        <v>2635.4454026823419</v>
      </c>
      <c r="Q10" s="223">
        <f>'IQ - Single Family'!Q37</f>
        <v>2494.81950268234</v>
      </c>
      <c r="R10" s="223">
        <f>'IQ - Single Family'!R37</f>
        <v>2034.928729450897</v>
      </c>
      <c r="S10" s="223">
        <f>'IQ - Single Family'!S37</f>
        <v>2034.928729450897</v>
      </c>
      <c r="T10" s="223">
        <f>'IQ - Single Family'!T37</f>
        <v>1831.8447650925725</v>
      </c>
      <c r="U10" s="223">
        <f>'IQ - Single Family'!U37</f>
        <v>1650.8797706117396</v>
      </c>
      <c r="V10" s="223">
        <f>'IQ - Single Family'!V37</f>
        <v>1641.0993698589245</v>
      </c>
      <c r="W10" s="223">
        <f>'IQ - Single Family'!W37</f>
        <v>1641.0993698589245</v>
      </c>
      <c r="X10" s="223">
        <f>'IQ - Single Family'!X37</f>
        <v>1641.0063698589245</v>
      </c>
      <c r="Y10" s="223">
        <f>'IQ - Single Family'!Y37</f>
        <v>1450.6287288179647</v>
      </c>
      <c r="Z10" s="223">
        <f>'IQ - Single Family'!Z37</f>
        <v>865.88692219018026</v>
      </c>
      <c r="AA10" s="223">
        <f>'IQ - Single Family'!AA37</f>
        <v>865.88692219018026</v>
      </c>
      <c r="AB10" s="223">
        <f>'IQ - Single Family'!AB37</f>
        <v>819.20682703465707</v>
      </c>
      <c r="AC10" s="223">
        <f>'IQ - Single Family'!AC37</f>
        <v>643.74853222226341</v>
      </c>
      <c r="AD10" s="223">
        <f>'IQ - Single Family'!AD37</f>
        <v>5.67699</v>
      </c>
      <c r="AE10" s="223">
        <f>'IQ - Single Family'!AE37</f>
        <v>5.67699</v>
      </c>
      <c r="AF10" s="223">
        <f>'IQ - Single Family'!AF37</f>
        <v>5.67699</v>
      </c>
      <c r="AG10" s="223">
        <f>'IQ - Single Family'!AG37</f>
        <v>5.67699</v>
      </c>
      <c r="AH10" s="223">
        <f>'IQ - Single Family'!AH37</f>
        <v>5.67699</v>
      </c>
      <c r="AI10" s="223">
        <f>'IQ - Single Family'!AI37</f>
        <v>0</v>
      </c>
      <c r="AJ10" s="258">
        <f t="shared" ref="AJ10:AJ12" si="4">SUM(F10:AI10)</f>
        <v>41023.265035473298</v>
      </c>
    </row>
    <row r="11" spans="1:36" x14ac:dyDescent="0.3">
      <c r="A11" s="246" t="s">
        <v>644</v>
      </c>
      <c r="B11" s="247">
        <f>'IQ - CAA'!B29</f>
        <v>15.750085124289248</v>
      </c>
      <c r="C11" s="248">
        <f>'IQ - CAA'!C26</f>
        <v>1101.0227375254642</v>
      </c>
      <c r="D11" s="252">
        <f>'Income Qualified'!D9</f>
        <v>1</v>
      </c>
      <c r="E11" s="86"/>
      <c r="F11" s="86"/>
      <c r="G11" s="86"/>
      <c r="H11" s="86"/>
      <c r="I11" s="86"/>
      <c r="J11" s="223">
        <f>'IQ - CAA'!J26</f>
        <v>1101.0227375254642</v>
      </c>
      <c r="K11" s="223">
        <f>'IQ - CAA'!K26</f>
        <v>1101.0227375254642</v>
      </c>
      <c r="L11" s="223">
        <f>'IQ - CAA'!L26</f>
        <v>1101.0227375254642</v>
      </c>
      <c r="M11" s="223">
        <f>'IQ - CAA'!M26</f>
        <v>1101.0227375254642</v>
      </c>
      <c r="N11" s="223">
        <f>'IQ - CAA'!N26</f>
        <v>1101.0227375254642</v>
      </c>
      <c r="O11" s="223">
        <f>'IQ - CAA'!O26</f>
        <v>1101.0227375254642</v>
      </c>
      <c r="P11" s="223">
        <f>'IQ - CAA'!P26</f>
        <v>1027.8242375254645</v>
      </c>
      <c r="Q11" s="223">
        <f>'IQ - CAA'!Q26</f>
        <v>1027.8242375254645</v>
      </c>
      <c r="R11" s="223">
        <f>'IQ - CAA'!R26</f>
        <v>835.41561186585318</v>
      </c>
      <c r="S11" s="223">
        <f>'IQ - CAA'!S26</f>
        <v>835.41561186585318</v>
      </c>
      <c r="T11" s="223">
        <f>'IQ - CAA'!T26</f>
        <v>725.74333657822285</v>
      </c>
      <c r="U11" s="223">
        <f>'IQ - CAA'!U26</f>
        <v>716.04696331665127</v>
      </c>
      <c r="V11" s="223">
        <f>'IQ - CAA'!V26</f>
        <v>709.78401158174938</v>
      </c>
      <c r="W11" s="223">
        <f>'IQ - CAA'!W26</f>
        <v>709.78401158174938</v>
      </c>
      <c r="X11" s="223">
        <f>'IQ - CAA'!X26</f>
        <v>709.78401158174938</v>
      </c>
      <c r="Y11" s="223">
        <f>'IQ - CAA'!Y26</f>
        <v>615.74744123592848</v>
      </c>
      <c r="Z11" s="223">
        <f>'IQ - CAA'!Z26</f>
        <v>490.22493832343565</v>
      </c>
      <c r="AA11" s="223">
        <f>'IQ - CAA'!AA26</f>
        <v>490.22493832343565</v>
      </c>
      <c r="AB11" s="223">
        <f>'IQ - CAA'!AB26</f>
        <v>490.22493832343565</v>
      </c>
      <c r="AC11" s="223">
        <f>'IQ - CAA'!AC26</f>
        <v>434.36653268523457</v>
      </c>
      <c r="AD11" s="223">
        <f>'IQ - CAA'!AD26</f>
        <v>0</v>
      </c>
      <c r="AE11" s="223">
        <f>'IQ - CAA'!AE26</f>
        <v>0</v>
      </c>
      <c r="AF11" s="223">
        <f>'IQ - CAA'!AF26</f>
        <v>0</v>
      </c>
      <c r="AG11" s="223">
        <f>'IQ - CAA'!AG26</f>
        <v>0</v>
      </c>
      <c r="AH11" s="223">
        <f>'IQ - CAA'!AH26</f>
        <v>0</v>
      </c>
      <c r="AI11" s="223">
        <f>'IQ - CAA'!AI26</f>
        <v>0</v>
      </c>
      <c r="AJ11" s="258">
        <f t="shared" si="4"/>
        <v>16424.547247467013</v>
      </c>
    </row>
    <row r="12" spans="1:36" x14ac:dyDescent="0.3">
      <c r="A12" s="246" t="s">
        <v>645</v>
      </c>
      <c r="B12" s="247">
        <f>'IQ - Joint Utility'!B23</f>
        <v>11.646453259368085</v>
      </c>
      <c r="C12" s="248">
        <f>'IQ - Joint Utility'!C20</f>
        <v>105.1286721548212</v>
      </c>
      <c r="D12" s="252">
        <f>'Income Qualified'!D9</f>
        <v>1</v>
      </c>
      <c r="E12" s="86"/>
      <c r="F12" s="86"/>
      <c r="G12" s="86"/>
      <c r="H12" s="86"/>
      <c r="I12" s="86"/>
      <c r="J12" s="223">
        <f>'IQ - Joint Utility'!J20</f>
        <v>105.1286721548212</v>
      </c>
      <c r="K12" s="223">
        <f>'IQ - Joint Utility'!K20</f>
        <v>105.1286721548212</v>
      </c>
      <c r="L12" s="223">
        <f>'IQ - Joint Utility'!L20</f>
        <v>105.1286721548212</v>
      </c>
      <c r="M12" s="223">
        <f>'IQ - Joint Utility'!M20</f>
        <v>105.1286721548212</v>
      </c>
      <c r="N12" s="223">
        <f>'IQ - Joint Utility'!N20</f>
        <v>105.1286721548212</v>
      </c>
      <c r="O12" s="223">
        <f>'IQ - Joint Utility'!O20</f>
        <v>105.1286721548212</v>
      </c>
      <c r="P12" s="223">
        <f>'IQ - Joint Utility'!P20</f>
        <v>83.017264205082583</v>
      </c>
      <c r="Q12" s="223">
        <f>'IQ - Joint Utility'!Q20</f>
        <v>74.138664205082577</v>
      </c>
      <c r="R12" s="223">
        <f>'IQ - Joint Utility'!R20</f>
        <v>45.689736955682584</v>
      </c>
      <c r="S12" s="223">
        <f>'IQ - Joint Utility'!S20</f>
        <v>45.689736955682584</v>
      </c>
      <c r="T12" s="223">
        <f>'IQ - Joint Utility'!T20</f>
        <v>37.81153680368746</v>
      </c>
      <c r="U12" s="223">
        <f>'IQ - Joint Utility'!U20</f>
        <v>25.38661307630808</v>
      </c>
      <c r="V12" s="223">
        <f>'IQ - Joint Utility'!V20</f>
        <v>25.38661307630808</v>
      </c>
      <c r="W12" s="223">
        <f>'IQ - Joint Utility'!W20</f>
        <v>25.38661307630808</v>
      </c>
      <c r="X12" s="223">
        <f>'IQ - Joint Utility'!X20</f>
        <v>25.38661307630808</v>
      </c>
      <c r="Y12" s="223">
        <f>'IQ - Joint Utility'!Y20</f>
        <v>23.326213076308079</v>
      </c>
      <c r="Z12" s="223">
        <f>'IQ - Joint Utility'!Z20</f>
        <v>23.326213076308079</v>
      </c>
      <c r="AA12" s="223">
        <f>'IQ - Joint Utility'!AA20</f>
        <v>23.326213076308079</v>
      </c>
      <c r="AB12" s="223">
        <f>'IQ - Joint Utility'!AB20</f>
        <v>21.967573315035473</v>
      </c>
      <c r="AC12" s="223">
        <f>'IQ - Joint Utility'!AC20</f>
        <v>16.501756345975121</v>
      </c>
      <c r="AD12" s="223">
        <f>'IQ - Joint Utility'!AD20</f>
        <v>0</v>
      </c>
      <c r="AE12" s="223">
        <f>'IQ - Joint Utility'!AE20</f>
        <v>0</v>
      </c>
      <c r="AF12" s="223">
        <f>'IQ - Joint Utility'!AF20</f>
        <v>0</v>
      </c>
      <c r="AG12" s="223">
        <f>'IQ - Joint Utility'!AG20</f>
        <v>0</v>
      </c>
      <c r="AH12" s="223">
        <f>'IQ - Joint Utility'!AH20</f>
        <v>0</v>
      </c>
      <c r="AI12" s="223">
        <f>'IQ - Joint Utility'!AI20</f>
        <v>0</v>
      </c>
      <c r="AJ12" s="258">
        <f t="shared" si="4"/>
        <v>1127.1133932493121</v>
      </c>
    </row>
    <row r="13" spans="1:36" x14ac:dyDescent="0.3">
      <c r="A13" s="246" t="s">
        <v>646</v>
      </c>
      <c r="B13" s="247">
        <f>'IQ - Smart Savers'!B9</f>
        <v>10.999999999999853</v>
      </c>
      <c r="C13" s="248">
        <f>'IQ - Smart Savers'!C6</f>
        <v>4807.3584122179172</v>
      </c>
      <c r="D13" s="252">
        <f>'IQ - Smart Savers'!D6</f>
        <v>0.99928318294395568</v>
      </c>
      <c r="E13" s="86"/>
      <c r="F13" s="86"/>
      <c r="G13" s="86"/>
      <c r="H13" s="86"/>
      <c r="I13" s="86"/>
      <c r="J13" s="223">
        <f>'IQ - Smart Savers'!J6</f>
        <v>4803.9124157135211</v>
      </c>
      <c r="K13" s="223">
        <f>'IQ - Smart Savers'!K6</f>
        <v>4803.9124157135211</v>
      </c>
      <c r="L13" s="223">
        <f>'IQ - Smart Savers'!L6</f>
        <v>4803.9124157135211</v>
      </c>
      <c r="M13" s="223">
        <f>'IQ - Smart Savers'!M6</f>
        <v>4803.9124157135211</v>
      </c>
      <c r="N13" s="223">
        <f>'IQ - Smart Savers'!N6</f>
        <v>4803.9124157135211</v>
      </c>
      <c r="O13" s="223">
        <f>'IQ - Smart Savers'!O6</f>
        <v>4803.9124157135211</v>
      </c>
      <c r="P13" s="223">
        <f>'IQ - Smart Savers'!P6</f>
        <v>4803.9124157135211</v>
      </c>
      <c r="Q13" s="223">
        <f>'IQ - Smart Savers'!Q6</f>
        <v>4803.9124157135211</v>
      </c>
      <c r="R13" s="223">
        <f>'IQ - Smart Savers'!R6</f>
        <v>4803.9124157135211</v>
      </c>
      <c r="S13" s="223">
        <f>'IQ - Smart Savers'!S6</f>
        <v>4803.9124157135211</v>
      </c>
      <c r="T13" s="223">
        <f>'IQ - Smart Savers'!T6</f>
        <v>4803.9124157135211</v>
      </c>
      <c r="U13" s="223">
        <f>'IQ - Smart Savers'!U6</f>
        <v>0</v>
      </c>
      <c r="V13" s="223">
        <f>'IQ - Smart Savers'!V6</f>
        <v>0</v>
      </c>
      <c r="W13" s="223">
        <f>'IQ - Smart Savers'!W6</f>
        <v>0</v>
      </c>
      <c r="X13" s="223">
        <f>'IQ - Smart Savers'!X6</f>
        <v>0</v>
      </c>
      <c r="Y13" s="223">
        <f>'IQ - Smart Savers'!Y6</f>
        <v>0</v>
      </c>
      <c r="Z13" s="223">
        <f>'IQ - Smart Savers'!Z6</f>
        <v>0</v>
      </c>
      <c r="AA13" s="223">
        <f>'IQ - Smart Savers'!AA6</f>
        <v>0</v>
      </c>
      <c r="AB13" s="223">
        <f>'IQ - Smart Savers'!AB6</f>
        <v>0</v>
      </c>
      <c r="AC13" s="223">
        <f>'IQ - Smart Savers'!AC6</f>
        <v>0</v>
      </c>
      <c r="AD13" s="223">
        <f>'IQ - Smart Savers'!AD6</f>
        <v>0</v>
      </c>
      <c r="AE13" s="223">
        <f>'IQ - Smart Savers'!AE6</f>
        <v>0</v>
      </c>
      <c r="AF13" s="223">
        <f>'IQ - Smart Savers'!AF6</f>
        <v>0</v>
      </c>
      <c r="AG13" s="223">
        <f>'IQ - Smart Savers'!AG6</f>
        <v>0</v>
      </c>
      <c r="AH13" s="223">
        <f>'IQ - Smart Savers'!AH6</f>
        <v>0</v>
      </c>
      <c r="AI13" s="223">
        <f>'IQ - Smart Savers'!AI6</f>
        <v>0</v>
      </c>
      <c r="AJ13" s="258">
        <f t="shared" si="1"/>
        <v>52843.036572848745</v>
      </c>
    </row>
    <row r="14" spans="1:36" x14ac:dyDescent="0.3">
      <c r="A14" s="246" t="s">
        <v>647</v>
      </c>
      <c r="B14" s="247">
        <f>'IQ - MHAS'!B20</f>
        <v>11.485601610810333</v>
      </c>
      <c r="C14" s="248">
        <f>'IQ - MHAS'!C17</f>
        <v>268.50005024346285</v>
      </c>
      <c r="D14" s="252">
        <f>'IQ - MHAS'!D17</f>
        <v>1</v>
      </c>
      <c r="E14" s="86"/>
      <c r="F14" s="86"/>
      <c r="G14" s="86"/>
      <c r="H14" s="86"/>
      <c r="I14" s="86"/>
      <c r="J14" s="223">
        <f>'IQ - MHAS'!J17</f>
        <v>268.50005024346285</v>
      </c>
      <c r="K14" s="223">
        <f>'IQ - MHAS'!K17</f>
        <v>268.50005024346285</v>
      </c>
      <c r="L14" s="223">
        <f>'IQ - MHAS'!L17</f>
        <v>268.50005024346285</v>
      </c>
      <c r="M14" s="223">
        <f>'IQ - MHAS'!M17</f>
        <v>268.50005024346285</v>
      </c>
      <c r="N14" s="223">
        <f>'IQ - MHAS'!N17</f>
        <v>268.50005024346285</v>
      </c>
      <c r="O14" s="223">
        <f>'IQ - MHAS'!O17</f>
        <v>268.50005024346285</v>
      </c>
      <c r="P14" s="223">
        <f>'IQ - MHAS'!P17</f>
        <v>139.0843973714245</v>
      </c>
      <c r="Q14" s="223">
        <f>'IQ - MHAS'!Q17</f>
        <v>139.0843973714245</v>
      </c>
      <c r="R14" s="223">
        <f>'IQ - MHAS'!R17</f>
        <v>139.0843973714245</v>
      </c>
      <c r="S14" s="223">
        <f>'IQ - MHAS'!S17</f>
        <v>139.0843973714245</v>
      </c>
      <c r="T14" s="223">
        <f>'IQ - MHAS'!T17</f>
        <v>128.18636425819827</v>
      </c>
      <c r="U14" s="223">
        <f>'IQ - MHAS'!U17</f>
        <v>99.407972030639087</v>
      </c>
      <c r="V14" s="223">
        <f>'IQ - MHAS'!V17</f>
        <v>99.407972030639087</v>
      </c>
      <c r="W14" s="223">
        <f>'IQ - MHAS'!W17</f>
        <v>99.407972030639087</v>
      </c>
      <c r="X14" s="223">
        <f>'IQ - MHAS'!X17</f>
        <v>99.407972030639087</v>
      </c>
      <c r="Y14" s="223">
        <f>'IQ - MHAS'!Y17</f>
        <v>90.219221473619257</v>
      </c>
      <c r="Z14" s="223">
        <f>'IQ - MHAS'!Z17</f>
        <v>56.345391485376311</v>
      </c>
      <c r="AA14" s="223">
        <f>'IQ - MHAS'!AA17</f>
        <v>56.345391485376311</v>
      </c>
      <c r="AB14" s="223">
        <f>'IQ - MHAS'!AB17</f>
        <v>49.879533366025591</v>
      </c>
      <c r="AC14" s="223">
        <f>'IQ - MHAS'!AC17</f>
        <v>41.210044786336468</v>
      </c>
      <c r="AD14" s="223">
        <f>'IQ - MHAS'!AD17</f>
        <v>0</v>
      </c>
      <c r="AE14" s="223">
        <f>'IQ - MHAS'!AE17</f>
        <v>0</v>
      </c>
      <c r="AF14" s="223">
        <f>'IQ - MHAS'!AF17</f>
        <v>0</v>
      </c>
      <c r="AG14" s="223">
        <f>'IQ - MHAS'!AG17</f>
        <v>0</v>
      </c>
      <c r="AH14" s="223">
        <f>'IQ - MHAS'!AH17</f>
        <v>0</v>
      </c>
      <c r="AI14" s="223">
        <f>'IQ - MHAS'!AI17</f>
        <v>0</v>
      </c>
      <c r="AJ14" s="258">
        <f t="shared" ref="AJ14" si="5">SUM(F14:AI14)</f>
        <v>2987.155725923963</v>
      </c>
    </row>
    <row r="15" spans="1:36" x14ac:dyDescent="0.3">
      <c r="A15" s="246" t="s">
        <v>648</v>
      </c>
      <c r="B15" s="247">
        <f>'IQ - Carryover'!B27</f>
        <v>10</v>
      </c>
      <c r="C15" s="248">
        <f>'IQ - Carryover'!C24</f>
        <v>737.40856863610361</v>
      </c>
      <c r="D15" s="252">
        <f>'IQ - Carryover'!D24</f>
        <v>1</v>
      </c>
      <c r="E15" s="86"/>
      <c r="F15" s="86"/>
      <c r="G15" s="86"/>
      <c r="H15" s="86"/>
      <c r="I15" s="86"/>
      <c r="J15" s="223">
        <f>'IQ - Carryover'!J24</f>
        <v>737.40856863610361</v>
      </c>
      <c r="K15" s="223">
        <f>'IQ - Carryover'!K24</f>
        <v>737.40856863610361</v>
      </c>
      <c r="L15" s="223">
        <f>'IQ - Carryover'!L24</f>
        <v>737.40856863610361</v>
      </c>
      <c r="M15" s="223">
        <f>'IQ - Carryover'!M24</f>
        <v>737.40856863610361</v>
      </c>
      <c r="N15" s="223">
        <f>'IQ - Carryover'!N24</f>
        <v>737.40856863610361</v>
      </c>
      <c r="O15" s="223">
        <f>'IQ - Carryover'!O24</f>
        <v>737.40856863610361</v>
      </c>
      <c r="P15" s="223">
        <f>'IQ - Carryover'!P24</f>
        <v>737.40856863610361</v>
      </c>
      <c r="Q15" s="223">
        <f>'IQ - Carryover'!Q24</f>
        <v>554.69127563025575</v>
      </c>
      <c r="R15" s="223">
        <f>'IQ - Carryover'!R24</f>
        <v>554.69127563025575</v>
      </c>
      <c r="S15" s="223">
        <f>'IQ - Carryover'!S24</f>
        <v>554.69127563025575</v>
      </c>
      <c r="T15" s="223">
        <f>'IQ - Carryover'!T24</f>
        <v>0</v>
      </c>
      <c r="U15" s="223">
        <f>'IQ - Carryover'!U24</f>
        <v>0</v>
      </c>
      <c r="V15" s="223">
        <f>'IQ - Carryover'!V24</f>
        <v>0</v>
      </c>
      <c r="W15" s="223">
        <f>'IQ - Carryover'!W24</f>
        <v>0</v>
      </c>
      <c r="X15" s="223">
        <f>'IQ - Carryover'!X24</f>
        <v>0</v>
      </c>
      <c r="Y15" s="223">
        <f>'IQ - Carryover'!Y24</f>
        <v>0</v>
      </c>
      <c r="Z15" s="223">
        <f>'IQ - Carryover'!Z24</f>
        <v>0</v>
      </c>
      <c r="AA15" s="223">
        <f>'IQ - Carryover'!AA24</f>
        <v>0</v>
      </c>
      <c r="AB15" s="223">
        <f>'IQ - Carryover'!AB24</f>
        <v>0</v>
      </c>
      <c r="AC15" s="223">
        <f>'IQ - Carryover'!AC24</f>
        <v>0</v>
      </c>
      <c r="AD15" s="223">
        <f>'IQ - Carryover'!AD24</f>
        <v>0</v>
      </c>
      <c r="AE15" s="223">
        <f>'IQ - Carryover'!AE24</f>
        <v>0</v>
      </c>
      <c r="AF15" s="223">
        <f>'IQ - Carryover'!AF24</f>
        <v>0</v>
      </c>
      <c r="AG15" s="223">
        <f>'IQ - Carryover'!AG24</f>
        <v>0</v>
      </c>
      <c r="AH15" s="223">
        <f>'IQ - Carryover'!AH24</f>
        <v>0</v>
      </c>
      <c r="AI15" s="223">
        <f>'IQ - Carryover'!AI24</f>
        <v>0</v>
      </c>
      <c r="AJ15" s="258">
        <f t="shared" si="1"/>
        <v>6825.9338073434919</v>
      </c>
    </row>
    <row r="16" spans="1:36" x14ac:dyDescent="0.3">
      <c r="A16" s="246" t="s">
        <v>649</v>
      </c>
      <c r="B16" s="247">
        <f>'MF - Income Qualified'!B25</f>
        <v>13.500012220387626</v>
      </c>
      <c r="C16" s="248">
        <f>'MF - Income Qualified'!C22</f>
        <v>7643.3463717488066</v>
      </c>
      <c r="D16" s="252">
        <f>Multifamily!D7</f>
        <v>1</v>
      </c>
      <c r="E16" s="86"/>
      <c r="F16" s="86"/>
      <c r="G16" s="86"/>
      <c r="H16" s="86"/>
      <c r="I16" s="86"/>
      <c r="J16" s="223">
        <f>'MF - Income Qualified'!J22</f>
        <v>7643.3463717488066</v>
      </c>
      <c r="K16" s="223">
        <f>'MF - Income Qualified'!K22</f>
        <v>7643.3463717488066</v>
      </c>
      <c r="L16" s="223">
        <f>'MF - Income Qualified'!L22</f>
        <v>7643.3463717488066</v>
      </c>
      <c r="M16" s="223">
        <f>'MF - Income Qualified'!M22</f>
        <v>7643.3463717488066</v>
      </c>
      <c r="N16" s="223">
        <f>'MF - Income Qualified'!N22</f>
        <v>7643.3463717488066</v>
      </c>
      <c r="O16" s="223">
        <f>'MF - Income Qualified'!O22</f>
        <v>7643.3463717488066</v>
      </c>
      <c r="P16" s="223">
        <f>'MF - Income Qualified'!P22</f>
        <v>7340.2949622916794</v>
      </c>
      <c r="Q16" s="223">
        <f>'MF - Income Qualified'!Q22</f>
        <v>7243.0629622916795</v>
      </c>
      <c r="R16" s="223">
        <f>'MF - Income Qualified'!R22</f>
        <v>5861.9276093299723</v>
      </c>
      <c r="S16" s="223">
        <f>'MF - Income Qualified'!S22</f>
        <v>5861.9276093299723</v>
      </c>
      <c r="T16" s="223">
        <f>'MF - Income Qualified'!T22</f>
        <v>5322.2674780550569</v>
      </c>
      <c r="U16" s="223">
        <f>'MF - Income Qualified'!U22</f>
        <v>4902.4154298900512</v>
      </c>
      <c r="V16" s="223">
        <f>'MF - Income Qualified'!V22</f>
        <v>4902.4154298900512</v>
      </c>
      <c r="W16" s="223">
        <f>'MF - Income Qualified'!W22</f>
        <v>4902.4154298900512</v>
      </c>
      <c r="X16" s="223">
        <f>'MF - Income Qualified'!X22</f>
        <v>4902.4154298900512</v>
      </c>
      <c r="Y16" s="223">
        <f>'MF - Income Qualified'!Y22</f>
        <v>2765.1274471443944</v>
      </c>
      <c r="Z16" s="223">
        <f>'MF - Income Qualified'!Z22</f>
        <v>79.677147478198506</v>
      </c>
      <c r="AA16" s="223">
        <f>'MF - Income Qualified'!AA22</f>
        <v>79.677147478198506</v>
      </c>
      <c r="AB16" s="223">
        <f>'MF - Income Qualified'!AB22</f>
        <v>79.677147478198506</v>
      </c>
      <c r="AC16" s="223">
        <f>'MF - Income Qualified'!AC22</f>
        <v>79.677147478198506</v>
      </c>
      <c r="AD16" s="223">
        <f>'MF - Income Qualified'!AD22</f>
        <v>0</v>
      </c>
      <c r="AE16" s="223">
        <f>'MF - Income Qualified'!AE22</f>
        <v>0</v>
      </c>
      <c r="AF16" s="223">
        <f>'MF - Income Qualified'!AF22</f>
        <v>0</v>
      </c>
      <c r="AG16" s="223">
        <f>'MF - Income Qualified'!AG22</f>
        <v>0</v>
      </c>
      <c r="AH16" s="223">
        <f>'MF - Income Qualified'!AH22</f>
        <v>0</v>
      </c>
      <c r="AI16" s="223">
        <f>'MF - Income Qualified'!AI22</f>
        <v>0</v>
      </c>
      <c r="AJ16" s="258">
        <f t="shared" si="1"/>
        <v>100183.0566084086</v>
      </c>
    </row>
    <row r="17" spans="1:36" x14ac:dyDescent="0.3">
      <c r="A17" s="246" t="s">
        <v>650</v>
      </c>
      <c r="B17" s="247">
        <f>'MF - Market Rate'!B21</f>
        <v>12.3403440191085</v>
      </c>
      <c r="C17" s="248">
        <f>'MF - Market Rate'!C18</f>
        <v>2749.9794459844911</v>
      </c>
      <c r="D17" s="252">
        <f>'MF - Market Rate'!D18</f>
        <v>0.87760263176328424</v>
      </c>
      <c r="E17" s="86"/>
      <c r="F17" s="86"/>
      <c r="G17" s="86"/>
      <c r="H17" s="86"/>
      <c r="I17" s="86"/>
      <c r="J17" s="223">
        <f>'MF - Market Rate'!J18</f>
        <v>2413.3891990909278</v>
      </c>
      <c r="K17" s="223">
        <f>'MF - Market Rate'!K18</f>
        <v>2413.3891990909278</v>
      </c>
      <c r="L17" s="223">
        <f>'MF - Market Rate'!L18</f>
        <v>2354.1759174512486</v>
      </c>
      <c r="M17" s="223">
        <f>'MF - Market Rate'!M18</f>
        <v>2354.1759174512486</v>
      </c>
      <c r="N17" s="223">
        <f>'MF - Market Rate'!N18</f>
        <v>2354.1759174512486</v>
      </c>
      <c r="O17" s="223">
        <f>'MF - Market Rate'!O18</f>
        <v>2354.1759174512486</v>
      </c>
      <c r="P17" s="223">
        <f>'MF - Market Rate'!P18</f>
        <v>2287.4550608718846</v>
      </c>
      <c r="Q17" s="223">
        <f>'MF - Market Rate'!Q18</f>
        <v>2196.1245488718846</v>
      </c>
      <c r="R17" s="223">
        <f>'MF - Market Rate'!R18</f>
        <v>2196.1245488718846</v>
      </c>
      <c r="S17" s="223">
        <f>'MF - Market Rate'!S18</f>
        <v>2196.1245488718846</v>
      </c>
      <c r="T17" s="223">
        <f>'MF - Market Rate'!T18</f>
        <v>1587.9272878850634</v>
      </c>
      <c r="U17" s="223">
        <f>'MF - Market Rate'!U18</f>
        <v>758.95574385026816</v>
      </c>
      <c r="V17" s="223">
        <f>'MF - Market Rate'!V18</f>
        <v>758.95574385026816</v>
      </c>
      <c r="W17" s="223">
        <f>'MF - Market Rate'!W18</f>
        <v>758.95574385026816</v>
      </c>
      <c r="X17" s="223">
        <f>'MF - Market Rate'!X18</f>
        <v>758.95574385026816</v>
      </c>
      <c r="Y17" s="223">
        <f>'MF - Market Rate'!Y18</f>
        <v>747.88944825026817</v>
      </c>
      <c r="Z17" s="223">
        <f>'MF - Market Rate'!Z18</f>
        <v>30.439531683785916</v>
      </c>
      <c r="AA17" s="223">
        <f>'MF - Market Rate'!AA18</f>
        <v>30.439531683785916</v>
      </c>
      <c r="AB17" s="223">
        <f>'MF - Market Rate'!AB18</f>
        <v>30.439531683785916</v>
      </c>
      <c r="AC17" s="223">
        <f>'MF - Market Rate'!AC18</f>
        <v>30.439531683785916</v>
      </c>
      <c r="AD17" s="223">
        <f>'MF - Market Rate'!AD18</f>
        <v>0</v>
      </c>
      <c r="AE17" s="223">
        <f>'MF - Market Rate'!AE18</f>
        <v>0</v>
      </c>
      <c r="AF17" s="223">
        <f>'MF - Market Rate'!AF18</f>
        <v>0</v>
      </c>
      <c r="AG17" s="223">
        <f>'MF - Market Rate'!AG18</f>
        <v>0</v>
      </c>
      <c r="AH17" s="223">
        <f>'MF - Market Rate'!AH18</f>
        <v>0</v>
      </c>
      <c r="AI17" s="223">
        <f>'MF - Market Rate'!AI18</f>
        <v>0</v>
      </c>
      <c r="AJ17" s="258">
        <f t="shared" ref="AJ17" si="6">SUM(F17:AI17)</f>
        <v>28612.708613745937</v>
      </c>
    </row>
    <row r="18" spans="1:36" x14ac:dyDescent="0.3">
      <c r="A18" s="246" t="s">
        <v>651</v>
      </c>
      <c r="B18" s="247">
        <f>'MF - Public Housing'!B22</f>
        <v>11.840199597537014</v>
      </c>
      <c r="C18" s="248">
        <f>'MF - Public Housing'!C19</f>
        <v>1193.8130399896572</v>
      </c>
      <c r="D18" s="252">
        <f>'MF - Public Housing'!D19</f>
        <v>1</v>
      </c>
      <c r="E18" s="86"/>
      <c r="F18" s="86"/>
      <c r="G18" s="86"/>
      <c r="H18" s="86"/>
      <c r="I18" s="86"/>
      <c r="J18" s="223">
        <f>'MF - Public Housing'!J19</f>
        <v>1193.8130399896572</v>
      </c>
      <c r="K18" s="223">
        <f>'MF - Public Housing'!K19</f>
        <v>1193.8130399896572</v>
      </c>
      <c r="L18" s="223">
        <f>'MF - Public Housing'!L19</f>
        <v>1193.8130399896572</v>
      </c>
      <c r="M18" s="223">
        <f>'MF - Public Housing'!M19</f>
        <v>1193.8130399896572</v>
      </c>
      <c r="N18" s="223">
        <f>'MF - Public Housing'!N19</f>
        <v>1193.8130399896572</v>
      </c>
      <c r="O18" s="223">
        <f>'MF - Public Housing'!O19</f>
        <v>1193.8130399896572</v>
      </c>
      <c r="P18" s="223">
        <f>'MF - Public Housing'!P19</f>
        <v>1163.667943835811</v>
      </c>
      <c r="Q18" s="223">
        <f>'MF - Public Housing'!Q19</f>
        <v>1086.974143835811</v>
      </c>
      <c r="R18" s="223">
        <f>'MF - Public Housing'!R19</f>
        <v>839.83775625556098</v>
      </c>
      <c r="S18" s="223">
        <f>'MF - Public Housing'!S19</f>
        <v>839.83775625556098</v>
      </c>
      <c r="T18" s="223">
        <f>'MF - Public Housing'!T19</f>
        <v>637.38472957082513</v>
      </c>
      <c r="U18" s="223">
        <f>'MF - Public Housing'!U19</f>
        <v>524.07345050565516</v>
      </c>
      <c r="V18" s="223">
        <f>'MF - Public Housing'!V19</f>
        <v>524.07345050565516</v>
      </c>
      <c r="W18" s="223">
        <f>'MF - Public Housing'!W19</f>
        <v>524.07345050565516</v>
      </c>
      <c r="X18" s="223">
        <f>'MF - Public Housing'!X19</f>
        <v>524.07345050565516</v>
      </c>
      <c r="Y18" s="223">
        <f>'MF - Public Housing'!Y19</f>
        <v>6.7995273244362577</v>
      </c>
      <c r="Z18" s="223">
        <f>'MF - Public Housing'!Z19</f>
        <v>6.7995273244362577</v>
      </c>
      <c r="AA18" s="223">
        <f>'MF - Public Housing'!AA19</f>
        <v>6.7995273244362577</v>
      </c>
      <c r="AB18" s="223">
        <f>'MF - Public Housing'!AB19</f>
        <v>6.7995273244362577</v>
      </c>
      <c r="AC18" s="223">
        <f>'MF - Public Housing'!AC19</f>
        <v>6.7995273244362577</v>
      </c>
      <c r="AD18" s="223">
        <f>'MF - Public Housing'!AD19</f>
        <v>0</v>
      </c>
      <c r="AE18" s="223">
        <f>'MF - Public Housing'!AE19</f>
        <v>0</v>
      </c>
      <c r="AF18" s="223">
        <f>'MF - Public Housing'!AF19</f>
        <v>0</v>
      </c>
      <c r="AG18" s="223">
        <f>'MF - Public Housing'!AG19</f>
        <v>0</v>
      </c>
      <c r="AH18" s="223">
        <f>'MF - Public Housing'!AH19</f>
        <v>0</v>
      </c>
      <c r="AI18" s="223">
        <f>'MF - Public Housing'!AI19</f>
        <v>0</v>
      </c>
      <c r="AJ18" s="258">
        <f t="shared" si="1"/>
        <v>13860.872008336315</v>
      </c>
    </row>
    <row r="19" spans="1:36" x14ac:dyDescent="0.3">
      <c r="A19" s="246" t="s">
        <v>652</v>
      </c>
      <c r="B19" s="247">
        <f>'Market Rate Single Family'!B5</f>
        <v>15.505592486918605</v>
      </c>
      <c r="C19" s="248">
        <f>'Market Rate Single Family'!C5</f>
        <v>12287.352574131952</v>
      </c>
      <c r="D19" s="252">
        <f>'Market Rate Single Family'!D5</f>
        <v>0.70128467629336932</v>
      </c>
      <c r="E19" s="86"/>
      <c r="F19" s="86"/>
      <c r="G19" s="86"/>
      <c r="H19" s="86"/>
      <c r="I19" s="86"/>
      <c r="J19" s="223">
        <f>'Market Rate Single Family'!J5</f>
        <v>8616.9320724526242</v>
      </c>
      <c r="K19" s="223">
        <f>'Market Rate Single Family'!K5</f>
        <v>8616.9320724526242</v>
      </c>
      <c r="L19" s="223">
        <f>'Market Rate Single Family'!L5</f>
        <v>8616.9320724526242</v>
      </c>
      <c r="M19" s="223">
        <f>'Market Rate Single Family'!M5</f>
        <v>8616.9320724526242</v>
      </c>
      <c r="N19" s="223">
        <f>'Market Rate Single Family'!N5</f>
        <v>8616.9320724526242</v>
      </c>
      <c r="O19" s="223">
        <f>'Market Rate Single Family'!O5</f>
        <v>8616.9320724526242</v>
      </c>
      <c r="P19" s="223">
        <f>'Market Rate Single Family'!P5</f>
        <v>8616.9320724526242</v>
      </c>
      <c r="Q19" s="223">
        <f>'Market Rate Single Family'!Q5</f>
        <v>8616.9320724526242</v>
      </c>
      <c r="R19" s="223">
        <f>'Market Rate Single Family'!R5</f>
        <v>8616.9320724526242</v>
      </c>
      <c r="S19" s="223">
        <f>'Market Rate Single Family'!S5</f>
        <v>8616.9320724526242</v>
      </c>
      <c r="T19" s="223">
        <f>'Market Rate Single Family'!T5</f>
        <v>8616.9320724526242</v>
      </c>
      <c r="U19" s="223">
        <f>'Market Rate Single Family'!U5</f>
        <v>8398.3474454561456</v>
      </c>
      <c r="V19" s="223">
        <f>'Market Rate Single Family'!V5</f>
        <v>8398.3474454561456</v>
      </c>
      <c r="W19" s="223">
        <f>'Market Rate Single Family'!W5</f>
        <v>8398.3474454561456</v>
      </c>
      <c r="X19" s="223">
        <f>'Market Rate Single Family'!X5</f>
        <v>8398.3474454561456</v>
      </c>
      <c r="Y19" s="223">
        <f>'Market Rate Single Family'!Y5</f>
        <v>3564.6504256225508</v>
      </c>
      <c r="Z19" s="223">
        <f>'Market Rate Single Family'!Z5</f>
        <v>797.61110102161786</v>
      </c>
      <c r="AA19" s="223">
        <f>'Market Rate Single Family'!AA5</f>
        <v>797.61110102161786</v>
      </c>
      <c r="AB19" s="223">
        <f>'Market Rate Single Family'!AB5</f>
        <v>0</v>
      </c>
      <c r="AC19" s="223">
        <f>'Market Rate Single Family'!AC5</f>
        <v>0</v>
      </c>
      <c r="AD19" s="223">
        <f>'Market Rate Single Family'!AD5</f>
        <v>0</v>
      </c>
      <c r="AE19" s="223">
        <f>'Market Rate Single Family'!AE5</f>
        <v>0</v>
      </c>
      <c r="AF19" s="223">
        <f>'Market Rate Single Family'!AF5</f>
        <v>0</v>
      </c>
      <c r="AG19" s="223">
        <f>'Market Rate Single Family'!AG5</f>
        <v>0</v>
      </c>
      <c r="AH19" s="223">
        <f>'Market Rate Single Family'!AH5</f>
        <v>0</v>
      </c>
      <c r="AI19" s="223">
        <f>'Market Rate Single Family'!AI5</f>
        <v>0</v>
      </c>
      <c r="AJ19" s="258">
        <f t="shared" ref="AJ19" si="7">SUM(F19:AI19)</f>
        <v>133539.51520646922</v>
      </c>
    </row>
    <row r="20" spans="1:36" x14ac:dyDescent="0.3">
      <c r="A20" s="246" t="s">
        <v>653</v>
      </c>
      <c r="B20" s="247">
        <f>'Market Rate Single Family'!B6</f>
        <v>19.874420884844994</v>
      </c>
      <c r="C20" s="248">
        <f>'Market Rate Single Family'!C6</f>
        <v>83.589542953693154</v>
      </c>
      <c r="D20" s="252">
        <f>'Market Rate Single Family'!D6</f>
        <v>0.83432447726382986</v>
      </c>
      <c r="E20" s="86"/>
      <c r="F20" s="86"/>
      <c r="G20" s="86"/>
      <c r="H20" s="86"/>
      <c r="I20" s="86"/>
      <c r="J20" s="223">
        <f>'Market Rate Single Family'!J6</f>
        <v>69.740801729562492</v>
      </c>
      <c r="K20" s="223">
        <f>'Market Rate Single Family'!K6</f>
        <v>69.740801729562492</v>
      </c>
      <c r="L20" s="223">
        <f>'Market Rate Single Family'!L6</f>
        <v>69.740801729562492</v>
      </c>
      <c r="M20" s="223">
        <f>'Market Rate Single Family'!M6</f>
        <v>69.740801729562492</v>
      </c>
      <c r="N20" s="223">
        <f>'Market Rate Single Family'!N6</f>
        <v>69.740801729562492</v>
      </c>
      <c r="O20" s="223">
        <f>'Market Rate Single Family'!O6</f>
        <v>69.740801729562492</v>
      </c>
      <c r="P20" s="223">
        <f>'Market Rate Single Family'!P6</f>
        <v>69.740801729562492</v>
      </c>
      <c r="Q20" s="223">
        <f>'Market Rate Single Family'!Q6</f>
        <v>69.740801729562492</v>
      </c>
      <c r="R20" s="223">
        <f>'Market Rate Single Family'!R6</f>
        <v>69.740801729562492</v>
      </c>
      <c r="S20" s="223">
        <f>'Market Rate Single Family'!S6</f>
        <v>69.740801729562492</v>
      </c>
      <c r="T20" s="223">
        <f>'Market Rate Single Family'!T6</f>
        <v>61.42142517108649</v>
      </c>
      <c r="U20" s="223">
        <f>'Market Rate Single Family'!U6</f>
        <v>61.42142517108649</v>
      </c>
      <c r="V20" s="223">
        <f>'Market Rate Single Family'!V6</f>
        <v>61.42142517108649</v>
      </c>
      <c r="W20" s="223">
        <f>'Market Rate Single Family'!W6</f>
        <v>61.42142517108649</v>
      </c>
      <c r="X20" s="223">
        <f>'Market Rate Single Family'!X6</f>
        <v>61.42142517108649</v>
      </c>
      <c r="Y20" s="223">
        <f>'Market Rate Single Family'!Y6</f>
        <v>61.42142517108649</v>
      </c>
      <c r="Z20" s="223">
        <f>'Market Rate Single Family'!Z6</f>
        <v>61.42142517108649</v>
      </c>
      <c r="AA20" s="223">
        <f>'Market Rate Single Family'!AA6</f>
        <v>61.42142517108649</v>
      </c>
      <c r="AB20" s="223">
        <f>'Market Rate Single Family'!AB6</f>
        <v>61.42142517108649</v>
      </c>
      <c r="AC20" s="223">
        <f>'Market Rate Single Family'!AC6</f>
        <v>53.023744498817578</v>
      </c>
      <c r="AD20" s="223">
        <f>'Market Rate Single Family'!AD6</f>
        <v>0</v>
      </c>
      <c r="AE20" s="223">
        <f>'Market Rate Single Family'!AE6</f>
        <v>0</v>
      </c>
      <c r="AF20" s="223">
        <f>'Market Rate Single Family'!AF6</f>
        <v>0</v>
      </c>
      <c r="AG20" s="223">
        <f>'Market Rate Single Family'!AG6</f>
        <v>0</v>
      </c>
      <c r="AH20" s="223">
        <f>'Market Rate Single Family'!AH6</f>
        <v>0</v>
      </c>
      <c r="AI20" s="223">
        <f>'Market Rate Single Family'!AI6</f>
        <v>0</v>
      </c>
      <c r="AJ20" s="258">
        <f t="shared" si="1"/>
        <v>1303.2245883342207</v>
      </c>
    </row>
    <row r="21" spans="1:36" x14ac:dyDescent="0.3">
      <c r="A21" s="246" t="s">
        <v>187</v>
      </c>
      <c r="B21" s="247">
        <f>Kits!B5</f>
        <v>8.8563463917930143</v>
      </c>
      <c r="C21" s="248">
        <f>Kits!C5</f>
        <v>5027.1443219666344</v>
      </c>
      <c r="D21" s="252">
        <f>Kits!D5</f>
        <v>1</v>
      </c>
      <c r="E21" s="86"/>
      <c r="F21" s="86"/>
      <c r="G21" s="86"/>
      <c r="H21" s="86"/>
      <c r="I21" s="86"/>
      <c r="J21" s="223">
        <f>Kits!J5</f>
        <v>5027.1443219666344</v>
      </c>
      <c r="K21" s="223">
        <f>Kits!K5</f>
        <v>5027.1443219666344</v>
      </c>
      <c r="L21" s="223">
        <f>Kits!L5</f>
        <v>4366.7556333310749</v>
      </c>
      <c r="M21" s="223">
        <f>Kits!M5</f>
        <v>4366.7556333310749</v>
      </c>
      <c r="N21" s="223">
        <f>Kits!N5</f>
        <v>4366.7556333310749</v>
      </c>
      <c r="O21" s="223">
        <f>Kits!O5</f>
        <v>4366.7556333310749</v>
      </c>
      <c r="P21" s="223">
        <f>Kits!P5</f>
        <v>4366.7556333310749</v>
      </c>
      <c r="Q21" s="223">
        <f>Kits!Q5</f>
        <v>3859.4033833310755</v>
      </c>
      <c r="R21" s="223">
        <f>Kits!R5</f>
        <v>1922.8283559710749</v>
      </c>
      <c r="S21" s="223">
        <f>Kits!S5</f>
        <v>1922.8283559710749</v>
      </c>
      <c r="T21" s="223">
        <f>Kits!T5</f>
        <v>611.42854368134397</v>
      </c>
      <c r="U21" s="223">
        <f>Kits!U5</f>
        <v>611.42854368134397</v>
      </c>
      <c r="V21" s="223">
        <f>Kits!V5</f>
        <v>611.42854368134397</v>
      </c>
      <c r="W21" s="223">
        <f>Kits!W5</f>
        <v>611.42854368134397</v>
      </c>
      <c r="X21" s="223">
        <f>Kits!X5</f>
        <v>611.42854368134397</v>
      </c>
      <c r="Y21" s="223">
        <f>Kits!Y5</f>
        <v>370.53229368134396</v>
      </c>
      <c r="Z21" s="223">
        <f>Kits!Z5</f>
        <v>370.53229368134396</v>
      </c>
      <c r="AA21" s="223">
        <f>Kits!AA5</f>
        <v>370.53229368134396</v>
      </c>
      <c r="AB21" s="223">
        <f>Kits!AB5</f>
        <v>370.53229368134396</v>
      </c>
      <c r="AC21" s="223">
        <f>Kits!AC5</f>
        <v>370.53229368134396</v>
      </c>
      <c r="AD21" s="223">
        <f>Kits!AD5</f>
        <v>0</v>
      </c>
      <c r="AE21" s="223">
        <f>Kits!AE5</f>
        <v>0</v>
      </c>
      <c r="AF21" s="223">
        <f>Kits!AF5</f>
        <v>0</v>
      </c>
      <c r="AG21" s="223">
        <f>Kits!AG5</f>
        <v>0</v>
      </c>
      <c r="AH21" s="223">
        <f>Kits!AH5</f>
        <v>0</v>
      </c>
      <c r="AI21" s="223">
        <f>Kits!AI5</f>
        <v>0</v>
      </c>
      <c r="AJ21" s="258">
        <f t="shared" si="1"/>
        <v>44502.931092675324</v>
      </c>
    </row>
    <row r="22" spans="1:36" x14ac:dyDescent="0.3">
      <c r="A22" s="246" t="s">
        <v>299</v>
      </c>
      <c r="B22" s="247">
        <f>Kits!B6</f>
        <v>10.362572576063098</v>
      </c>
      <c r="C22" s="248">
        <f>Kits!C6</f>
        <v>793.09438997738573</v>
      </c>
      <c r="D22" s="252">
        <f>Kits!D6</f>
        <v>1</v>
      </c>
      <c r="E22" s="86"/>
      <c r="F22" s="86"/>
      <c r="G22" s="86"/>
      <c r="H22" s="86"/>
      <c r="I22" s="86"/>
      <c r="J22" s="223">
        <f>Kits!J6</f>
        <v>793.09438997738573</v>
      </c>
      <c r="K22" s="223">
        <f>Kits!K6</f>
        <v>793.09438997738573</v>
      </c>
      <c r="L22" s="223">
        <f>Kits!L6</f>
        <v>793.09438997738573</v>
      </c>
      <c r="M22" s="223">
        <f>Kits!M6</f>
        <v>793.09438997738573</v>
      </c>
      <c r="N22" s="223">
        <f>Kits!N6</f>
        <v>793.09438997738573</v>
      </c>
      <c r="O22" s="223">
        <f>Kits!O6</f>
        <v>793.09438997738573</v>
      </c>
      <c r="P22" s="223">
        <f>Kits!P6</f>
        <v>793.09438997738573</v>
      </c>
      <c r="Q22" s="223">
        <f>Kits!Q6</f>
        <v>793.09438997738573</v>
      </c>
      <c r="R22" s="223">
        <f>Kits!R6</f>
        <v>330.8919070773855</v>
      </c>
      <c r="S22" s="223">
        <f>Kits!S6</f>
        <v>330.8919070773855</v>
      </c>
      <c r="T22" s="223">
        <f>Kits!T6</f>
        <v>149.89701895181219</v>
      </c>
      <c r="U22" s="223">
        <f>Kits!U6</f>
        <v>149.89701895181219</v>
      </c>
      <c r="V22" s="223">
        <f>Kits!V6</f>
        <v>149.89701895181219</v>
      </c>
      <c r="W22" s="223">
        <f>Kits!W6</f>
        <v>149.89701895181219</v>
      </c>
      <c r="X22" s="223">
        <f>Kits!X6</f>
        <v>149.89701895181219</v>
      </c>
      <c r="Y22" s="223">
        <f>Kits!Y6</f>
        <v>86.503268951812174</v>
      </c>
      <c r="Z22" s="223">
        <f>Kits!Z6</f>
        <v>86.503268951812174</v>
      </c>
      <c r="AA22" s="223">
        <f>Kits!AA6</f>
        <v>86.503268951812174</v>
      </c>
      <c r="AB22" s="223">
        <f>Kits!AB6</f>
        <v>86.503268951812174</v>
      </c>
      <c r="AC22" s="223">
        <f>Kits!AC6</f>
        <v>86.503268951812174</v>
      </c>
      <c r="AD22" s="223">
        <f>Kits!AD6</f>
        <v>0</v>
      </c>
      <c r="AE22" s="223">
        <f>Kits!AE6</f>
        <v>0</v>
      </c>
      <c r="AF22" s="223">
        <f>Kits!AF6</f>
        <v>0</v>
      </c>
      <c r="AG22" s="223">
        <f>Kits!AG6</f>
        <v>0</v>
      </c>
      <c r="AH22" s="223">
        <f>Kits!AH6</f>
        <v>0</v>
      </c>
      <c r="AI22" s="223">
        <f>Kits!AI6</f>
        <v>0</v>
      </c>
      <c r="AJ22" s="258">
        <f t="shared" si="1"/>
        <v>8188.5403734919782</v>
      </c>
    </row>
    <row r="23" spans="1:36" x14ac:dyDescent="0.3">
      <c r="A23" s="246" t="s">
        <v>654</v>
      </c>
      <c r="B23" s="247">
        <f>Kits!B7</f>
        <v>8.1809282774630372</v>
      </c>
      <c r="C23" s="248">
        <f>Kits!C7</f>
        <v>161.00897590048066</v>
      </c>
      <c r="D23" s="252">
        <f>Kits!D7</f>
        <v>1</v>
      </c>
      <c r="E23" s="86"/>
      <c r="F23" s="86"/>
      <c r="G23" s="86"/>
      <c r="H23" s="86"/>
      <c r="I23" s="86"/>
      <c r="J23" s="223">
        <f>Kits!J7</f>
        <v>161.00897590048066</v>
      </c>
      <c r="K23" s="223">
        <f>Kits!K7</f>
        <v>161.00897590048066</v>
      </c>
      <c r="L23" s="223">
        <f>Kits!L7</f>
        <v>161.00897590048066</v>
      </c>
      <c r="M23" s="223">
        <f>Kits!M7</f>
        <v>161.00897590048066</v>
      </c>
      <c r="N23" s="223">
        <f>Kits!N7</f>
        <v>161.00897590048066</v>
      </c>
      <c r="O23" s="223">
        <f>Kits!O7</f>
        <v>161.00897590048066</v>
      </c>
      <c r="P23" s="223">
        <f>Kits!P7</f>
        <v>161.00897590048066</v>
      </c>
      <c r="Q23" s="223">
        <f>Kits!Q7</f>
        <v>138.60750590048067</v>
      </c>
      <c r="R23" s="223">
        <f>Kits!R7</f>
        <v>25.766273332880672</v>
      </c>
      <c r="S23" s="223">
        <f>Kits!S7</f>
        <v>25.766273332880672</v>
      </c>
      <c r="T23" s="223">
        <f>Kits!T7</f>
        <v>0</v>
      </c>
      <c r="U23" s="223">
        <f>Kits!U7</f>
        <v>0</v>
      </c>
      <c r="V23" s="223">
        <f>Kits!V7</f>
        <v>0</v>
      </c>
      <c r="W23" s="223">
        <f>Kits!W7</f>
        <v>0</v>
      </c>
      <c r="X23" s="223">
        <f>Kits!X7</f>
        <v>0</v>
      </c>
      <c r="Y23" s="223">
        <f>Kits!Y7</f>
        <v>0</v>
      </c>
      <c r="Z23" s="223">
        <f>Kits!Z7</f>
        <v>0</v>
      </c>
      <c r="AA23" s="223">
        <f>Kits!AA7</f>
        <v>0</v>
      </c>
      <c r="AB23" s="223">
        <f>Kits!AB7</f>
        <v>0</v>
      </c>
      <c r="AC23" s="223">
        <f>Kits!AC7</f>
        <v>0</v>
      </c>
      <c r="AD23" s="223">
        <f>Kits!AD7</f>
        <v>0</v>
      </c>
      <c r="AE23" s="223">
        <f>Kits!AE7</f>
        <v>0</v>
      </c>
      <c r="AF23" s="223">
        <f>Kits!AF7</f>
        <v>0</v>
      </c>
      <c r="AG23" s="223">
        <f>Kits!AG7</f>
        <v>0</v>
      </c>
      <c r="AH23" s="223">
        <f>Kits!AH7</f>
        <v>0</v>
      </c>
      <c r="AI23" s="223">
        <f>Kits!AI7</f>
        <v>0</v>
      </c>
      <c r="AJ23" s="258">
        <f t="shared" ref="AJ23" si="8">SUM(F23:AI23)</f>
        <v>1317.2028838696067</v>
      </c>
    </row>
    <row r="24" spans="1:36" x14ac:dyDescent="0.3">
      <c r="A24" s="246" t="s">
        <v>655</v>
      </c>
      <c r="B24" s="247">
        <f>Kits!B8</f>
        <v>9.0626631062675145</v>
      </c>
      <c r="C24" s="248">
        <f>Kits!C8</f>
        <v>1330.3238752836303</v>
      </c>
      <c r="D24" s="252">
        <f>Kits!D8</f>
        <v>1</v>
      </c>
      <c r="E24" s="86"/>
      <c r="F24" s="86"/>
      <c r="G24" s="86"/>
      <c r="H24" s="86"/>
      <c r="I24" s="86"/>
      <c r="J24" s="223">
        <f>Kits!J8</f>
        <v>1330.3238752836303</v>
      </c>
      <c r="K24" s="223">
        <f>Kits!K8</f>
        <v>1330.3238752836303</v>
      </c>
      <c r="L24" s="223">
        <f>Kits!L8</f>
        <v>1330.3238752836303</v>
      </c>
      <c r="M24" s="223">
        <f>Kits!M8</f>
        <v>1330.3238752836303</v>
      </c>
      <c r="N24" s="223">
        <f>Kits!N8</f>
        <v>1330.3238752836303</v>
      </c>
      <c r="O24" s="223">
        <f>Kits!O8</f>
        <v>1330.3238752836303</v>
      </c>
      <c r="P24" s="223">
        <f>Kits!P8</f>
        <v>1330.3238752836303</v>
      </c>
      <c r="Q24" s="223">
        <f>Kits!Q8</f>
        <v>1084.1888952836302</v>
      </c>
      <c r="R24" s="223">
        <f>Kits!R8</f>
        <v>444.01926260943037</v>
      </c>
      <c r="S24" s="223">
        <f>Kits!S8</f>
        <v>444.01926260943037</v>
      </c>
      <c r="T24" s="223">
        <f>Kits!T8</f>
        <v>120.79761100348976</v>
      </c>
      <c r="U24" s="223">
        <f>Kits!U8</f>
        <v>120.79761100348976</v>
      </c>
      <c r="V24" s="223">
        <f>Kits!V8</f>
        <v>120.79761100348976</v>
      </c>
      <c r="W24" s="223">
        <f>Kits!W8</f>
        <v>120.79761100348976</v>
      </c>
      <c r="X24" s="223">
        <f>Kits!X8</f>
        <v>120.79761100348976</v>
      </c>
      <c r="Y24" s="223">
        <f>Kits!Y8</f>
        <v>33.446347003489763</v>
      </c>
      <c r="Z24" s="223">
        <f>Kits!Z8</f>
        <v>33.446347003489763</v>
      </c>
      <c r="AA24" s="223">
        <f>Kits!AA8</f>
        <v>33.446347003489763</v>
      </c>
      <c r="AB24" s="223">
        <f>Kits!AB8</f>
        <v>33.446347003489763</v>
      </c>
      <c r="AC24" s="223">
        <f>Kits!AC8</f>
        <v>33.446347003489763</v>
      </c>
      <c r="AD24" s="223">
        <f>Kits!AD8</f>
        <v>0</v>
      </c>
      <c r="AE24" s="223">
        <f>Kits!AE8</f>
        <v>0</v>
      </c>
      <c r="AF24" s="223">
        <f>Kits!AF8</f>
        <v>0</v>
      </c>
      <c r="AG24" s="223">
        <f>Kits!AG8</f>
        <v>0</v>
      </c>
      <c r="AH24" s="223">
        <f>Kits!AH8</f>
        <v>0</v>
      </c>
      <c r="AI24" s="223">
        <f>Kits!AI8</f>
        <v>0</v>
      </c>
      <c r="AJ24" s="258">
        <f t="shared" ref="AJ24" si="9">SUM(F24:AI24)</f>
        <v>12055.714337522806</v>
      </c>
    </row>
    <row r="25" spans="1:36" x14ac:dyDescent="0.3">
      <c r="A25" s="246" t="s">
        <v>656</v>
      </c>
      <c r="B25" s="247">
        <f>Kits!B9</f>
        <v>9.5471769581743509</v>
      </c>
      <c r="C25" s="248">
        <f>Kits!C9</f>
        <v>98.367617897331456</v>
      </c>
      <c r="D25" s="252">
        <f>Kits!D9</f>
        <v>1</v>
      </c>
      <c r="E25" s="86"/>
      <c r="F25" s="86"/>
      <c r="G25" s="86"/>
      <c r="H25" s="86"/>
      <c r="I25" s="86"/>
      <c r="J25" s="223">
        <f>Kits!J9</f>
        <v>98.367617897331456</v>
      </c>
      <c r="K25" s="223">
        <f>Kits!K9</f>
        <v>98.367617897331456</v>
      </c>
      <c r="L25" s="223">
        <f>Kits!L9</f>
        <v>96.355271285120637</v>
      </c>
      <c r="M25" s="223">
        <f>Kits!M9</f>
        <v>96.355271285120637</v>
      </c>
      <c r="N25" s="223">
        <f>Kits!N9</f>
        <v>96.355271285120637</v>
      </c>
      <c r="O25" s="223">
        <f>Kits!O9</f>
        <v>96.355271285120637</v>
      </c>
      <c r="P25" s="223">
        <f>Kits!P9</f>
        <v>96.355271285120637</v>
      </c>
      <c r="Q25" s="223">
        <f>Kits!Q9</f>
        <v>80.071028243120651</v>
      </c>
      <c r="R25" s="223">
        <f>Kits!R9</f>
        <v>19.692133118620657</v>
      </c>
      <c r="S25" s="223">
        <f>Kits!S9</f>
        <v>19.692133118620657</v>
      </c>
      <c r="T25" s="223">
        <f>Kits!T9</f>
        <v>15.045753291708143</v>
      </c>
      <c r="U25" s="223">
        <f>Kits!U9</f>
        <v>15.045753291708143</v>
      </c>
      <c r="V25" s="223">
        <f>Kits!V9</f>
        <v>15.045753291708143</v>
      </c>
      <c r="W25" s="223">
        <f>Kits!W9</f>
        <v>15.045753291708143</v>
      </c>
      <c r="X25" s="223">
        <f>Kits!X9</f>
        <v>15.045753291708143</v>
      </c>
      <c r="Y25" s="223">
        <f>Kits!Y9</f>
        <v>12.944800850032667</v>
      </c>
      <c r="Z25" s="223">
        <f>Kits!Z9</f>
        <v>12.944800850032667</v>
      </c>
      <c r="AA25" s="223">
        <f>Kits!AA9</f>
        <v>12.944800850032667</v>
      </c>
      <c r="AB25" s="223">
        <f>Kits!AB9</f>
        <v>12.944800850032667</v>
      </c>
      <c r="AC25" s="223">
        <f>Kits!AC9</f>
        <v>12.944800850032667</v>
      </c>
      <c r="AD25" s="223">
        <f>Kits!AD9</f>
        <v>0</v>
      </c>
      <c r="AE25" s="223">
        <f>Kits!AE9</f>
        <v>0</v>
      </c>
      <c r="AF25" s="223">
        <f>Kits!AF9</f>
        <v>0</v>
      </c>
      <c r="AG25" s="223">
        <f>Kits!AG9</f>
        <v>0</v>
      </c>
      <c r="AH25" s="223">
        <f>Kits!AH9</f>
        <v>0</v>
      </c>
      <c r="AI25" s="223">
        <f>Kits!AI9</f>
        <v>0</v>
      </c>
      <c r="AJ25" s="258">
        <f t="shared" si="1"/>
        <v>937.91965740933222</v>
      </c>
    </row>
    <row r="26" spans="1:36" x14ac:dyDescent="0.3">
      <c r="A26" s="246" t="s">
        <v>300</v>
      </c>
      <c r="B26" s="247">
        <f>'Kits - Carryover'!B24</f>
        <v>9.8392262720071013</v>
      </c>
      <c r="C26" s="248">
        <f>'Kits - Carryover'!C21</f>
        <v>1244.7631910658881</v>
      </c>
      <c r="D26" s="252">
        <f>'Kits - Carryover'!D21</f>
        <v>0.99602141936608457</v>
      </c>
      <c r="E26" s="86"/>
      <c r="F26" s="86"/>
      <c r="G26" s="86"/>
      <c r="H26" s="86"/>
      <c r="I26" s="86"/>
      <c r="J26" s="223">
        <f>'Kits - Carryover'!J21</f>
        <v>1239.8108003401026</v>
      </c>
      <c r="K26" s="223">
        <f>'Kits - Carryover'!K21</f>
        <v>1239.8108003401026</v>
      </c>
      <c r="L26" s="223">
        <f>'Kits - Carryover'!L21</f>
        <v>1239.8108003401026</v>
      </c>
      <c r="M26" s="223">
        <f>'Kits - Carryover'!M21</f>
        <v>1239.8108003401026</v>
      </c>
      <c r="N26" s="223">
        <f>'Kits - Carryover'!N21</f>
        <v>1222.6507664752553</v>
      </c>
      <c r="O26" s="223">
        <f>'Kits - Carryover'!O21</f>
        <v>1222.6507664752553</v>
      </c>
      <c r="P26" s="223">
        <f>'Kits - Carryover'!P21</f>
        <v>1222.6507664752553</v>
      </c>
      <c r="Q26" s="223">
        <f>'Kits - Carryover'!Q21</f>
        <v>978.00449651430313</v>
      </c>
      <c r="R26" s="223">
        <f>'Kits - Carryover'!R21</f>
        <v>877.94188716630322</v>
      </c>
      <c r="S26" s="223">
        <f>'Kits - Carryover'!S21</f>
        <v>877.94188716630322</v>
      </c>
      <c r="T26" s="223">
        <f>'Kits - Carryover'!T21</f>
        <v>0</v>
      </c>
      <c r="U26" s="223">
        <f>'Kits - Carryover'!U21</f>
        <v>0</v>
      </c>
      <c r="V26" s="223">
        <f>'Kits - Carryover'!V21</f>
        <v>0</v>
      </c>
      <c r="W26" s="223">
        <f>'Kits - Carryover'!W21</f>
        <v>0</v>
      </c>
      <c r="X26" s="223">
        <f>'Kits - Carryover'!X21</f>
        <v>0</v>
      </c>
      <c r="Y26" s="223">
        <f>'Kits - Carryover'!Y21</f>
        <v>0</v>
      </c>
      <c r="Z26" s="223">
        <f>'Kits - Carryover'!Z21</f>
        <v>0</v>
      </c>
      <c r="AA26" s="223">
        <f>'Kits - Carryover'!AA21</f>
        <v>0</v>
      </c>
      <c r="AB26" s="223">
        <f>'Kits - Carryover'!AB21</f>
        <v>0</v>
      </c>
      <c r="AC26" s="223">
        <f>'Kits - Carryover'!AC21</f>
        <v>0</v>
      </c>
      <c r="AD26" s="223">
        <f>'Kits - Carryover'!AD21</f>
        <v>0</v>
      </c>
      <c r="AE26" s="223">
        <f>'Kits - Carryover'!AE21</f>
        <v>0</v>
      </c>
      <c r="AF26" s="223">
        <f>'Kits - Carryover'!AF21</f>
        <v>0</v>
      </c>
      <c r="AG26" s="223">
        <f>'Kits - Carryover'!AG21</f>
        <v>0</v>
      </c>
      <c r="AH26" s="223">
        <f>'Kits - Carryover'!AH21</f>
        <v>0</v>
      </c>
      <c r="AI26" s="223">
        <f>'Kits - Carryover'!AI21</f>
        <v>0</v>
      </c>
      <c r="AJ26" s="258">
        <f t="shared" si="1"/>
        <v>11361.083771633086</v>
      </c>
    </row>
    <row r="27" spans="1:36" x14ac:dyDescent="0.3">
      <c r="A27" s="246" t="s">
        <v>303</v>
      </c>
      <c r="B27" s="247">
        <f>'Res NPSO'!B15</f>
        <v>12.29363426410511</v>
      </c>
      <c r="C27" s="248">
        <f>'Res NPSO'!C12</f>
        <v>1386.9228826032142</v>
      </c>
      <c r="D27" s="252">
        <f>'Income Qualified'!D9</f>
        <v>1</v>
      </c>
      <c r="E27" s="86"/>
      <c r="F27" s="86"/>
      <c r="G27" s="86"/>
      <c r="H27" s="86"/>
      <c r="I27" s="86"/>
      <c r="J27" s="223">
        <f>'Res NPSO'!J12</f>
        <v>1050.0732553111154</v>
      </c>
      <c r="K27" s="223">
        <f>'Res NPSO'!K12</f>
        <v>1050.0732553111154</v>
      </c>
      <c r="L27" s="223">
        <f>'Res NPSO'!L12</f>
        <v>1048.2401483802853</v>
      </c>
      <c r="M27" s="223">
        <f>'Res NPSO'!M12</f>
        <v>1048.2401483802853</v>
      </c>
      <c r="N27" s="223">
        <f>'Res NPSO'!N12</f>
        <v>951.98095005928428</v>
      </c>
      <c r="O27" s="223">
        <f>'Res NPSO'!O12</f>
        <v>939.87831149017336</v>
      </c>
      <c r="P27" s="223">
        <f>'Res NPSO'!P12</f>
        <v>934.6194618070283</v>
      </c>
      <c r="Q27" s="223">
        <f>'Res NPSO'!Q12</f>
        <v>905.02565482154967</v>
      </c>
      <c r="R27" s="223">
        <f>'Res NPSO'!R12</f>
        <v>889.98046305726211</v>
      </c>
      <c r="S27" s="223">
        <f>'Res NPSO'!S12</f>
        <v>875.00138769174987</v>
      </c>
      <c r="T27" s="223">
        <f>'Res NPSO'!T12</f>
        <v>744.34585405205166</v>
      </c>
      <c r="U27" s="223">
        <f>'Res NPSO'!U12</f>
        <v>418.23097338387146</v>
      </c>
      <c r="V27" s="223">
        <f>'Res NPSO'!V12</f>
        <v>399.33864016146538</v>
      </c>
      <c r="W27" s="223">
        <f>'Res NPSO'!W12</f>
        <v>399.33864016146538</v>
      </c>
      <c r="X27" s="223">
        <f>'Res NPSO'!X12</f>
        <v>391.6302421313261</v>
      </c>
      <c r="Y27" s="223">
        <f>'Res NPSO'!Y12</f>
        <v>143.7393199179736</v>
      </c>
      <c r="Z27" s="223">
        <f>'Res NPSO'!Z12</f>
        <v>31.706277910345204</v>
      </c>
      <c r="AA27" s="223">
        <f>'Res NPSO'!AA12</f>
        <v>30.508211600620921</v>
      </c>
      <c r="AB27" s="223">
        <f>'Res NPSO'!AB12</f>
        <v>5.7822674689507663</v>
      </c>
      <c r="AC27" s="223">
        <f>'Res NPSO'!AC12</f>
        <v>3.7704951681104295</v>
      </c>
      <c r="AD27" s="223">
        <f>'Res NPSO'!AD12</f>
        <v>0.23095930644972135</v>
      </c>
      <c r="AE27" s="223">
        <f>'Res NPSO'!AE12</f>
        <v>0</v>
      </c>
      <c r="AF27" s="223">
        <f>'Res NPSO'!AF12</f>
        <v>0</v>
      </c>
      <c r="AG27" s="223">
        <f>'Res NPSO'!AG12</f>
        <v>0</v>
      </c>
      <c r="AH27" s="223">
        <f>'Res NPSO'!AH12</f>
        <v>0</v>
      </c>
      <c r="AI27" s="223">
        <f>'Res NPSO'!AI12</f>
        <v>0</v>
      </c>
      <c r="AJ27" s="258">
        <f>'Res NPSO'!AJ12</f>
        <v>12261.734917572481</v>
      </c>
    </row>
    <row r="28" spans="1:36" x14ac:dyDescent="0.3">
      <c r="A28" s="246" t="s">
        <v>494</v>
      </c>
      <c r="B28" s="247">
        <f>'Res (b-25) Conversions'!B16</f>
        <v>13.581913774371449</v>
      </c>
      <c r="C28" s="248">
        <f>'Res (b-25) Conversions'!C13</f>
        <v>21821.12440139466</v>
      </c>
      <c r="D28" s="252">
        <f>'Res (b-25) Conversions'!D13</f>
        <v>0.99147240117296143</v>
      </c>
      <c r="E28" s="86"/>
      <c r="F28" s="86"/>
      <c r="G28" s="86"/>
      <c r="H28" s="86"/>
      <c r="I28" s="86"/>
      <c r="J28" s="223">
        <f>'Res (b-25) Conversions'!J13</f>
        <v>21635.042606544663</v>
      </c>
      <c r="K28" s="223">
        <f>'Res (b-25) Conversions'!K13</f>
        <v>21635.042606544663</v>
      </c>
      <c r="L28" s="223">
        <f>'Res (b-25) Conversions'!L13</f>
        <v>21635.042606544663</v>
      </c>
      <c r="M28" s="223">
        <f>'Res (b-25) Conversions'!M13</f>
        <v>21635.042606544663</v>
      </c>
      <c r="N28" s="223">
        <f>'Res (b-25) Conversions'!N13</f>
        <v>21635.042606544663</v>
      </c>
      <c r="O28" s="223">
        <f>'Res (b-25) Conversions'!O13</f>
        <v>21635.042606544663</v>
      </c>
      <c r="P28" s="223">
        <f>'Res (b-25) Conversions'!P13</f>
        <v>18342.807665516168</v>
      </c>
      <c r="Q28" s="223">
        <f>'Res (b-25) Conversions'!Q13</f>
        <v>18342.807665516168</v>
      </c>
      <c r="R28" s="223">
        <f>'Res (b-25) Conversions'!R13</f>
        <v>18124.29813174119</v>
      </c>
      <c r="S28" s="223">
        <f>'Res (b-25) Conversions'!S13</f>
        <v>18124.29813174119</v>
      </c>
      <c r="T28" s="223">
        <f>'Res (b-25) Conversions'!T13</f>
        <v>18097.0514332645</v>
      </c>
      <c r="U28" s="223">
        <f>'Res (b-25) Conversions'!U13</f>
        <v>2598.0589795595474</v>
      </c>
      <c r="V28" s="223">
        <f>'Res (b-25) Conversions'!V13</f>
        <v>2598.0589795595474</v>
      </c>
      <c r="W28" s="223">
        <f>'Res (b-25) Conversions'!W13</f>
        <v>2598.0589795595474</v>
      </c>
      <c r="X28" s="223">
        <f>'Res (b-25) Conversions'!X13</f>
        <v>2598.0589795595474</v>
      </c>
      <c r="Y28" s="223">
        <f>'Res (b-25) Conversions'!Y13</f>
        <v>2593.1887152470472</v>
      </c>
      <c r="Z28" s="223">
        <f>'Res (b-25) Conversions'!Z13</f>
        <v>2593.1887152470472</v>
      </c>
      <c r="AA28" s="223">
        <f>'Res (b-25) Conversions'!AA13</f>
        <v>2593.1887152470472</v>
      </c>
      <c r="AB28" s="223">
        <f>'Res (b-25) Conversions'!AB13</f>
        <v>2593.1887152470472</v>
      </c>
      <c r="AC28" s="223">
        <f>'Res (b-25) Conversions'!AC13</f>
        <v>2593.1887152470472</v>
      </c>
      <c r="AD28" s="223">
        <f>'Res (b-25) Conversions'!AD13</f>
        <v>64.016185226190473</v>
      </c>
      <c r="AE28" s="223">
        <f>'Res (b-25) Conversions'!AE13</f>
        <v>64.016185226190473</v>
      </c>
      <c r="AF28" s="223">
        <f>'Res (b-25) Conversions'!AF13</f>
        <v>64.016185226190473</v>
      </c>
      <c r="AG28" s="223">
        <f>'Res (b-25) Conversions'!AG13</f>
        <v>64.016185226190473</v>
      </c>
      <c r="AH28" s="223">
        <f>'Res (b-25) Conversions'!AH13</f>
        <v>64.016185226190473</v>
      </c>
      <c r="AI28" s="223">
        <f>'Res (b-25) Conversions'!AI13</f>
        <v>0</v>
      </c>
      <c r="AJ28" s="258">
        <f>SUM(F28:AI28)</f>
        <v>244519.77908765158</v>
      </c>
    </row>
    <row r="29" spans="1:36" x14ac:dyDescent="0.3">
      <c r="A29" s="226" t="s">
        <v>338</v>
      </c>
      <c r="B29" s="243"/>
      <c r="C29" s="228">
        <f>SUM(C5:C28)</f>
        <v>224557.52593261414</v>
      </c>
      <c r="D29" s="253">
        <f>J29/C29</f>
        <v>0.89121291495919874</v>
      </c>
      <c r="E29" s="115"/>
      <c r="F29" s="115"/>
      <c r="G29" s="115"/>
      <c r="H29" s="115"/>
      <c r="I29" s="115"/>
      <c r="J29" s="228">
        <f t="shared" ref="J29:AJ29" si="10">SUM(J5:J28)</f>
        <v>200128.56726243091</v>
      </c>
      <c r="K29" s="228">
        <f t="shared" si="10"/>
        <v>200128.56726243091</v>
      </c>
      <c r="L29" s="228">
        <f t="shared" si="10"/>
        <v>199405.20063861262</v>
      </c>
      <c r="M29" s="228">
        <f t="shared" si="10"/>
        <v>199405.20063861262</v>
      </c>
      <c r="N29" s="228">
        <f t="shared" si="10"/>
        <v>196186.64597671703</v>
      </c>
      <c r="O29" s="228">
        <f t="shared" si="10"/>
        <v>195784.13564237015</v>
      </c>
      <c r="P29" s="228">
        <f t="shared" si="10"/>
        <v>191270.61318497019</v>
      </c>
      <c r="Q29" s="228">
        <f t="shared" si="10"/>
        <v>182733.5216839221</v>
      </c>
      <c r="R29" s="228">
        <f t="shared" si="10"/>
        <v>96606.365803813009</v>
      </c>
      <c r="S29" s="228">
        <f t="shared" si="10"/>
        <v>95159.330848914833</v>
      </c>
      <c r="T29" s="228">
        <f t="shared" si="10"/>
        <v>75691.753822641243</v>
      </c>
      <c r="U29" s="228">
        <f t="shared" si="10"/>
        <v>39556.993901363181</v>
      </c>
      <c r="V29" s="228">
        <f t="shared" si="10"/>
        <v>38508.134511704469</v>
      </c>
      <c r="W29" s="228">
        <f t="shared" si="10"/>
        <v>38508.134511704469</v>
      </c>
      <c r="X29" s="228">
        <f t="shared" si="10"/>
        <v>38178.035812702095</v>
      </c>
      <c r="Y29" s="228">
        <f t="shared" si="10"/>
        <v>13271.246180142854</v>
      </c>
      <c r="Z29" s="228">
        <f t="shared" si="10"/>
        <v>6051.9594019202377</v>
      </c>
      <c r="AA29" s="228">
        <f t="shared" si="10"/>
        <v>6012.1140352968268</v>
      </c>
      <c r="AB29" s="228">
        <f t="shared" si="10"/>
        <v>5135.2723971073929</v>
      </c>
      <c r="AC29" s="228">
        <f t="shared" si="10"/>
        <v>4781.5424381349394</v>
      </c>
      <c r="AD29" s="228">
        <f t="shared" si="10"/>
        <v>81.152334740695721</v>
      </c>
      <c r="AE29" s="228">
        <f t="shared" si="10"/>
        <v>69.693175226190476</v>
      </c>
      <c r="AF29" s="228">
        <f t="shared" si="10"/>
        <v>69.693175226190476</v>
      </c>
      <c r="AG29" s="228">
        <f t="shared" si="10"/>
        <v>69.693175226190476</v>
      </c>
      <c r="AH29" s="228">
        <f t="shared" si="10"/>
        <v>69.693175226190476</v>
      </c>
      <c r="AI29" s="245">
        <f t="shared" si="10"/>
        <v>0</v>
      </c>
      <c r="AJ29" s="220">
        <f t="shared" si="10"/>
        <v>2022863.2609911582</v>
      </c>
    </row>
    <row r="30" spans="1:36" x14ac:dyDescent="0.3">
      <c r="A30" s="226" t="s">
        <v>366</v>
      </c>
      <c r="B30" s="231"/>
      <c r="C30" s="232"/>
      <c r="D30" s="300"/>
      <c r="E30" s="115"/>
      <c r="F30" s="115"/>
      <c r="G30" s="115"/>
      <c r="H30" s="115"/>
      <c r="I30" s="115"/>
      <c r="J30" s="220">
        <v>0</v>
      </c>
      <c r="K30" s="234">
        <f>J29-K29</f>
        <v>0</v>
      </c>
      <c r="L30" s="234">
        <f t="shared" ref="L30:AH30" si="11">K29-L29</f>
        <v>723.36662381829228</v>
      </c>
      <c r="M30" s="234">
        <f>L29-M29</f>
        <v>0</v>
      </c>
      <c r="N30" s="234">
        <f t="shared" si="11"/>
        <v>3218.554661895585</v>
      </c>
      <c r="O30" s="234">
        <f t="shared" si="11"/>
        <v>402.51033434687997</v>
      </c>
      <c r="P30" s="234">
        <f t="shared" si="11"/>
        <v>4513.5224573999585</v>
      </c>
      <c r="Q30" s="234">
        <f t="shared" si="11"/>
        <v>8537.0915010480967</v>
      </c>
      <c r="R30" s="234">
        <f t="shared" si="11"/>
        <v>86127.155880109087</v>
      </c>
      <c r="S30" s="234">
        <f t="shared" si="11"/>
        <v>1447.0349548981758</v>
      </c>
      <c r="T30" s="234">
        <f t="shared" si="11"/>
        <v>19467.57702627359</v>
      </c>
      <c r="U30" s="234">
        <f t="shared" si="11"/>
        <v>36134.759921278062</v>
      </c>
      <c r="V30" s="234">
        <f t="shared" si="11"/>
        <v>1048.8593896587117</v>
      </c>
      <c r="W30" s="234">
        <f t="shared" si="11"/>
        <v>0</v>
      </c>
      <c r="X30" s="234">
        <f t="shared" si="11"/>
        <v>330.09869900237391</v>
      </c>
      <c r="Y30" s="234">
        <f t="shared" si="11"/>
        <v>24906.789632559241</v>
      </c>
      <c r="Z30" s="234">
        <f t="shared" si="11"/>
        <v>7219.2867782226167</v>
      </c>
      <c r="AA30" s="234">
        <f t="shared" si="11"/>
        <v>39.845366623410882</v>
      </c>
      <c r="AB30" s="234">
        <f t="shared" si="11"/>
        <v>876.84163818943398</v>
      </c>
      <c r="AC30" s="234">
        <f t="shared" si="11"/>
        <v>353.72995897245346</v>
      </c>
      <c r="AD30" s="234">
        <f t="shared" si="11"/>
        <v>4700.3901033942439</v>
      </c>
      <c r="AE30" s="234">
        <f t="shared" si="11"/>
        <v>11.459159514505245</v>
      </c>
      <c r="AF30" s="234">
        <f t="shared" si="11"/>
        <v>0</v>
      </c>
      <c r="AG30" s="234">
        <f t="shared" si="11"/>
        <v>0</v>
      </c>
      <c r="AH30" s="234">
        <f t="shared" si="11"/>
        <v>0</v>
      </c>
      <c r="AI30" s="234">
        <f>AG29-AI29</f>
        <v>69.693175226190476</v>
      </c>
      <c r="AJ30" s="84"/>
    </row>
    <row r="31" spans="1:36" x14ac:dyDescent="0.3">
      <c r="A31" s="226" t="s">
        <v>367</v>
      </c>
      <c r="B31" s="231"/>
      <c r="C31" s="232"/>
      <c r="D31" s="233"/>
      <c r="E31" s="115"/>
      <c r="F31" s="115"/>
      <c r="G31" s="115"/>
      <c r="H31" s="115"/>
      <c r="I31" s="115"/>
      <c r="J31" s="220">
        <f>$J$29-J29</f>
        <v>0</v>
      </c>
      <c r="K31" s="236">
        <f>$J$29-K29</f>
        <v>0</v>
      </c>
      <c r="L31" s="236">
        <f t="shared" ref="L31:AH31" si="12">$J$29-L29</f>
        <v>723.36662381829228</v>
      </c>
      <c r="M31" s="236">
        <f>$J$29-M29</f>
        <v>723.36662381829228</v>
      </c>
      <c r="N31" s="236">
        <f t="shared" si="12"/>
        <v>3941.9212857138773</v>
      </c>
      <c r="O31" s="236">
        <f t="shared" si="12"/>
        <v>4344.4316200607573</v>
      </c>
      <c r="P31" s="236">
        <f t="shared" si="12"/>
        <v>8857.9540774607158</v>
      </c>
      <c r="Q31" s="236">
        <f t="shared" si="12"/>
        <v>17395.045578508812</v>
      </c>
      <c r="R31" s="236">
        <f t="shared" si="12"/>
        <v>103522.2014586179</v>
      </c>
      <c r="S31" s="236">
        <f t="shared" si="12"/>
        <v>104969.23641351608</v>
      </c>
      <c r="T31" s="236">
        <f t="shared" si="12"/>
        <v>124436.81343978966</v>
      </c>
      <c r="U31" s="236">
        <f t="shared" si="12"/>
        <v>160571.57336106774</v>
      </c>
      <c r="V31" s="236">
        <f t="shared" si="12"/>
        <v>161620.43275072644</v>
      </c>
      <c r="W31" s="236">
        <f t="shared" si="12"/>
        <v>161620.43275072644</v>
      </c>
      <c r="X31" s="236">
        <f t="shared" si="12"/>
        <v>161950.53144972882</v>
      </c>
      <c r="Y31" s="236">
        <f t="shared" si="12"/>
        <v>186857.32108228805</v>
      </c>
      <c r="Z31" s="236">
        <f t="shared" si="12"/>
        <v>194076.60786051067</v>
      </c>
      <c r="AA31" s="236">
        <f t="shared" si="12"/>
        <v>194116.45322713407</v>
      </c>
      <c r="AB31" s="236">
        <f t="shared" si="12"/>
        <v>194993.29486532352</v>
      </c>
      <c r="AC31" s="236">
        <f t="shared" si="12"/>
        <v>195347.02482429598</v>
      </c>
      <c r="AD31" s="236">
        <f t="shared" si="12"/>
        <v>200047.4149276902</v>
      </c>
      <c r="AE31" s="236">
        <f t="shared" si="12"/>
        <v>200058.87408720472</v>
      </c>
      <c r="AF31" s="236">
        <f t="shared" si="12"/>
        <v>200058.87408720472</v>
      </c>
      <c r="AG31" s="236">
        <f t="shared" si="12"/>
        <v>200058.87408720472</v>
      </c>
      <c r="AH31" s="236">
        <f t="shared" si="12"/>
        <v>200058.87408720472</v>
      </c>
      <c r="AI31" s="236">
        <f t="shared" ref="AI31" si="13">$J$29-AI29</f>
        <v>200128.56726243091</v>
      </c>
      <c r="AJ31" s="85"/>
    </row>
    <row r="32" spans="1:36" x14ac:dyDescent="0.3">
      <c r="A32" s="239" t="s">
        <v>70</v>
      </c>
      <c r="B32" s="254">
        <f>SUMPRODUCT(B5:B28,C5:C28)/C29</f>
        <v>10.489546432960383</v>
      </c>
      <c r="C32" s="77"/>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row>
    <row r="33" spans="1:24" hidden="1" x14ac:dyDescent="0.3">
      <c r="A33" s="41"/>
      <c r="B33" s="41"/>
      <c r="C33" s="41"/>
      <c r="D33" s="41"/>
      <c r="E33" s="41"/>
      <c r="F33" s="41"/>
      <c r="G33" s="41"/>
      <c r="H33" s="41"/>
      <c r="I33" s="41"/>
      <c r="J33" s="41"/>
      <c r="K33" s="41"/>
      <c r="L33" s="41"/>
      <c r="M33" s="41"/>
      <c r="N33" s="41"/>
      <c r="O33" s="41"/>
      <c r="P33" s="41"/>
      <c r="Q33" s="41"/>
      <c r="R33" s="41"/>
      <c r="S33" s="41"/>
      <c r="T33" s="41"/>
      <c r="U33" s="41"/>
      <c r="V33" s="41"/>
      <c r="W33" s="41"/>
      <c r="X33" s="41"/>
    </row>
    <row r="34" spans="1:24" hidden="1" x14ac:dyDescent="0.3">
      <c r="A34" s="561" t="str">
        <f>A3</f>
        <v>Channel</v>
      </c>
      <c r="B34" s="563" t="str">
        <f>B3</f>
        <v>WAML</v>
      </c>
      <c r="C34" s="563" t="str">
        <f>C3</f>
        <v>Annual Verified Gross Savings (MWh)</v>
      </c>
      <c r="D34" s="567" t="str">
        <f>D3</f>
        <v>NTGR</v>
      </c>
      <c r="E34" s="58"/>
      <c r="F34" s="121"/>
      <c r="G34" s="121"/>
      <c r="H34" s="121"/>
      <c r="I34" s="114"/>
      <c r="J34" s="568" t="str">
        <f>J3</f>
        <v>CPAS - Verified Net Savings (MWh)</v>
      </c>
      <c r="K34" s="569"/>
      <c r="L34" s="569"/>
      <c r="M34" s="569"/>
      <c r="N34" s="569"/>
      <c r="O34" s="569"/>
      <c r="P34" s="569"/>
      <c r="Q34" s="569"/>
      <c r="R34" s="569"/>
      <c r="S34" s="569"/>
      <c r="T34" s="569"/>
      <c r="U34" s="569"/>
      <c r="V34" s="570"/>
      <c r="W34" s="41"/>
      <c r="X34" s="41"/>
    </row>
    <row r="35" spans="1:24" hidden="1" x14ac:dyDescent="0.3">
      <c r="A35" s="566"/>
      <c r="B35" s="565"/>
      <c r="C35" s="565"/>
      <c r="D35" s="564"/>
      <c r="E35" s="48"/>
      <c r="F35" s="47"/>
      <c r="G35" s="47"/>
      <c r="H35" s="47"/>
      <c r="I35" s="47"/>
      <c r="J35" s="48">
        <f t="shared" ref="J35:V36" si="14">W4</f>
        <v>2036</v>
      </c>
      <c r="K35" s="48">
        <f t="shared" si="14"/>
        <v>2037</v>
      </c>
      <c r="L35" s="48">
        <f t="shared" si="14"/>
        <v>2038</v>
      </c>
      <c r="M35" s="48">
        <f t="shared" si="14"/>
        <v>2039</v>
      </c>
      <c r="N35" s="48">
        <f t="shared" si="14"/>
        <v>2040</v>
      </c>
      <c r="O35" s="48">
        <f t="shared" si="14"/>
        <v>2041</v>
      </c>
      <c r="P35" s="48">
        <f t="shared" si="14"/>
        <v>2042</v>
      </c>
      <c r="Q35" s="48">
        <f t="shared" si="14"/>
        <v>2043</v>
      </c>
      <c r="R35" s="48">
        <f t="shared" si="14"/>
        <v>2044</v>
      </c>
      <c r="S35" s="48">
        <f t="shared" si="14"/>
        <v>2045</v>
      </c>
      <c r="T35" s="48">
        <f t="shared" si="14"/>
        <v>2046</v>
      </c>
      <c r="U35" s="48">
        <f t="shared" si="14"/>
        <v>2047</v>
      </c>
      <c r="V35" s="48">
        <f t="shared" si="14"/>
        <v>2048</v>
      </c>
      <c r="W35" s="41"/>
      <c r="X35" s="41"/>
    </row>
    <row r="36" spans="1:24" hidden="1" x14ac:dyDescent="0.3">
      <c r="A36" s="246" t="str">
        <f>A5</f>
        <v>Retail Products - Income Qualified</v>
      </c>
      <c r="B36" s="247">
        <f>B5</f>
        <v>9.0067071878077396</v>
      </c>
      <c r="C36" s="255">
        <f>C5</f>
        <v>121418.24909999997</v>
      </c>
      <c r="D36" s="252">
        <f>D5</f>
        <v>0.89773956310493352</v>
      </c>
      <c r="E36" s="479"/>
      <c r="F36" s="479"/>
      <c r="G36" s="479"/>
      <c r="H36" s="479"/>
      <c r="I36" s="479"/>
      <c r="J36" s="265">
        <f t="shared" si="14"/>
        <v>13829.509500000002</v>
      </c>
      <c r="K36" s="265">
        <f t="shared" si="14"/>
        <v>13755.870200000001</v>
      </c>
      <c r="L36" s="265">
        <f t="shared" si="14"/>
        <v>442.29059999999998</v>
      </c>
      <c r="M36" s="265">
        <f t="shared" si="14"/>
        <v>378.59440000000001</v>
      </c>
      <c r="N36" s="265">
        <f t="shared" si="14"/>
        <v>378.59440000000001</v>
      </c>
      <c r="O36" s="265">
        <f t="shared" si="14"/>
        <v>378.59440000000001</v>
      </c>
      <c r="P36" s="265">
        <f t="shared" si="14"/>
        <v>337.22410000000002</v>
      </c>
      <c r="Q36" s="265">
        <f t="shared" si="14"/>
        <v>3.7778999999999998</v>
      </c>
      <c r="R36" s="265">
        <f t="shared" si="14"/>
        <v>0</v>
      </c>
      <c r="S36" s="265">
        <f t="shared" si="14"/>
        <v>0</v>
      </c>
      <c r="T36" s="265">
        <f t="shared" si="14"/>
        <v>0</v>
      </c>
      <c r="U36" s="265">
        <f t="shared" si="14"/>
        <v>0</v>
      </c>
      <c r="V36" s="265">
        <f t="shared" si="14"/>
        <v>0</v>
      </c>
      <c r="W36" s="41"/>
      <c r="X36" s="41"/>
    </row>
    <row r="37" spans="1:24" hidden="1" x14ac:dyDescent="0.3">
      <c r="A37" s="246" t="str">
        <f t="shared" ref="A37:D37" si="15">A6</f>
        <v>Retail Products - Market Rate Incentive-Based</v>
      </c>
      <c r="B37" s="247">
        <f t="shared" si="15"/>
        <v>11.567900395559287</v>
      </c>
      <c r="C37" s="255">
        <f t="shared" si="15"/>
        <v>20258.050599999995</v>
      </c>
      <c r="D37" s="252">
        <f t="shared" si="15"/>
        <v>0.79646293804794854</v>
      </c>
      <c r="E37" s="479"/>
      <c r="F37" s="479"/>
      <c r="G37" s="479"/>
      <c r="H37" s="479"/>
      <c r="I37" s="479"/>
      <c r="J37" s="265">
        <f t="shared" ref="J37:V37" si="16">W6</f>
        <v>3357.2800000000011</v>
      </c>
      <c r="K37" s="265">
        <f t="shared" si="16"/>
        <v>3172.706000000001</v>
      </c>
      <c r="L37" s="265">
        <f t="shared" si="16"/>
        <v>206.71290000000002</v>
      </c>
      <c r="M37" s="265">
        <f t="shared" si="16"/>
        <v>93.218099999999993</v>
      </c>
      <c r="N37" s="265">
        <f t="shared" si="16"/>
        <v>93.218099999999993</v>
      </c>
      <c r="O37" s="265">
        <f t="shared" si="16"/>
        <v>93.218099999999993</v>
      </c>
      <c r="P37" s="265">
        <f t="shared" si="16"/>
        <v>36.719900000000003</v>
      </c>
      <c r="Q37" s="265">
        <f t="shared" si="16"/>
        <v>6.0045999999999999</v>
      </c>
      <c r="R37" s="265">
        <f t="shared" si="16"/>
        <v>0</v>
      </c>
      <c r="S37" s="265">
        <f t="shared" si="16"/>
        <v>0</v>
      </c>
      <c r="T37" s="265">
        <f t="shared" si="16"/>
        <v>0</v>
      </c>
      <c r="U37" s="265">
        <f t="shared" si="16"/>
        <v>0</v>
      </c>
      <c r="V37" s="265">
        <f t="shared" si="16"/>
        <v>0</v>
      </c>
      <c r="W37" s="41"/>
      <c r="X37" s="41"/>
    </row>
    <row r="38" spans="1:24" hidden="1" x14ac:dyDescent="0.3">
      <c r="A38" s="246" t="str">
        <f t="shared" ref="A38:D38" si="17">A7</f>
        <v>Retail Products - ECT</v>
      </c>
      <c r="B38" s="247">
        <f t="shared" si="17"/>
        <v>13.024581767618702</v>
      </c>
      <c r="C38" s="255">
        <f t="shared" si="17"/>
        <v>561.58445332441534</v>
      </c>
      <c r="D38" s="252">
        <f t="shared" si="17"/>
        <v>0.6664218688193615</v>
      </c>
      <c r="E38" s="479"/>
      <c r="F38" s="479"/>
      <c r="G38" s="479"/>
      <c r="H38" s="479"/>
      <c r="I38" s="479"/>
      <c r="J38" s="265">
        <f t="shared" ref="J38:V38" si="18">W7</f>
        <v>213.70628694428257</v>
      </c>
      <c r="K38" s="265">
        <f t="shared" si="18"/>
        <v>168.30940965735294</v>
      </c>
      <c r="L38" s="265">
        <f t="shared" si="18"/>
        <v>56.078056374597701</v>
      </c>
      <c r="M38" s="265">
        <f t="shared" si="18"/>
        <v>40.09300052174202</v>
      </c>
      <c r="N38" s="265">
        <f t="shared" si="18"/>
        <v>1.4457002080555266</v>
      </c>
      <c r="O38" s="265">
        <f t="shared" si="18"/>
        <v>1.4457002080555266</v>
      </c>
      <c r="P38" s="265">
        <f t="shared" si="18"/>
        <v>1.4457002080555266</v>
      </c>
      <c r="Q38" s="265">
        <f t="shared" si="18"/>
        <v>1.4457002080555266</v>
      </c>
      <c r="R38" s="265">
        <f t="shared" si="18"/>
        <v>0</v>
      </c>
      <c r="S38" s="265">
        <f t="shared" si="18"/>
        <v>0</v>
      </c>
      <c r="T38" s="265">
        <f t="shared" si="18"/>
        <v>0</v>
      </c>
      <c r="U38" s="265">
        <f t="shared" si="18"/>
        <v>0</v>
      </c>
      <c r="V38" s="265">
        <f t="shared" si="18"/>
        <v>0</v>
      </c>
      <c r="W38" s="41"/>
      <c r="X38" s="41"/>
    </row>
    <row r="39" spans="1:24" hidden="1" x14ac:dyDescent="0.3">
      <c r="A39" s="246" t="str">
        <f t="shared" ref="A39:D39" si="19">A8</f>
        <v>Retail Products - Income Qualified Carryover</v>
      </c>
      <c r="B39" s="247">
        <f t="shared" si="19"/>
        <v>9.9883936394934771</v>
      </c>
      <c r="C39" s="255">
        <f t="shared" si="19"/>
        <v>7556.5898075201221</v>
      </c>
      <c r="D39" s="252">
        <f t="shared" si="19"/>
        <v>0.91858382325105747</v>
      </c>
      <c r="E39" s="479"/>
      <c r="F39" s="479"/>
      <c r="G39" s="479"/>
      <c r="H39" s="479"/>
      <c r="I39" s="479"/>
      <c r="J39" s="265">
        <f t="shared" ref="J39:V39" si="20">W8</f>
        <v>0</v>
      </c>
      <c r="K39" s="265">
        <f t="shared" si="20"/>
        <v>0</v>
      </c>
      <c r="L39" s="265">
        <f t="shared" si="20"/>
        <v>0</v>
      </c>
      <c r="M39" s="265">
        <f t="shared" si="20"/>
        <v>0</v>
      </c>
      <c r="N39" s="265">
        <f t="shared" si="20"/>
        <v>0</v>
      </c>
      <c r="O39" s="265">
        <f t="shared" si="20"/>
        <v>0</v>
      </c>
      <c r="P39" s="265">
        <f t="shared" si="20"/>
        <v>0</v>
      </c>
      <c r="Q39" s="265">
        <f t="shared" si="20"/>
        <v>0</v>
      </c>
      <c r="R39" s="265">
        <f t="shared" si="20"/>
        <v>0</v>
      </c>
      <c r="S39" s="265">
        <f t="shared" si="20"/>
        <v>0</v>
      </c>
      <c r="T39" s="265">
        <f t="shared" si="20"/>
        <v>0</v>
      </c>
      <c r="U39" s="265">
        <f t="shared" si="20"/>
        <v>0</v>
      </c>
      <c r="V39" s="265">
        <f t="shared" si="20"/>
        <v>0</v>
      </c>
      <c r="W39" s="41"/>
      <c r="X39" s="41"/>
    </row>
    <row r="40" spans="1:24" hidden="1" x14ac:dyDescent="0.3">
      <c r="A40" s="246" t="str">
        <f t="shared" ref="A40:D40" si="21">A9</f>
        <v>Retail Products - Market Rate Carryover</v>
      </c>
      <c r="B40" s="247">
        <f t="shared" si="21"/>
        <v>9.3458624144975335</v>
      </c>
      <c r="C40" s="255">
        <f t="shared" si="21"/>
        <v>8798.8912095155883</v>
      </c>
      <c r="D40" s="252">
        <f t="shared" si="21"/>
        <v>0.71193403045552495</v>
      </c>
      <c r="E40" s="479"/>
      <c r="F40" s="479"/>
      <c r="G40" s="479"/>
      <c r="H40" s="479"/>
      <c r="I40" s="479"/>
      <c r="J40" s="265">
        <f t="shared" ref="J40:V40" si="22">W9</f>
        <v>92.180716690001645</v>
      </c>
      <c r="K40" s="265">
        <f t="shared" si="22"/>
        <v>73.493593004695043</v>
      </c>
      <c r="L40" s="265">
        <f t="shared" si="22"/>
        <v>0</v>
      </c>
      <c r="M40" s="265">
        <f t="shared" si="22"/>
        <v>0</v>
      </c>
      <c r="N40" s="265">
        <f t="shared" si="22"/>
        <v>0</v>
      </c>
      <c r="O40" s="265">
        <f t="shared" si="22"/>
        <v>0</v>
      </c>
      <c r="P40" s="265">
        <f t="shared" si="22"/>
        <v>0</v>
      </c>
      <c r="Q40" s="265">
        <f t="shared" si="22"/>
        <v>0</v>
      </c>
      <c r="R40" s="265">
        <f t="shared" si="22"/>
        <v>0</v>
      </c>
      <c r="S40" s="265">
        <f t="shared" si="22"/>
        <v>0</v>
      </c>
      <c r="T40" s="265">
        <f t="shared" si="22"/>
        <v>0</v>
      </c>
      <c r="U40" s="265">
        <f t="shared" si="22"/>
        <v>0</v>
      </c>
      <c r="V40" s="265">
        <f t="shared" si="22"/>
        <v>0</v>
      </c>
      <c r="W40" s="41"/>
      <c r="X40" s="41"/>
    </row>
    <row r="41" spans="1:24" hidden="1" x14ac:dyDescent="0.3">
      <c r="A41" s="246" t="str">
        <f t="shared" ref="A41:D41" si="23">A10</f>
        <v>Income Qualified – Single Family</v>
      </c>
      <c r="B41" s="247">
        <f t="shared" si="23"/>
        <v>14.242057156042836</v>
      </c>
      <c r="C41" s="255">
        <f t="shared" si="23"/>
        <v>3123.9116905784158</v>
      </c>
      <c r="D41" s="252">
        <f t="shared" si="23"/>
        <v>1</v>
      </c>
      <c r="E41" s="479"/>
      <c r="F41" s="479"/>
      <c r="G41" s="479"/>
      <c r="H41" s="479"/>
      <c r="I41" s="479"/>
      <c r="J41" s="265">
        <f t="shared" ref="J41:V41" si="24">W10</f>
        <v>1641.0993698589245</v>
      </c>
      <c r="K41" s="265">
        <f t="shared" si="24"/>
        <v>1641.0063698589245</v>
      </c>
      <c r="L41" s="265">
        <f t="shared" si="24"/>
        <v>1450.6287288179647</v>
      </c>
      <c r="M41" s="265">
        <f t="shared" si="24"/>
        <v>865.88692219018026</v>
      </c>
      <c r="N41" s="265">
        <f t="shared" si="24"/>
        <v>865.88692219018026</v>
      </c>
      <c r="O41" s="265">
        <f t="shared" si="24"/>
        <v>819.20682703465707</v>
      </c>
      <c r="P41" s="265">
        <f t="shared" si="24"/>
        <v>643.74853222226341</v>
      </c>
      <c r="Q41" s="265">
        <f t="shared" si="24"/>
        <v>5.67699</v>
      </c>
      <c r="R41" s="265">
        <f t="shared" si="24"/>
        <v>5.67699</v>
      </c>
      <c r="S41" s="265">
        <f t="shared" si="24"/>
        <v>5.67699</v>
      </c>
      <c r="T41" s="265">
        <f t="shared" si="24"/>
        <v>5.67699</v>
      </c>
      <c r="U41" s="265">
        <f t="shared" si="24"/>
        <v>5.67699</v>
      </c>
      <c r="V41" s="265">
        <f t="shared" si="24"/>
        <v>0</v>
      </c>
      <c r="W41" s="41"/>
      <c r="X41" s="41"/>
    </row>
    <row r="42" spans="1:24" hidden="1" x14ac:dyDescent="0.3">
      <c r="A42" s="246" t="str">
        <f t="shared" ref="A42:D42" si="25">A11</f>
        <v>Income Qualified – CAA</v>
      </c>
      <c r="B42" s="247">
        <f t="shared" si="25"/>
        <v>15.750085124289248</v>
      </c>
      <c r="C42" s="255">
        <f t="shared" si="25"/>
        <v>1101.0227375254642</v>
      </c>
      <c r="D42" s="252">
        <f t="shared" si="25"/>
        <v>1</v>
      </c>
      <c r="E42" s="479"/>
      <c r="F42" s="479"/>
      <c r="G42" s="479"/>
      <c r="H42" s="479"/>
      <c r="I42" s="479"/>
      <c r="J42" s="265">
        <f t="shared" ref="J42:V42" si="26">W11</f>
        <v>709.78401158174938</v>
      </c>
      <c r="K42" s="265">
        <f t="shared" si="26"/>
        <v>709.78401158174938</v>
      </c>
      <c r="L42" s="265">
        <f t="shared" si="26"/>
        <v>615.74744123592848</v>
      </c>
      <c r="M42" s="265">
        <f t="shared" si="26"/>
        <v>490.22493832343565</v>
      </c>
      <c r="N42" s="265">
        <f t="shared" si="26"/>
        <v>490.22493832343565</v>
      </c>
      <c r="O42" s="265">
        <f t="shared" si="26"/>
        <v>490.22493832343565</v>
      </c>
      <c r="P42" s="265">
        <f t="shared" si="26"/>
        <v>434.36653268523457</v>
      </c>
      <c r="Q42" s="265">
        <f t="shared" si="26"/>
        <v>0</v>
      </c>
      <c r="R42" s="265">
        <f t="shared" si="26"/>
        <v>0</v>
      </c>
      <c r="S42" s="265">
        <f t="shared" si="26"/>
        <v>0</v>
      </c>
      <c r="T42" s="265">
        <f t="shared" si="26"/>
        <v>0</v>
      </c>
      <c r="U42" s="265">
        <f t="shared" si="26"/>
        <v>0</v>
      </c>
      <c r="V42" s="265">
        <f t="shared" si="26"/>
        <v>0</v>
      </c>
      <c r="W42" s="41"/>
      <c r="X42" s="41"/>
    </row>
    <row r="43" spans="1:24" hidden="1" x14ac:dyDescent="0.3">
      <c r="A43" s="246" t="str">
        <f t="shared" ref="A43:D43" si="27">A12</f>
        <v>Income Qualified – Joint Utility</v>
      </c>
      <c r="B43" s="247">
        <f t="shared" si="27"/>
        <v>11.646453259368085</v>
      </c>
      <c r="C43" s="255">
        <f t="shared" si="27"/>
        <v>105.1286721548212</v>
      </c>
      <c r="D43" s="252">
        <f t="shared" si="27"/>
        <v>1</v>
      </c>
      <c r="E43" s="479"/>
      <c r="F43" s="479"/>
      <c r="G43" s="479"/>
      <c r="H43" s="479"/>
      <c r="I43" s="479"/>
      <c r="J43" s="265">
        <f t="shared" ref="J43:V43" si="28">W12</f>
        <v>25.38661307630808</v>
      </c>
      <c r="K43" s="265">
        <f t="shared" si="28"/>
        <v>25.38661307630808</v>
      </c>
      <c r="L43" s="265">
        <f t="shared" si="28"/>
        <v>23.326213076308079</v>
      </c>
      <c r="M43" s="265">
        <f t="shared" si="28"/>
        <v>23.326213076308079</v>
      </c>
      <c r="N43" s="265">
        <f t="shared" si="28"/>
        <v>23.326213076308079</v>
      </c>
      <c r="O43" s="265">
        <f t="shared" si="28"/>
        <v>21.967573315035473</v>
      </c>
      <c r="P43" s="265">
        <f t="shared" si="28"/>
        <v>16.501756345975121</v>
      </c>
      <c r="Q43" s="265">
        <f t="shared" si="28"/>
        <v>0</v>
      </c>
      <c r="R43" s="265">
        <f t="shared" si="28"/>
        <v>0</v>
      </c>
      <c r="S43" s="265">
        <f t="shared" si="28"/>
        <v>0</v>
      </c>
      <c r="T43" s="265">
        <f t="shared" si="28"/>
        <v>0</v>
      </c>
      <c r="U43" s="265">
        <f t="shared" si="28"/>
        <v>0</v>
      </c>
      <c r="V43" s="265">
        <f t="shared" si="28"/>
        <v>0</v>
      </c>
      <c r="W43" s="41"/>
      <c r="X43" s="41"/>
    </row>
    <row r="44" spans="1:24" hidden="1" x14ac:dyDescent="0.3">
      <c r="A44" s="246" t="str">
        <f t="shared" ref="A44:D44" si="29">A13</f>
        <v>Income Qualified – Smart Savers</v>
      </c>
      <c r="B44" s="247">
        <f t="shared" si="29"/>
        <v>10.999999999999853</v>
      </c>
      <c r="C44" s="255">
        <f t="shared" si="29"/>
        <v>4807.3584122179172</v>
      </c>
      <c r="D44" s="252">
        <f t="shared" si="29"/>
        <v>0.99928318294395568</v>
      </c>
      <c r="E44" s="479"/>
      <c r="F44" s="479"/>
      <c r="G44" s="479"/>
      <c r="H44" s="479"/>
      <c r="I44" s="479"/>
      <c r="J44" s="265">
        <f t="shared" ref="J44:V44" si="30">W13</f>
        <v>0</v>
      </c>
      <c r="K44" s="265">
        <f t="shared" si="30"/>
        <v>0</v>
      </c>
      <c r="L44" s="265">
        <f t="shared" si="30"/>
        <v>0</v>
      </c>
      <c r="M44" s="265">
        <f t="shared" si="30"/>
        <v>0</v>
      </c>
      <c r="N44" s="265">
        <f t="shared" si="30"/>
        <v>0</v>
      </c>
      <c r="O44" s="265">
        <f t="shared" si="30"/>
        <v>0</v>
      </c>
      <c r="P44" s="265">
        <f t="shared" si="30"/>
        <v>0</v>
      </c>
      <c r="Q44" s="265">
        <f t="shared" si="30"/>
        <v>0</v>
      </c>
      <c r="R44" s="265">
        <f t="shared" si="30"/>
        <v>0</v>
      </c>
      <c r="S44" s="265">
        <f t="shared" si="30"/>
        <v>0</v>
      </c>
      <c r="T44" s="265">
        <f t="shared" si="30"/>
        <v>0</v>
      </c>
      <c r="U44" s="265">
        <f t="shared" si="30"/>
        <v>0</v>
      </c>
      <c r="V44" s="265">
        <f t="shared" si="30"/>
        <v>0</v>
      </c>
      <c r="W44" s="41"/>
      <c r="X44" s="41"/>
    </row>
    <row r="45" spans="1:24" hidden="1" x14ac:dyDescent="0.3">
      <c r="A45" s="246" t="str">
        <f t="shared" ref="A45:D45" si="31">A14</f>
        <v>Income Qualified – MHAS</v>
      </c>
      <c r="B45" s="247">
        <f t="shared" si="31"/>
        <v>11.485601610810333</v>
      </c>
      <c r="C45" s="255">
        <f t="shared" si="31"/>
        <v>268.50005024346285</v>
      </c>
      <c r="D45" s="252">
        <f t="shared" si="31"/>
        <v>1</v>
      </c>
      <c r="E45" s="479"/>
      <c r="F45" s="479"/>
      <c r="G45" s="479"/>
      <c r="H45" s="479"/>
      <c r="I45" s="479"/>
      <c r="J45" s="265">
        <f t="shared" ref="J45:V45" si="32">W14</f>
        <v>99.407972030639087</v>
      </c>
      <c r="K45" s="265">
        <f t="shared" si="32"/>
        <v>99.407972030639087</v>
      </c>
      <c r="L45" s="265">
        <f t="shared" si="32"/>
        <v>90.219221473619257</v>
      </c>
      <c r="M45" s="265">
        <f t="shared" si="32"/>
        <v>56.345391485376311</v>
      </c>
      <c r="N45" s="265">
        <f t="shared" si="32"/>
        <v>56.345391485376311</v>
      </c>
      <c r="O45" s="265">
        <f t="shared" si="32"/>
        <v>49.879533366025591</v>
      </c>
      <c r="P45" s="265">
        <f t="shared" si="32"/>
        <v>41.210044786336468</v>
      </c>
      <c r="Q45" s="265">
        <f t="shared" si="32"/>
        <v>0</v>
      </c>
      <c r="R45" s="265">
        <f t="shared" si="32"/>
        <v>0</v>
      </c>
      <c r="S45" s="265">
        <f t="shared" si="32"/>
        <v>0</v>
      </c>
      <c r="T45" s="265">
        <f t="shared" si="32"/>
        <v>0</v>
      </c>
      <c r="U45" s="265">
        <f t="shared" si="32"/>
        <v>0</v>
      </c>
      <c r="V45" s="265">
        <f t="shared" si="32"/>
        <v>0</v>
      </c>
      <c r="W45" s="41"/>
      <c r="X45" s="41"/>
    </row>
    <row r="46" spans="1:24" hidden="1" x14ac:dyDescent="0.3">
      <c r="A46" s="246" t="str">
        <f t="shared" ref="A46:D46" si="33">A15</f>
        <v>Income Qualified - Carryover</v>
      </c>
      <c r="B46" s="247">
        <f t="shared" si="33"/>
        <v>10</v>
      </c>
      <c r="C46" s="255">
        <f t="shared" si="33"/>
        <v>737.40856863610361</v>
      </c>
      <c r="D46" s="252">
        <f t="shared" si="33"/>
        <v>1</v>
      </c>
      <c r="E46" s="479"/>
      <c r="F46" s="479"/>
      <c r="G46" s="479"/>
      <c r="H46" s="479"/>
      <c r="I46" s="479"/>
      <c r="J46" s="265">
        <f t="shared" ref="J46:V46" si="34">W15</f>
        <v>0</v>
      </c>
      <c r="K46" s="265">
        <f t="shared" si="34"/>
        <v>0</v>
      </c>
      <c r="L46" s="265">
        <f t="shared" si="34"/>
        <v>0</v>
      </c>
      <c r="M46" s="265">
        <f t="shared" si="34"/>
        <v>0</v>
      </c>
      <c r="N46" s="265">
        <f t="shared" si="34"/>
        <v>0</v>
      </c>
      <c r="O46" s="265">
        <f t="shared" si="34"/>
        <v>0</v>
      </c>
      <c r="P46" s="265">
        <f t="shared" si="34"/>
        <v>0</v>
      </c>
      <c r="Q46" s="265">
        <f t="shared" si="34"/>
        <v>0</v>
      </c>
      <c r="R46" s="265">
        <f t="shared" si="34"/>
        <v>0</v>
      </c>
      <c r="S46" s="265">
        <f t="shared" si="34"/>
        <v>0</v>
      </c>
      <c r="T46" s="265">
        <f t="shared" si="34"/>
        <v>0</v>
      </c>
      <c r="U46" s="265">
        <f t="shared" si="34"/>
        <v>0</v>
      </c>
      <c r="V46" s="265">
        <f t="shared" si="34"/>
        <v>0</v>
      </c>
      <c r="W46" s="41"/>
      <c r="X46" s="41"/>
    </row>
    <row r="47" spans="1:24" hidden="1" x14ac:dyDescent="0.3">
      <c r="A47" s="246" t="str">
        <f t="shared" ref="A47:D47" si="35">A16</f>
        <v xml:space="preserve">Multifamily - Income Qualified </v>
      </c>
      <c r="B47" s="247">
        <f t="shared" si="35"/>
        <v>13.500012220387626</v>
      </c>
      <c r="C47" s="255">
        <f t="shared" si="35"/>
        <v>7643.3463717488066</v>
      </c>
      <c r="D47" s="252">
        <f t="shared" si="35"/>
        <v>1</v>
      </c>
      <c r="E47" s="479"/>
      <c r="F47" s="479"/>
      <c r="G47" s="479"/>
      <c r="H47" s="479"/>
      <c r="I47" s="479"/>
      <c r="J47" s="265">
        <f t="shared" ref="J47:V47" si="36">W16</f>
        <v>4902.4154298900512</v>
      </c>
      <c r="K47" s="265">
        <f t="shared" si="36"/>
        <v>4902.4154298900512</v>
      </c>
      <c r="L47" s="265">
        <f t="shared" si="36"/>
        <v>2765.1274471443944</v>
      </c>
      <c r="M47" s="265">
        <f t="shared" si="36"/>
        <v>79.677147478198506</v>
      </c>
      <c r="N47" s="265">
        <f t="shared" si="36"/>
        <v>79.677147478198506</v>
      </c>
      <c r="O47" s="265">
        <f t="shared" si="36"/>
        <v>79.677147478198506</v>
      </c>
      <c r="P47" s="265">
        <f t="shared" si="36"/>
        <v>79.677147478198506</v>
      </c>
      <c r="Q47" s="265">
        <f t="shared" si="36"/>
        <v>0</v>
      </c>
      <c r="R47" s="265">
        <f t="shared" si="36"/>
        <v>0</v>
      </c>
      <c r="S47" s="265">
        <f t="shared" si="36"/>
        <v>0</v>
      </c>
      <c r="T47" s="265">
        <f t="shared" si="36"/>
        <v>0</v>
      </c>
      <c r="U47" s="265">
        <f t="shared" si="36"/>
        <v>0</v>
      </c>
      <c r="V47" s="265">
        <f t="shared" si="36"/>
        <v>0</v>
      </c>
      <c r="W47" s="41"/>
      <c r="X47" s="41"/>
    </row>
    <row r="48" spans="1:24" hidden="1" x14ac:dyDescent="0.3">
      <c r="A48" s="246" t="str">
        <f t="shared" ref="A48:D48" si="37">A17</f>
        <v xml:space="preserve">Multifamily - Market Rate </v>
      </c>
      <c r="B48" s="247">
        <f t="shared" si="37"/>
        <v>12.3403440191085</v>
      </c>
      <c r="C48" s="255">
        <f t="shared" si="37"/>
        <v>2749.9794459844911</v>
      </c>
      <c r="D48" s="252">
        <f t="shared" si="37"/>
        <v>0.87760263176328424</v>
      </c>
      <c r="E48" s="479"/>
      <c r="F48" s="479"/>
      <c r="G48" s="479"/>
      <c r="H48" s="479"/>
      <c r="I48" s="479"/>
      <c r="J48" s="265">
        <f t="shared" ref="J48:V48" si="38">W17</f>
        <v>758.95574385026816</v>
      </c>
      <c r="K48" s="265">
        <f t="shared" si="38"/>
        <v>758.95574385026816</v>
      </c>
      <c r="L48" s="265">
        <f t="shared" si="38"/>
        <v>747.88944825026817</v>
      </c>
      <c r="M48" s="265">
        <f t="shared" si="38"/>
        <v>30.439531683785916</v>
      </c>
      <c r="N48" s="265">
        <f t="shared" si="38"/>
        <v>30.439531683785916</v>
      </c>
      <c r="O48" s="265">
        <f t="shared" si="38"/>
        <v>30.439531683785916</v>
      </c>
      <c r="P48" s="265">
        <f t="shared" si="38"/>
        <v>30.439531683785916</v>
      </c>
      <c r="Q48" s="265">
        <f t="shared" si="38"/>
        <v>0</v>
      </c>
      <c r="R48" s="265">
        <f t="shared" si="38"/>
        <v>0</v>
      </c>
      <c r="S48" s="265">
        <f t="shared" si="38"/>
        <v>0</v>
      </c>
      <c r="T48" s="265">
        <f t="shared" si="38"/>
        <v>0</v>
      </c>
      <c r="U48" s="265">
        <f t="shared" si="38"/>
        <v>0</v>
      </c>
      <c r="V48" s="265">
        <f t="shared" si="38"/>
        <v>0</v>
      </c>
      <c r="W48" s="41"/>
      <c r="X48" s="41"/>
    </row>
    <row r="49" spans="1:24" hidden="1" x14ac:dyDescent="0.3">
      <c r="A49" s="246" t="str">
        <f t="shared" ref="A49:D49" si="39">A18</f>
        <v>Multifamily - Public Housing</v>
      </c>
      <c r="B49" s="247">
        <f t="shared" si="39"/>
        <v>11.840199597537014</v>
      </c>
      <c r="C49" s="255">
        <f t="shared" si="39"/>
        <v>1193.8130399896572</v>
      </c>
      <c r="D49" s="252">
        <f t="shared" si="39"/>
        <v>1</v>
      </c>
      <c r="E49" s="479"/>
      <c r="F49" s="479"/>
      <c r="G49" s="479"/>
      <c r="H49" s="479"/>
      <c r="I49" s="479"/>
      <c r="J49" s="265">
        <f t="shared" ref="J49:V49" si="40">W18</f>
        <v>524.07345050565516</v>
      </c>
      <c r="K49" s="265">
        <f t="shared" si="40"/>
        <v>524.07345050565516</v>
      </c>
      <c r="L49" s="265">
        <f t="shared" si="40"/>
        <v>6.7995273244362577</v>
      </c>
      <c r="M49" s="265">
        <f t="shared" si="40"/>
        <v>6.7995273244362577</v>
      </c>
      <c r="N49" s="265">
        <f t="shared" si="40"/>
        <v>6.7995273244362577</v>
      </c>
      <c r="O49" s="265">
        <f t="shared" si="40"/>
        <v>6.7995273244362577</v>
      </c>
      <c r="P49" s="265">
        <f t="shared" si="40"/>
        <v>6.7995273244362577</v>
      </c>
      <c r="Q49" s="265">
        <f t="shared" si="40"/>
        <v>0</v>
      </c>
      <c r="R49" s="265">
        <f t="shared" si="40"/>
        <v>0</v>
      </c>
      <c r="S49" s="265">
        <f t="shared" si="40"/>
        <v>0</v>
      </c>
      <c r="T49" s="265">
        <f t="shared" si="40"/>
        <v>0</v>
      </c>
      <c r="U49" s="265">
        <f t="shared" si="40"/>
        <v>0</v>
      </c>
      <c r="V49" s="265">
        <f t="shared" si="40"/>
        <v>0</v>
      </c>
      <c r="W49" s="41"/>
      <c r="X49" s="41"/>
    </row>
    <row r="50" spans="1:24" hidden="1" x14ac:dyDescent="0.3">
      <c r="A50" s="246" t="str">
        <f t="shared" ref="A50:D50" si="41">A19</f>
        <v>Market Rate Single Family - Midstream HVAC</v>
      </c>
      <c r="B50" s="247">
        <f t="shared" si="41"/>
        <v>15.505592486918605</v>
      </c>
      <c r="C50" s="255">
        <f t="shared" si="41"/>
        <v>12287.352574131952</v>
      </c>
      <c r="D50" s="252">
        <f t="shared" si="41"/>
        <v>0.70128467629336932</v>
      </c>
      <c r="E50" s="479"/>
      <c r="F50" s="479"/>
      <c r="G50" s="479"/>
      <c r="H50" s="479"/>
      <c r="I50" s="479"/>
      <c r="J50" s="265">
        <f t="shared" ref="J50:V50" si="42">W19</f>
        <v>8398.3474454561456</v>
      </c>
      <c r="K50" s="265">
        <f t="shared" si="42"/>
        <v>8398.3474454561456</v>
      </c>
      <c r="L50" s="265">
        <f t="shared" si="42"/>
        <v>3564.6504256225508</v>
      </c>
      <c r="M50" s="265">
        <f t="shared" si="42"/>
        <v>797.61110102161786</v>
      </c>
      <c r="N50" s="265">
        <f t="shared" si="42"/>
        <v>797.61110102161786</v>
      </c>
      <c r="O50" s="265">
        <f t="shared" si="42"/>
        <v>0</v>
      </c>
      <c r="P50" s="265">
        <f t="shared" si="42"/>
        <v>0</v>
      </c>
      <c r="Q50" s="265">
        <f t="shared" si="42"/>
        <v>0</v>
      </c>
      <c r="R50" s="265">
        <f t="shared" si="42"/>
        <v>0</v>
      </c>
      <c r="S50" s="265">
        <f t="shared" si="42"/>
        <v>0</v>
      </c>
      <c r="T50" s="265">
        <f t="shared" si="42"/>
        <v>0</v>
      </c>
      <c r="U50" s="265">
        <f t="shared" si="42"/>
        <v>0</v>
      </c>
      <c r="V50" s="265">
        <f t="shared" si="42"/>
        <v>0</v>
      </c>
      <c r="W50" s="41"/>
      <c r="X50" s="41"/>
    </row>
    <row r="51" spans="1:24" hidden="1" x14ac:dyDescent="0.3">
      <c r="A51" s="246" t="str">
        <f t="shared" ref="A51:D51" si="43">A20</f>
        <v>Market Rate Single Family - Home Efficiency</v>
      </c>
      <c r="B51" s="247">
        <f t="shared" si="43"/>
        <v>19.874420884844994</v>
      </c>
      <c r="C51" s="255">
        <f t="shared" si="43"/>
        <v>83.589542953693154</v>
      </c>
      <c r="D51" s="252">
        <f t="shared" si="43"/>
        <v>0.83432447726382986</v>
      </c>
      <c r="E51" s="479"/>
      <c r="F51" s="479"/>
      <c r="G51" s="479"/>
      <c r="H51" s="479"/>
      <c r="I51" s="479"/>
      <c r="J51" s="265">
        <f t="shared" ref="J51:V51" si="44">W20</f>
        <v>61.42142517108649</v>
      </c>
      <c r="K51" s="265">
        <f t="shared" si="44"/>
        <v>61.42142517108649</v>
      </c>
      <c r="L51" s="265">
        <f t="shared" si="44"/>
        <v>61.42142517108649</v>
      </c>
      <c r="M51" s="265">
        <f t="shared" si="44"/>
        <v>61.42142517108649</v>
      </c>
      <c r="N51" s="265">
        <f t="shared" si="44"/>
        <v>61.42142517108649</v>
      </c>
      <c r="O51" s="265">
        <f t="shared" si="44"/>
        <v>61.42142517108649</v>
      </c>
      <c r="P51" s="265">
        <f t="shared" si="44"/>
        <v>53.023744498817578</v>
      </c>
      <c r="Q51" s="265">
        <f t="shared" si="44"/>
        <v>0</v>
      </c>
      <c r="R51" s="265">
        <f t="shared" si="44"/>
        <v>0</v>
      </c>
      <c r="S51" s="265">
        <f t="shared" si="44"/>
        <v>0</v>
      </c>
      <c r="T51" s="265">
        <f t="shared" si="44"/>
        <v>0</v>
      </c>
      <c r="U51" s="265">
        <f t="shared" si="44"/>
        <v>0</v>
      </c>
      <c r="V51" s="265">
        <f t="shared" si="44"/>
        <v>0</v>
      </c>
      <c r="W51" s="41"/>
      <c r="X51" s="41"/>
    </row>
    <row r="52" spans="1:24" hidden="1" x14ac:dyDescent="0.3">
      <c r="A52" s="246" t="str">
        <f t="shared" ref="A52:D52" si="45">A21</f>
        <v>Kits - School Kits</v>
      </c>
      <c r="B52" s="247">
        <f t="shared" si="45"/>
        <v>8.8563463917930143</v>
      </c>
      <c r="C52" s="255">
        <f t="shared" si="45"/>
        <v>5027.1443219666344</v>
      </c>
      <c r="D52" s="252">
        <f t="shared" si="45"/>
        <v>1</v>
      </c>
      <c r="E52" s="479"/>
      <c r="F52" s="479"/>
      <c r="G52" s="479"/>
      <c r="H52" s="479"/>
      <c r="I52" s="479"/>
      <c r="J52" s="265">
        <f t="shared" ref="J52:V52" si="46">W21</f>
        <v>611.42854368134397</v>
      </c>
      <c r="K52" s="265">
        <f t="shared" si="46"/>
        <v>611.42854368134397</v>
      </c>
      <c r="L52" s="265">
        <f t="shared" si="46"/>
        <v>370.53229368134396</v>
      </c>
      <c r="M52" s="265">
        <f t="shared" si="46"/>
        <v>370.53229368134396</v>
      </c>
      <c r="N52" s="265">
        <f t="shared" si="46"/>
        <v>370.53229368134396</v>
      </c>
      <c r="O52" s="265">
        <f t="shared" si="46"/>
        <v>370.53229368134396</v>
      </c>
      <c r="P52" s="265">
        <f t="shared" si="46"/>
        <v>370.53229368134396</v>
      </c>
      <c r="Q52" s="265">
        <f t="shared" si="46"/>
        <v>0</v>
      </c>
      <c r="R52" s="265">
        <f t="shared" si="46"/>
        <v>0</v>
      </c>
      <c r="S52" s="265">
        <f t="shared" si="46"/>
        <v>0</v>
      </c>
      <c r="T52" s="265">
        <f t="shared" si="46"/>
        <v>0</v>
      </c>
      <c r="U52" s="265">
        <f t="shared" si="46"/>
        <v>0</v>
      </c>
      <c r="V52" s="265">
        <f t="shared" si="46"/>
        <v>0</v>
      </c>
      <c r="W52" s="41"/>
      <c r="X52" s="41"/>
    </row>
    <row r="53" spans="1:24" hidden="1" x14ac:dyDescent="0.3">
      <c r="A53" s="246" t="str">
        <f t="shared" ref="A53:D53" si="47">A22</f>
        <v>Kits - High School Innovation</v>
      </c>
      <c r="B53" s="247">
        <f t="shared" si="47"/>
        <v>10.362572576063098</v>
      </c>
      <c r="C53" s="255">
        <f t="shared" si="47"/>
        <v>793.09438997738573</v>
      </c>
      <c r="D53" s="252">
        <f t="shared" si="47"/>
        <v>1</v>
      </c>
      <c r="E53" s="479"/>
      <c r="F53" s="479"/>
      <c r="G53" s="479"/>
      <c r="H53" s="479"/>
      <c r="I53" s="479"/>
      <c r="J53" s="265">
        <f t="shared" ref="J53:V53" si="48">W22</f>
        <v>149.89701895181219</v>
      </c>
      <c r="K53" s="265">
        <f t="shared" si="48"/>
        <v>149.89701895181219</v>
      </c>
      <c r="L53" s="265">
        <f t="shared" si="48"/>
        <v>86.503268951812174</v>
      </c>
      <c r="M53" s="265">
        <f t="shared" si="48"/>
        <v>86.503268951812174</v>
      </c>
      <c r="N53" s="265">
        <f t="shared" si="48"/>
        <v>86.503268951812174</v>
      </c>
      <c r="O53" s="265">
        <f t="shared" si="48"/>
        <v>86.503268951812174</v>
      </c>
      <c r="P53" s="265">
        <f t="shared" si="48"/>
        <v>86.503268951812174</v>
      </c>
      <c r="Q53" s="265">
        <f t="shared" si="48"/>
        <v>0</v>
      </c>
      <c r="R53" s="265">
        <f t="shared" si="48"/>
        <v>0</v>
      </c>
      <c r="S53" s="265">
        <f t="shared" si="48"/>
        <v>0</v>
      </c>
      <c r="T53" s="265">
        <f t="shared" si="48"/>
        <v>0</v>
      </c>
      <c r="U53" s="265">
        <f t="shared" si="48"/>
        <v>0</v>
      </c>
      <c r="V53" s="265">
        <f t="shared" si="48"/>
        <v>0</v>
      </c>
      <c r="W53" s="41"/>
      <c r="X53" s="41"/>
    </row>
    <row r="54" spans="1:24" hidden="1" x14ac:dyDescent="0.3">
      <c r="A54" s="246" t="str">
        <f t="shared" ref="A54:D54" si="49">A23</f>
        <v>Kits - Mobile Home Kits</v>
      </c>
      <c r="B54" s="247">
        <f t="shared" si="49"/>
        <v>8.1809282774630372</v>
      </c>
      <c r="C54" s="255">
        <f t="shared" si="49"/>
        <v>161.00897590048066</v>
      </c>
      <c r="D54" s="252">
        <f t="shared" si="49"/>
        <v>1</v>
      </c>
      <c r="E54" s="479"/>
      <c r="F54" s="479"/>
      <c r="G54" s="479"/>
      <c r="H54" s="479"/>
      <c r="I54" s="479"/>
      <c r="J54" s="265">
        <f t="shared" ref="J54:V54" si="50">W23</f>
        <v>0</v>
      </c>
      <c r="K54" s="265">
        <f t="shared" si="50"/>
        <v>0</v>
      </c>
      <c r="L54" s="265">
        <f t="shared" si="50"/>
        <v>0</v>
      </c>
      <c r="M54" s="265">
        <f t="shared" si="50"/>
        <v>0</v>
      </c>
      <c r="N54" s="265">
        <f t="shared" si="50"/>
        <v>0</v>
      </c>
      <c r="O54" s="265">
        <f t="shared" si="50"/>
        <v>0</v>
      </c>
      <c r="P54" s="265">
        <f t="shared" si="50"/>
        <v>0</v>
      </c>
      <c r="Q54" s="265">
        <f t="shared" si="50"/>
        <v>0</v>
      </c>
      <c r="R54" s="265">
        <f t="shared" si="50"/>
        <v>0</v>
      </c>
      <c r="S54" s="265">
        <f t="shared" si="50"/>
        <v>0</v>
      </c>
      <c r="T54" s="265">
        <f t="shared" si="50"/>
        <v>0</v>
      </c>
      <c r="U54" s="265">
        <f t="shared" si="50"/>
        <v>0</v>
      </c>
      <c r="V54" s="265">
        <f t="shared" si="50"/>
        <v>0</v>
      </c>
      <c r="W54" s="41"/>
      <c r="X54" s="41"/>
    </row>
    <row r="55" spans="1:24" hidden="1" x14ac:dyDescent="0.3">
      <c r="A55" s="246" t="str">
        <f t="shared" ref="A55:D55" si="51">A24</f>
        <v>Kits - Income Qualified Community Kits</v>
      </c>
      <c r="B55" s="247">
        <f t="shared" si="51"/>
        <v>9.0626631062675145</v>
      </c>
      <c r="C55" s="255">
        <f t="shared" si="51"/>
        <v>1330.3238752836303</v>
      </c>
      <c r="D55" s="252">
        <f t="shared" si="51"/>
        <v>1</v>
      </c>
      <c r="E55" s="479"/>
      <c r="F55" s="479"/>
      <c r="G55" s="479"/>
      <c r="H55" s="479"/>
      <c r="I55" s="479"/>
      <c r="J55" s="265">
        <f t="shared" ref="J55:V55" si="52">W24</f>
        <v>120.79761100348976</v>
      </c>
      <c r="K55" s="265">
        <f t="shared" si="52"/>
        <v>120.79761100348976</v>
      </c>
      <c r="L55" s="265">
        <f t="shared" si="52"/>
        <v>33.446347003489763</v>
      </c>
      <c r="M55" s="265">
        <f t="shared" si="52"/>
        <v>33.446347003489763</v>
      </c>
      <c r="N55" s="265">
        <f t="shared" si="52"/>
        <v>33.446347003489763</v>
      </c>
      <c r="O55" s="265">
        <f t="shared" si="52"/>
        <v>33.446347003489763</v>
      </c>
      <c r="P55" s="265">
        <f t="shared" si="52"/>
        <v>33.446347003489763</v>
      </c>
      <c r="Q55" s="265">
        <f t="shared" si="52"/>
        <v>0</v>
      </c>
      <c r="R55" s="265">
        <f t="shared" si="52"/>
        <v>0</v>
      </c>
      <c r="S55" s="265">
        <f t="shared" si="52"/>
        <v>0</v>
      </c>
      <c r="T55" s="265">
        <f t="shared" si="52"/>
        <v>0</v>
      </c>
      <c r="U55" s="265">
        <f t="shared" si="52"/>
        <v>0</v>
      </c>
      <c r="V55" s="265">
        <f t="shared" si="52"/>
        <v>0</v>
      </c>
      <c r="W55" s="41"/>
      <c r="X55" s="41"/>
    </row>
    <row r="56" spans="1:24" hidden="1" x14ac:dyDescent="0.3">
      <c r="A56" s="246" t="str">
        <f t="shared" ref="A56:D56" si="53">A25</f>
        <v>Kits - Joint Utility Kits</v>
      </c>
      <c r="B56" s="247">
        <f t="shared" si="53"/>
        <v>9.5471769581743509</v>
      </c>
      <c r="C56" s="255">
        <f t="shared" si="53"/>
        <v>98.367617897331456</v>
      </c>
      <c r="D56" s="252">
        <f t="shared" si="53"/>
        <v>1</v>
      </c>
      <c r="E56" s="479"/>
      <c r="F56" s="479"/>
      <c r="G56" s="479"/>
      <c r="H56" s="479"/>
      <c r="I56" s="479"/>
      <c r="J56" s="265">
        <f t="shared" ref="J56:V56" si="54">W25</f>
        <v>15.045753291708143</v>
      </c>
      <c r="K56" s="265">
        <f t="shared" si="54"/>
        <v>15.045753291708143</v>
      </c>
      <c r="L56" s="265">
        <f t="shared" si="54"/>
        <v>12.944800850032667</v>
      </c>
      <c r="M56" s="265">
        <f t="shared" si="54"/>
        <v>12.944800850032667</v>
      </c>
      <c r="N56" s="265">
        <f t="shared" si="54"/>
        <v>12.944800850032667</v>
      </c>
      <c r="O56" s="265">
        <f t="shared" si="54"/>
        <v>12.944800850032667</v>
      </c>
      <c r="P56" s="265">
        <f t="shared" si="54"/>
        <v>12.944800850032667</v>
      </c>
      <c r="Q56" s="265">
        <f t="shared" si="54"/>
        <v>0</v>
      </c>
      <c r="R56" s="265">
        <f t="shared" si="54"/>
        <v>0</v>
      </c>
      <c r="S56" s="265">
        <f t="shared" si="54"/>
        <v>0</v>
      </c>
      <c r="T56" s="265">
        <f t="shared" si="54"/>
        <v>0</v>
      </c>
      <c r="U56" s="265">
        <f t="shared" si="54"/>
        <v>0</v>
      </c>
      <c r="V56" s="265">
        <f t="shared" si="54"/>
        <v>0</v>
      </c>
      <c r="W56" s="41"/>
      <c r="X56" s="41"/>
    </row>
    <row r="57" spans="1:24" hidden="1" x14ac:dyDescent="0.3">
      <c r="A57" s="246" t="str">
        <f t="shared" ref="A57:D57" si="55">A26</f>
        <v>Kits - Carryover</v>
      </c>
      <c r="B57" s="247">
        <f t="shared" si="55"/>
        <v>9.8392262720071013</v>
      </c>
      <c r="C57" s="255">
        <f t="shared" si="55"/>
        <v>1244.7631910658881</v>
      </c>
      <c r="D57" s="252">
        <f t="shared" si="55"/>
        <v>0.99602141936608457</v>
      </c>
      <c r="E57" s="479"/>
      <c r="F57" s="479"/>
      <c r="G57" s="479"/>
      <c r="H57" s="479"/>
      <c r="I57" s="479"/>
      <c r="J57" s="265">
        <f t="shared" ref="J57:V57" si="56">W26</f>
        <v>0</v>
      </c>
      <c r="K57" s="265">
        <f t="shared" si="56"/>
        <v>0</v>
      </c>
      <c r="L57" s="265">
        <f t="shared" si="56"/>
        <v>0</v>
      </c>
      <c r="M57" s="265">
        <f t="shared" si="56"/>
        <v>0</v>
      </c>
      <c r="N57" s="265">
        <f t="shared" si="56"/>
        <v>0</v>
      </c>
      <c r="O57" s="265">
        <f t="shared" si="56"/>
        <v>0</v>
      </c>
      <c r="P57" s="265">
        <f t="shared" si="56"/>
        <v>0</v>
      </c>
      <c r="Q57" s="265">
        <f t="shared" si="56"/>
        <v>0</v>
      </c>
      <c r="R57" s="265">
        <f t="shared" si="56"/>
        <v>0</v>
      </c>
      <c r="S57" s="265">
        <f t="shared" si="56"/>
        <v>0</v>
      </c>
      <c r="T57" s="265">
        <f t="shared" si="56"/>
        <v>0</v>
      </c>
      <c r="U57" s="265">
        <f t="shared" si="56"/>
        <v>0</v>
      </c>
      <c r="V57" s="265">
        <f t="shared" si="56"/>
        <v>0</v>
      </c>
      <c r="W57" s="41"/>
      <c r="X57" s="41"/>
    </row>
    <row r="58" spans="1:24" hidden="1" x14ac:dyDescent="0.3">
      <c r="A58" s="246" t="str">
        <f t="shared" ref="A58:D58" si="57">A27</f>
        <v>Residential NPSO Adder</v>
      </c>
      <c r="B58" s="247">
        <f t="shared" si="57"/>
        <v>12.29363426410511</v>
      </c>
      <c r="C58" s="255">
        <f t="shared" si="57"/>
        <v>1386.9228826032142</v>
      </c>
      <c r="D58" s="252">
        <f t="shared" si="57"/>
        <v>1</v>
      </c>
      <c r="E58" s="479"/>
      <c r="F58" s="479"/>
      <c r="G58" s="479"/>
      <c r="H58" s="479"/>
      <c r="I58" s="479"/>
      <c r="J58" s="265">
        <f t="shared" ref="J58:V58" si="58">W27</f>
        <v>399.33864016146538</v>
      </c>
      <c r="K58" s="265">
        <f t="shared" si="58"/>
        <v>391.6302421313261</v>
      </c>
      <c r="L58" s="265">
        <f t="shared" si="58"/>
        <v>143.7393199179736</v>
      </c>
      <c r="M58" s="265">
        <f t="shared" si="58"/>
        <v>31.706277910345204</v>
      </c>
      <c r="N58" s="265">
        <f t="shared" si="58"/>
        <v>30.508211600620921</v>
      </c>
      <c r="O58" s="265">
        <f t="shared" si="58"/>
        <v>5.7822674689507663</v>
      </c>
      <c r="P58" s="265">
        <f t="shared" si="58"/>
        <v>3.7704951681104295</v>
      </c>
      <c r="Q58" s="265">
        <f t="shared" si="58"/>
        <v>0.23095930644972135</v>
      </c>
      <c r="R58" s="265">
        <f t="shared" si="58"/>
        <v>0</v>
      </c>
      <c r="S58" s="265">
        <f t="shared" si="58"/>
        <v>0</v>
      </c>
      <c r="T58" s="265">
        <f t="shared" si="58"/>
        <v>0</v>
      </c>
      <c r="U58" s="265">
        <f t="shared" si="58"/>
        <v>0</v>
      </c>
      <c r="V58" s="265">
        <f t="shared" si="58"/>
        <v>0</v>
      </c>
      <c r="W58" s="41"/>
      <c r="X58" s="41"/>
    </row>
    <row r="59" spans="1:24" hidden="1" x14ac:dyDescent="0.3">
      <c r="A59" s="246" t="str">
        <f t="shared" ref="A59:D59" si="59">A28</f>
        <v>(b-25) Conversions</v>
      </c>
      <c r="B59" s="247">
        <f t="shared" si="59"/>
        <v>13.581913774371449</v>
      </c>
      <c r="C59" s="255">
        <f t="shared" si="59"/>
        <v>21821.12440139466</v>
      </c>
      <c r="D59" s="252">
        <f t="shared" si="59"/>
        <v>0.99147240117296143</v>
      </c>
      <c r="E59" s="479"/>
      <c r="F59" s="479"/>
      <c r="G59" s="479"/>
      <c r="H59" s="479"/>
      <c r="I59" s="479"/>
      <c r="J59" s="265">
        <f t="shared" ref="J59:V59" si="60">W28</f>
        <v>2598.0589795595474</v>
      </c>
      <c r="K59" s="265">
        <f t="shared" si="60"/>
        <v>2598.0589795595474</v>
      </c>
      <c r="L59" s="265">
        <f t="shared" si="60"/>
        <v>2593.1887152470472</v>
      </c>
      <c r="M59" s="265">
        <f t="shared" si="60"/>
        <v>2593.1887152470472</v>
      </c>
      <c r="N59" s="265">
        <f t="shared" si="60"/>
        <v>2593.1887152470472</v>
      </c>
      <c r="O59" s="265">
        <f t="shared" si="60"/>
        <v>2593.1887152470472</v>
      </c>
      <c r="P59" s="265">
        <f t="shared" si="60"/>
        <v>2593.1887152470472</v>
      </c>
      <c r="Q59" s="265">
        <f t="shared" si="60"/>
        <v>64.016185226190473</v>
      </c>
      <c r="R59" s="265">
        <f t="shared" si="60"/>
        <v>64.016185226190473</v>
      </c>
      <c r="S59" s="265">
        <f t="shared" si="60"/>
        <v>64.016185226190473</v>
      </c>
      <c r="T59" s="265">
        <f t="shared" si="60"/>
        <v>64.016185226190473</v>
      </c>
      <c r="U59" s="265">
        <f t="shared" si="60"/>
        <v>64.016185226190473</v>
      </c>
      <c r="V59" s="265">
        <f t="shared" si="60"/>
        <v>0</v>
      </c>
      <c r="W59" s="41"/>
      <c r="X59" s="41"/>
    </row>
    <row r="60" spans="1:24" hidden="1" x14ac:dyDescent="0.3">
      <c r="A60" s="226" t="str">
        <f>A29</f>
        <v>2023 Portfolio CPAS</v>
      </c>
      <c r="B60" s="243"/>
      <c r="C60" s="228">
        <f t="shared" ref="C60:D60" si="61">C29</f>
        <v>224557.52593261414</v>
      </c>
      <c r="D60" s="253">
        <f t="shared" si="61"/>
        <v>0.89121291495919874</v>
      </c>
      <c r="E60" s="115"/>
      <c r="F60" s="115"/>
      <c r="G60" s="115"/>
      <c r="H60" s="115"/>
      <c r="I60" s="115"/>
      <c r="J60" s="228">
        <f t="shared" ref="J60:J62" si="62">W29</f>
        <v>38508.134511704469</v>
      </c>
      <c r="K60" s="228">
        <f t="shared" ref="K60:T62" si="63">X29</f>
        <v>38178.035812702095</v>
      </c>
      <c r="L60" s="228">
        <f t="shared" si="63"/>
        <v>13271.246180142854</v>
      </c>
      <c r="M60" s="228">
        <f t="shared" si="63"/>
        <v>6051.9594019202377</v>
      </c>
      <c r="N60" s="228">
        <f t="shared" si="63"/>
        <v>6012.1140352968268</v>
      </c>
      <c r="O60" s="228">
        <f t="shared" si="63"/>
        <v>5135.2723971073929</v>
      </c>
      <c r="P60" s="228">
        <f t="shared" si="63"/>
        <v>4781.5424381349394</v>
      </c>
      <c r="Q60" s="228">
        <f t="shared" si="63"/>
        <v>81.152334740695721</v>
      </c>
      <c r="R60" s="228">
        <f t="shared" si="63"/>
        <v>69.693175226190476</v>
      </c>
      <c r="S60" s="228">
        <f t="shared" si="63"/>
        <v>69.693175226190476</v>
      </c>
      <c r="T60" s="228">
        <f t="shared" si="63"/>
        <v>69.693175226190476</v>
      </c>
      <c r="U60" s="228">
        <f t="shared" ref="U60:U62" si="64">AH29</f>
        <v>69.693175226190476</v>
      </c>
      <c r="V60" s="228">
        <f t="shared" ref="V60:V62" si="65">AI29</f>
        <v>0</v>
      </c>
      <c r="W60" s="41"/>
      <c r="X60" s="41"/>
    </row>
    <row r="61" spans="1:24" hidden="1" x14ac:dyDescent="0.3">
      <c r="A61" s="226" t="str">
        <f t="shared" ref="A61" si="66">A30</f>
        <v>Expiring 2023 Portfolio CPAS</v>
      </c>
      <c r="B61" s="231"/>
      <c r="C61" s="232"/>
      <c r="D61" s="300"/>
      <c r="E61" s="115"/>
      <c r="F61" s="115"/>
      <c r="G61" s="115"/>
      <c r="H61" s="115"/>
      <c r="I61" s="115"/>
      <c r="J61" s="220">
        <f t="shared" si="62"/>
        <v>0</v>
      </c>
      <c r="K61" s="234">
        <f t="shared" si="63"/>
        <v>330.09869900237391</v>
      </c>
      <c r="L61" s="234">
        <f t="shared" si="63"/>
        <v>24906.789632559241</v>
      </c>
      <c r="M61" s="234">
        <f t="shared" si="63"/>
        <v>7219.2867782226167</v>
      </c>
      <c r="N61" s="234">
        <f t="shared" si="63"/>
        <v>39.845366623410882</v>
      </c>
      <c r="O61" s="234">
        <f t="shared" si="63"/>
        <v>876.84163818943398</v>
      </c>
      <c r="P61" s="234">
        <f t="shared" si="63"/>
        <v>353.72995897245346</v>
      </c>
      <c r="Q61" s="234">
        <f t="shared" si="63"/>
        <v>4700.3901033942439</v>
      </c>
      <c r="R61" s="234">
        <f t="shared" si="63"/>
        <v>11.459159514505245</v>
      </c>
      <c r="S61" s="234">
        <f t="shared" si="63"/>
        <v>0</v>
      </c>
      <c r="T61" s="234">
        <f t="shared" si="63"/>
        <v>0</v>
      </c>
      <c r="U61" s="234">
        <f t="shared" si="64"/>
        <v>0</v>
      </c>
      <c r="V61" s="234">
        <f t="shared" si="65"/>
        <v>69.693175226190476</v>
      </c>
      <c r="W61" s="41"/>
      <c r="X61" s="41"/>
    </row>
    <row r="62" spans="1:24" hidden="1" x14ac:dyDescent="0.3">
      <c r="A62" s="226" t="str">
        <f t="shared" ref="A62" si="67">A31</f>
        <v>Expired 2023 Portfolio CPAS</v>
      </c>
      <c r="B62" s="231"/>
      <c r="C62" s="232"/>
      <c r="D62" s="233"/>
      <c r="E62" s="115"/>
      <c r="F62" s="115"/>
      <c r="G62" s="115"/>
      <c r="H62" s="115"/>
      <c r="I62" s="115"/>
      <c r="J62" s="220">
        <f t="shared" si="62"/>
        <v>161620.43275072644</v>
      </c>
      <c r="K62" s="236">
        <f t="shared" si="63"/>
        <v>161950.53144972882</v>
      </c>
      <c r="L62" s="236">
        <f t="shared" si="63"/>
        <v>186857.32108228805</v>
      </c>
      <c r="M62" s="236">
        <f t="shared" si="63"/>
        <v>194076.60786051067</v>
      </c>
      <c r="N62" s="236">
        <f t="shared" si="63"/>
        <v>194116.45322713407</v>
      </c>
      <c r="O62" s="236">
        <f t="shared" si="63"/>
        <v>194993.29486532352</v>
      </c>
      <c r="P62" s="236">
        <f t="shared" si="63"/>
        <v>195347.02482429598</v>
      </c>
      <c r="Q62" s="236">
        <f t="shared" si="63"/>
        <v>200047.4149276902</v>
      </c>
      <c r="R62" s="236">
        <f t="shared" si="63"/>
        <v>200058.87408720472</v>
      </c>
      <c r="S62" s="236">
        <f t="shared" si="63"/>
        <v>200058.87408720472</v>
      </c>
      <c r="T62" s="236">
        <f t="shared" si="63"/>
        <v>200058.87408720472</v>
      </c>
      <c r="U62" s="236">
        <f t="shared" si="64"/>
        <v>200058.87408720472</v>
      </c>
      <c r="V62" s="236">
        <f t="shared" si="65"/>
        <v>200128.56726243091</v>
      </c>
      <c r="W62" s="41"/>
      <c r="X62" s="41"/>
    </row>
    <row r="63" spans="1:24" hidden="1" x14ac:dyDescent="0.3">
      <c r="A63" s="239" t="str">
        <f t="shared" ref="A63:B63" si="68">A32</f>
        <v>WAML</v>
      </c>
      <c r="B63" s="254">
        <f t="shared" si="68"/>
        <v>10.489546432960383</v>
      </c>
      <c r="C63" s="75"/>
      <c r="E63" s="41"/>
      <c r="F63" s="41"/>
      <c r="G63" s="41"/>
      <c r="H63" s="41"/>
      <c r="I63" s="41"/>
      <c r="J63" s="41"/>
      <c r="K63" s="41"/>
      <c r="L63" s="41"/>
      <c r="M63" s="41"/>
      <c r="N63" s="41"/>
      <c r="O63" s="41"/>
      <c r="P63" s="41"/>
      <c r="Q63" s="41"/>
      <c r="R63" s="41"/>
      <c r="S63" s="41"/>
      <c r="T63" s="41"/>
      <c r="U63" s="41"/>
      <c r="V63" s="41"/>
      <c r="W63" s="41"/>
      <c r="X63" s="41"/>
    </row>
    <row r="64" spans="1:24"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row>
    <row r="65" spans="22:22" x14ac:dyDescent="0.3">
      <c r="V65" s="41"/>
    </row>
  </sheetData>
  <mergeCells count="10">
    <mergeCell ref="AJ3:AJ4"/>
    <mergeCell ref="D3:D4"/>
    <mergeCell ref="A34:A35"/>
    <mergeCell ref="B34:B35"/>
    <mergeCell ref="C34:C35"/>
    <mergeCell ref="D34:D35"/>
    <mergeCell ref="A3:A4"/>
    <mergeCell ref="B3:B4"/>
    <mergeCell ref="C3:C4"/>
    <mergeCell ref="J34:V3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ABB17-EE16-4C8A-8F64-897B6C42BACA}">
  <dimension ref="A1:AO35"/>
  <sheetViews>
    <sheetView workbookViewId="0">
      <pane xSplit="9" ySplit="4" topLeftCell="J5" activePane="bottomRight" state="frozen"/>
      <selection pane="topRight" activeCell="J1" sqref="J1"/>
      <selection pane="bottomLeft" activeCell="A5" sqref="A5"/>
      <selection pane="bottomRight"/>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40" width="7.77734375" customWidth="1"/>
    <col min="41" max="41" width="9.77734375" customWidth="1"/>
  </cols>
  <sheetData>
    <row r="1" spans="1:41" ht="15.75" customHeight="1" x14ac:dyDescent="0.3">
      <c r="A1" s="3" t="s">
        <v>448</v>
      </c>
    </row>
    <row r="2" spans="1:41" ht="15.75" customHeight="1" x14ac:dyDescent="0.3"/>
    <row r="3" spans="1:41" ht="15.75" customHeight="1" x14ac:dyDescent="0.3">
      <c r="A3" s="561" t="s">
        <v>86</v>
      </c>
      <c r="B3" s="563" t="s">
        <v>70</v>
      </c>
      <c r="C3" s="563" t="s">
        <v>412</v>
      </c>
      <c r="D3" s="563" t="s">
        <v>60</v>
      </c>
      <c r="E3" s="83"/>
      <c r="F3" s="20"/>
      <c r="G3" s="20"/>
      <c r="H3" s="135"/>
      <c r="I3" s="135"/>
      <c r="J3" s="151" t="s">
        <v>414</v>
      </c>
      <c r="K3" s="20"/>
      <c r="L3" s="20"/>
      <c r="M3" s="20"/>
      <c r="N3" s="20"/>
      <c r="O3" s="20"/>
      <c r="P3" s="20"/>
      <c r="Q3" s="20"/>
      <c r="R3" s="20"/>
      <c r="S3" s="20"/>
      <c r="T3" s="29"/>
      <c r="U3" s="29"/>
      <c r="V3" s="29"/>
      <c r="W3" s="29"/>
      <c r="X3" s="29"/>
      <c r="Y3" s="29"/>
      <c r="Z3" s="29"/>
      <c r="AA3" s="29"/>
      <c r="AB3" s="29"/>
      <c r="AC3" s="29"/>
      <c r="AD3" s="29"/>
      <c r="AE3" s="29"/>
      <c r="AF3" s="29"/>
      <c r="AG3" s="29"/>
      <c r="AH3" s="29"/>
      <c r="AI3" s="29"/>
      <c r="AJ3" s="29"/>
      <c r="AK3" s="29"/>
      <c r="AL3" s="29"/>
      <c r="AM3" s="29"/>
      <c r="AN3" s="29"/>
      <c r="AO3" s="559" t="s">
        <v>1</v>
      </c>
    </row>
    <row r="4" spans="1:41" ht="15.75" customHeight="1" x14ac:dyDescent="0.3">
      <c r="A4" s="566"/>
      <c r="B4" s="565"/>
      <c r="C4" s="565"/>
      <c r="D4" s="564"/>
      <c r="E4" s="48">
        <v>2018</v>
      </c>
      <c r="F4" s="47">
        <f>E4+1</f>
        <v>2019</v>
      </c>
      <c r="G4" s="47">
        <f t="shared" ref="G4:AN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47">
        <f t="shared" si="0"/>
        <v>2049</v>
      </c>
      <c r="AK4" s="47">
        <f t="shared" si="0"/>
        <v>2050</v>
      </c>
      <c r="AL4" s="47">
        <f t="shared" si="0"/>
        <v>2051</v>
      </c>
      <c r="AM4" s="47">
        <f t="shared" si="0"/>
        <v>2052</v>
      </c>
      <c r="AN4" s="47">
        <f t="shared" si="0"/>
        <v>2053</v>
      </c>
      <c r="AO4" s="560"/>
    </row>
    <row r="5" spans="1:41" ht="15.75" customHeight="1" x14ac:dyDescent="0.3">
      <c r="A5" s="246" t="s">
        <v>696</v>
      </c>
      <c r="B5" s="247">
        <f>Standard!B5</f>
        <v>13.242818385961673</v>
      </c>
      <c r="C5" s="248">
        <f>Standard!C5</f>
        <v>29351.223251788033</v>
      </c>
      <c r="D5" s="249">
        <f>Standard!D5</f>
        <v>0.8246995416925903</v>
      </c>
      <c r="E5" s="23">
        <f>Standard!E5</f>
        <v>0</v>
      </c>
      <c r="F5" s="23">
        <f>Standard!F5</f>
        <v>0</v>
      </c>
      <c r="G5" s="23">
        <f>Standard!G5</f>
        <v>0</v>
      </c>
      <c r="H5" s="23">
        <f>Standard!H5</f>
        <v>0</v>
      </c>
      <c r="I5" s="23">
        <f>Standard!I5</f>
        <v>0</v>
      </c>
      <c r="J5" s="223">
        <f>Standard!J5</f>
        <v>24205.940363866492</v>
      </c>
      <c r="K5" s="223">
        <f>Standard!K5</f>
        <v>24205.940363866492</v>
      </c>
      <c r="L5" s="223">
        <f>Standard!L5</f>
        <v>24185.030336131658</v>
      </c>
      <c r="M5" s="223">
        <f>Standard!M5</f>
        <v>24019.750949061574</v>
      </c>
      <c r="N5" s="223">
        <f>Standard!N5</f>
        <v>23910.205176168813</v>
      </c>
      <c r="O5" s="223">
        <f>Standard!O5</f>
        <v>23742.334451136678</v>
      </c>
      <c r="P5" s="223">
        <f>Standard!P5</f>
        <v>23623.49402764843</v>
      </c>
      <c r="Q5" s="223">
        <f>Standard!Q5</f>
        <v>23525.298082743873</v>
      </c>
      <c r="R5" s="223">
        <f>Standard!R5</f>
        <v>23471.817564814221</v>
      </c>
      <c r="S5" s="223">
        <f>Standard!S5</f>
        <v>23284.225486644918</v>
      </c>
      <c r="T5" s="223">
        <f>Standard!T5</f>
        <v>21524.643285562743</v>
      </c>
      <c r="U5" s="223">
        <f>Standard!U5</f>
        <v>16917.787648083326</v>
      </c>
      <c r="V5" s="223">
        <f>Standard!V5</f>
        <v>13935.98263817322</v>
      </c>
      <c r="W5" s="223">
        <f>Standard!W5</f>
        <v>13438.751585723308</v>
      </c>
      <c r="X5" s="223">
        <f>Standard!X5</f>
        <v>13235.718609887648</v>
      </c>
      <c r="Y5" s="223">
        <f>Standard!Y5</f>
        <v>29.708425814603231</v>
      </c>
      <c r="Z5" s="223">
        <f>Standard!Z5</f>
        <v>29.708425814603231</v>
      </c>
      <c r="AA5" s="223">
        <f>Standard!AA5</f>
        <v>29.708425814603231</v>
      </c>
      <c r="AB5" s="223">
        <f>Standard!AB5</f>
        <v>29.708425814603231</v>
      </c>
      <c r="AC5" s="223">
        <f>Standard!AC5</f>
        <v>29.708425814603231</v>
      </c>
      <c r="AD5" s="223">
        <f>Standard!AD5</f>
        <v>21.274171414603231</v>
      </c>
      <c r="AE5" s="223">
        <f>Standard!AE5</f>
        <v>21.274171414603231</v>
      </c>
      <c r="AF5" s="223">
        <f>Standard!AF5</f>
        <v>21.274171414603231</v>
      </c>
      <c r="AG5" s="223">
        <f>Standard!AG5</f>
        <v>0</v>
      </c>
      <c r="AH5" s="223">
        <f>Standard!AH5</f>
        <v>0</v>
      </c>
      <c r="AI5" s="223">
        <f>Standard!AI5</f>
        <v>0</v>
      </c>
      <c r="AJ5" s="223">
        <v>0</v>
      </c>
      <c r="AK5" s="223">
        <v>0</v>
      </c>
      <c r="AL5" s="223">
        <v>0</v>
      </c>
      <c r="AM5" s="223">
        <v>0</v>
      </c>
      <c r="AN5" s="223">
        <v>0</v>
      </c>
      <c r="AO5" s="258">
        <f t="shared" ref="AO5:AO20" si="1">SUM(E5:AN5)</f>
        <v>317439.28521283012</v>
      </c>
    </row>
    <row r="6" spans="1:41" ht="15.75" customHeight="1" x14ac:dyDescent="0.3">
      <c r="A6" s="246" t="s">
        <v>311</v>
      </c>
      <c r="B6" s="247">
        <f>Standard!B6</f>
        <v>11.013303453845754</v>
      </c>
      <c r="C6" s="248">
        <f>Standard!C6</f>
        <v>2517.733994515168</v>
      </c>
      <c r="D6" s="249">
        <f>Standard!D6</f>
        <v>0.92675396043321978</v>
      </c>
      <c r="E6" s="23">
        <f>Standard!E6</f>
        <v>0</v>
      </c>
      <c r="F6" s="23">
        <f>Standard!F6</f>
        <v>0</v>
      </c>
      <c r="G6" s="23">
        <f>Standard!G6</f>
        <v>0</v>
      </c>
      <c r="H6" s="23">
        <f>Standard!H6</f>
        <v>0</v>
      </c>
      <c r="I6" s="23">
        <f>Standard!I6</f>
        <v>0</v>
      </c>
      <c r="J6" s="223">
        <f>Standard!J6</f>
        <v>2333.3199507342824</v>
      </c>
      <c r="K6" s="223">
        <f>Standard!K6</f>
        <v>2333.3199507342824</v>
      </c>
      <c r="L6" s="223">
        <f>Standard!L6</f>
        <v>2333.3199507342824</v>
      </c>
      <c r="M6" s="223">
        <f>Standard!M6</f>
        <v>2333.3199507342824</v>
      </c>
      <c r="N6" s="223">
        <f>Standard!N6</f>
        <v>2333.3199507342824</v>
      </c>
      <c r="O6" s="223">
        <f>Standard!O6</f>
        <v>2333.3199507342824</v>
      </c>
      <c r="P6" s="223">
        <f>Standard!P6</f>
        <v>2333.3199507342824</v>
      </c>
      <c r="Q6" s="223">
        <f>Standard!Q6</f>
        <v>2264.7798245816743</v>
      </c>
      <c r="R6" s="223">
        <f>Standard!R6</f>
        <v>2264.7798245816743</v>
      </c>
      <c r="S6" s="223">
        <f>Standard!S6</f>
        <v>2264.7798245816743</v>
      </c>
      <c r="T6" s="223">
        <f>Standard!T6</f>
        <v>2254.0652268533381</v>
      </c>
      <c r="U6" s="223">
        <f>Standard!U6</f>
        <v>261.8866598228804</v>
      </c>
      <c r="V6" s="223">
        <f>Standard!V6</f>
        <v>20.677732926319997</v>
      </c>
      <c r="W6" s="223">
        <f>Standard!W6</f>
        <v>20.515209314159996</v>
      </c>
      <c r="X6" s="223">
        <f>Standard!X6</f>
        <v>20.515209314159996</v>
      </c>
      <c r="Y6" s="223">
        <f>Standard!Y6</f>
        <v>0</v>
      </c>
      <c r="Z6" s="223">
        <f>Standard!Z6</f>
        <v>0</v>
      </c>
      <c r="AA6" s="223">
        <f>Standard!AA6</f>
        <v>0</v>
      </c>
      <c r="AB6" s="223">
        <f>Standard!AB6</f>
        <v>0</v>
      </c>
      <c r="AC6" s="223">
        <f>Standard!AC6</f>
        <v>0</v>
      </c>
      <c r="AD6" s="223">
        <f>Standard!AD6</f>
        <v>0</v>
      </c>
      <c r="AE6" s="223">
        <f>Standard!AE6</f>
        <v>0</v>
      </c>
      <c r="AF6" s="223">
        <f>Standard!AF6</f>
        <v>0</v>
      </c>
      <c r="AG6" s="223">
        <f>Standard!AG6</f>
        <v>0</v>
      </c>
      <c r="AH6" s="223">
        <f>Standard!AH6</f>
        <v>0</v>
      </c>
      <c r="AI6" s="223">
        <f>Standard!AI6</f>
        <v>0</v>
      </c>
      <c r="AJ6" s="223">
        <v>0</v>
      </c>
      <c r="AK6" s="223">
        <v>0</v>
      </c>
      <c r="AL6" s="223">
        <v>0</v>
      </c>
      <c r="AM6" s="223">
        <v>0</v>
      </c>
      <c r="AN6" s="223">
        <v>0</v>
      </c>
      <c r="AO6" s="258">
        <f t="shared" si="1"/>
        <v>25705.239167115858</v>
      </c>
    </row>
    <row r="7" spans="1:41" ht="15.75" customHeight="1" x14ac:dyDescent="0.3">
      <c r="A7" s="246" t="s">
        <v>697</v>
      </c>
      <c r="B7" s="247">
        <f>Standard!B7</f>
        <v>13</v>
      </c>
      <c r="C7" s="248">
        <f>Standard!C7</f>
        <v>751.88175600000011</v>
      </c>
      <c r="D7" s="249">
        <f>Standard!D7</f>
        <v>1</v>
      </c>
      <c r="E7" s="23">
        <f>Standard!E7</f>
        <v>0</v>
      </c>
      <c r="F7" s="23">
        <f>Standard!F7</f>
        <v>0</v>
      </c>
      <c r="G7" s="23">
        <f>Standard!G7</f>
        <v>0</v>
      </c>
      <c r="H7" s="23">
        <f>Standard!H7</f>
        <v>0</v>
      </c>
      <c r="I7" s="23">
        <f>Standard!I7</f>
        <v>0</v>
      </c>
      <c r="J7" s="223">
        <f>Standard!J7</f>
        <v>751.88175600000011</v>
      </c>
      <c r="K7" s="223">
        <f>Standard!K7</f>
        <v>751.88175600000011</v>
      </c>
      <c r="L7" s="223">
        <f>Standard!L7</f>
        <v>751.88175600000011</v>
      </c>
      <c r="M7" s="223">
        <f>Standard!M7</f>
        <v>751.88175600000011</v>
      </c>
      <c r="N7" s="223">
        <f>Standard!N7</f>
        <v>436.09141848000002</v>
      </c>
      <c r="O7" s="223">
        <f>Standard!O7</f>
        <v>436.09141848000002</v>
      </c>
      <c r="P7" s="223">
        <f>Standard!P7</f>
        <v>436.09141848000002</v>
      </c>
      <c r="Q7" s="223">
        <f>Standard!Q7</f>
        <v>436.09141848000002</v>
      </c>
      <c r="R7" s="223">
        <f>Standard!R7</f>
        <v>436.09141848000002</v>
      </c>
      <c r="S7" s="223">
        <f>Standard!S7</f>
        <v>436.09141848000002</v>
      </c>
      <c r="T7" s="223">
        <f>Standard!T7</f>
        <v>436.09141848000002</v>
      </c>
      <c r="U7" s="223">
        <f>Standard!U7</f>
        <v>436.09141848000002</v>
      </c>
      <c r="V7" s="223">
        <f>Standard!V7</f>
        <v>436.09141848000002</v>
      </c>
      <c r="W7" s="223">
        <f>Standard!W7</f>
        <v>0</v>
      </c>
      <c r="X7" s="223">
        <f>Standard!X7</f>
        <v>0</v>
      </c>
      <c r="Y7" s="223">
        <f>Standard!Y7</f>
        <v>0</v>
      </c>
      <c r="Z7" s="223">
        <f>Standard!Z7</f>
        <v>0</v>
      </c>
      <c r="AA7" s="223">
        <f>Standard!AA7</f>
        <v>0</v>
      </c>
      <c r="AB7" s="223">
        <f>Standard!AB7</f>
        <v>0</v>
      </c>
      <c r="AC7" s="223">
        <f>Standard!AC7</f>
        <v>0</v>
      </c>
      <c r="AD7" s="223">
        <f>Standard!AD7</f>
        <v>0</v>
      </c>
      <c r="AE7" s="223">
        <f>Standard!AE7</f>
        <v>0</v>
      </c>
      <c r="AF7" s="223">
        <f>Standard!AF7</f>
        <v>0</v>
      </c>
      <c r="AG7" s="223">
        <f>Standard!AG7</f>
        <v>0</v>
      </c>
      <c r="AH7" s="223">
        <f>Standard!AH7</f>
        <v>0</v>
      </c>
      <c r="AI7" s="223">
        <f>Standard!AI7</f>
        <v>0</v>
      </c>
      <c r="AJ7" s="223">
        <v>0</v>
      </c>
      <c r="AK7" s="223">
        <v>0</v>
      </c>
      <c r="AL7" s="223">
        <v>0</v>
      </c>
      <c r="AM7" s="223">
        <v>0</v>
      </c>
      <c r="AN7" s="223">
        <v>0</v>
      </c>
      <c r="AO7" s="489">
        <f t="shared" si="1"/>
        <v>6932.3497903200023</v>
      </c>
    </row>
    <row r="8" spans="1:41" ht="15.75" customHeight="1" x14ac:dyDescent="0.3">
      <c r="A8" s="246" t="s">
        <v>663</v>
      </c>
      <c r="B8" s="247">
        <f>Custom!B5</f>
        <v>16.660260577695958</v>
      </c>
      <c r="C8" s="248">
        <f>Custom!C5</f>
        <v>19565.022835833191</v>
      </c>
      <c r="D8" s="249">
        <f>Custom!D5</f>
        <v>0.7861999999999999</v>
      </c>
      <c r="E8" s="23">
        <f>Custom!E5</f>
        <v>0</v>
      </c>
      <c r="F8" s="23">
        <f>Custom!F5</f>
        <v>0</v>
      </c>
      <c r="G8" s="23">
        <f>Custom!G5</f>
        <v>0</v>
      </c>
      <c r="H8" s="23">
        <f>Custom!H5</f>
        <v>0</v>
      </c>
      <c r="I8" s="23">
        <f>Custom!I5</f>
        <v>0</v>
      </c>
      <c r="J8" s="223">
        <f>Custom!J5</f>
        <v>15382.020953532054</v>
      </c>
      <c r="K8" s="223">
        <f>Custom!K5</f>
        <v>15382.020953532054</v>
      </c>
      <c r="L8" s="223">
        <f>Custom!L5</f>
        <v>15382.020953532054</v>
      </c>
      <c r="M8" s="223">
        <f>Custom!M5</f>
        <v>15382.020953532054</v>
      </c>
      <c r="N8" s="223">
        <f>Custom!N5</f>
        <v>15382.020953532054</v>
      </c>
      <c r="O8" s="223">
        <f>Custom!O5</f>
        <v>15313.68184083985</v>
      </c>
      <c r="P8" s="223">
        <f>Custom!P5</f>
        <v>15262.840412149146</v>
      </c>
      <c r="Q8" s="223">
        <f>Custom!Q5</f>
        <v>15262.840412149146</v>
      </c>
      <c r="R8" s="223">
        <f>Custom!R5</f>
        <v>15262.840412149146</v>
      </c>
      <c r="S8" s="223">
        <f>Custom!S5</f>
        <v>15177.20641383608</v>
      </c>
      <c r="T8" s="223">
        <f>Custom!T5</f>
        <v>15021.114141163558</v>
      </c>
      <c r="U8" s="223">
        <f>Custom!U5</f>
        <v>14999.997579880455</v>
      </c>
      <c r="V8" s="223">
        <f>Custom!V5</f>
        <v>14463.255713531555</v>
      </c>
      <c r="W8" s="223">
        <f>Custom!W5</f>
        <v>11475.110798672629</v>
      </c>
      <c r="X8" s="223">
        <f>Custom!X5</f>
        <v>10603.377017468087</v>
      </c>
      <c r="Y8" s="223">
        <f>Custom!Y5</f>
        <v>4172.5045058171982</v>
      </c>
      <c r="Z8" s="223">
        <f>Custom!Z5</f>
        <v>3906.4684224041007</v>
      </c>
      <c r="AA8" s="223">
        <f>Custom!AA5</f>
        <v>3590.2610256139201</v>
      </c>
      <c r="AB8" s="223">
        <f>Custom!AB5</f>
        <v>3438.9809173722674</v>
      </c>
      <c r="AC8" s="223">
        <f>Custom!AC5</f>
        <v>3211.3623965122301</v>
      </c>
      <c r="AD8" s="223">
        <f>Custom!AD5</f>
        <v>3102.8341012447713</v>
      </c>
      <c r="AE8" s="223">
        <f>Custom!AE5</f>
        <v>3102.5044139777979</v>
      </c>
      <c r="AF8" s="223">
        <f>Custom!AF5</f>
        <v>2774.1376370204198</v>
      </c>
      <c r="AG8" s="223">
        <f>Custom!AG5</f>
        <v>2659.9527362651943</v>
      </c>
      <c r="AH8" s="223">
        <f>Custom!AH5</f>
        <v>2647.134193898798</v>
      </c>
      <c r="AI8" s="223">
        <f>Custom!AI5</f>
        <v>781.99348755935364</v>
      </c>
      <c r="AJ8" s="223">
        <f>Custom!AJ5</f>
        <v>781.99348755935364</v>
      </c>
      <c r="AK8" s="223">
        <f>Custom!AK5</f>
        <v>781.99348755935364</v>
      </c>
      <c r="AL8" s="223">
        <f>Custom!AL5</f>
        <v>781.99348755935364</v>
      </c>
      <c r="AM8" s="223">
        <f>Custom!AM5</f>
        <v>781.99348755935364</v>
      </c>
      <c r="AN8" s="223">
        <f>Custom!AN5</f>
        <v>0</v>
      </c>
      <c r="AO8" s="489">
        <f t="shared" ref="AO8:AO12" si="2">SUM(E8:AN8)</f>
        <v>256268.47729742338</v>
      </c>
    </row>
    <row r="9" spans="1:41" ht="15.75" customHeight="1" x14ac:dyDescent="0.3">
      <c r="A9" s="246" t="s">
        <v>698</v>
      </c>
      <c r="B9" s="247">
        <f>Custom!B6</f>
        <v>14.943194390583129</v>
      </c>
      <c r="C9" s="248">
        <f>Custom!C6</f>
        <v>1940.012228633519</v>
      </c>
      <c r="D9" s="249">
        <f>Custom!D6</f>
        <v>0.7861999999999999</v>
      </c>
      <c r="E9" s="23">
        <f>Custom!E6</f>
        <v>0</v>
      </c>
      <c r="F9" s="23">
        <f>Custom!F6</f>
        <v>0</v>
      </c>
      <c r="G9" s="23">
        <f>Custom!G6</f>
        <v>0</v>
      </c>
      <c r="H9" s="23">
        <f>Custom!H6</f>
        <v>0</v>
      </c>
      <c r="I9" s="23">
        <f>Custom!I6</f>
        <v>0</v>
      </c>
      <c r="J9" s="223">
        <f>Custom!J6</f>
        <v>1525.2376141516725</v>
      </c>
      <c r="K9" s="223">
        <f>Custom!K6</f>
        <v>1525.2376141516725</v>
      </c>
      <c r="L9" s="223">
        <f>Custom!L6</f>
        <v>1525.2376141516725</v>
      </c>
      <c r="M9" s="223">
        <f>Custom!M6</f>
        <v>1525.2376141516725</v>
      </c>
      <c r="N9" s="223">
        <f>Custom!N6</f>
        <v>1525.2376141516725</v>
      </c>
      <c r="O9" s="223">
        <f>Custom!O6</f>
        <v>1525.2376141516725</v>
      </c>
      <c r="P9" s="223">
        <f>Custom!P6</f>
        <v>1525.2376141516725</v>
      </c>
      <c r="Q9" s="223">
        <f>Custom!Q6</f>
        <v>1525.2376141516725</v>
      </c>
      <c r="R9" s="223">
        <f>Custom!R6</f>
        <v>1525.2376141516725</v>
      </c>
      <c r="S9" s="223">
        <f>Custom!S6</f>
        <v>1525.2376141516725</v>
      </c>
      <c r="T9" s="223">
        <f>Custom!T6</f>
        <v>1525.2376141516725</v>
      </c>
      <c r="U9" s="223">
        <f>Custom!U6</f>
        <v>1508.2808586316951</v>
      </c>
      <c r="V9" s="223">
        <f>Custom!V6</f>
        <v>1502.0091819325253</v>
      </c>
      <c r="W9" s="223">
        <f>Custom!W6</f>
        <v>1502.0091819325253</v>
      </c>
      <c r="X9" s="223">
        <f>Custom!X6</f>
        <v>1502.0091819325253</v>
      </c>
      <c r="Y9" s="223">
        <f>Custom!Y6</f>
        <v>0</v>
      </c>
      <c r="Z9" s="223">
        <f>Custom!Z6</f>
        <v>0</v>
      </c>
      <c r="AA9" s="223">
        <f>Custom!AA6</f>
        <v>0</v>
      </c>
      <c r="AB9" s="223">
        <f>Custom!AB6</f>
        <v>0</v>
      </c>
      <c r="AC9" s="223">
        <f>Custom!AC6</f>
        <v>0</v>
      </c>
      <c r="AD9" s="223">
        <f>Custom!AD6</f>
        <v>0</v>
      </c>
      <c r="AE9" s="223">
        <f>Custom!AE6</f>
        <v>0</v>
      </c>
      <c r="AF9" s="223">
        <f>Custom!AF6</f>
        <v>0</v>
      </c>
      <c r="AG9" s="223">
        <f>Custom!AG6</f>
        <v>0</v>
      </c>
      <c r="AH9" s="223">
        <f>Custom!AH6</f>
        <v>0</v>
      </c>
      <c r="AI9" s="223">
        <f>Custom!AI6</f>
        <v>0</v>
      </c>
      <c r="AJ9" s="223">
        <f>Custom!AJ6</f>
        <v>0</v>
      </c>
      <c r="AK9" s="223">
        <f>Custom!AK6</f>
        <v>0</v>
      </c>
      <c r="AL9" s="223">
        <f>Custom!AL6</f>
        <v>0</v>
      </c>
      <c r="AM9" s="223">
        <f>Custom!AM6</f>
        <v>0</v>
      </c>
      <c r="AN9" s="223">
        <f>Custom!AN6</f>
        <v>0</v>
      </c>
      <c r="AO9" s="489">
        <f t="shared" si="2"/>
        <v>22791.922160097667</v>
      </c>
    </row>
    <row r="10" spans="1:41" ht="15.75" customHeight="1" x14ac:dyDescent="0.3">
      <c r="A10" s="246" t="s">
        <v>699</v>
      </c>
      <c r="B10" s="247">
        <f>'Retro-Commissioning'!B5</f>
        <v>7.3</v>
      </c>
      <c r="C10" s="248">
        <f>'Retro-Commissioning'!C5</f>
        <v>5247.3241859365016</v>
      </c>
      <c r="D10" s="249">
        <f>'Retro-Commissioning'!D5</f>
        <v>0.93</v>
      </c>
      <c r="E10" s="23">
        <f>'Retro-Commissioning'!E5</f>
        <v>0</v>
      </c>
      <c r="F10" s="23">
        <f>'Retro-Commissioning'!F5</f>
        <v>0</v>
      </c>
      <c r="G10" s="23">
        <f>'Retro-Commissioning'!G5</f>
        <v>0</v>
      </c>
      <c r="H10" s="23">
        <f>'Retro-Commissioning'!H5</f>
        <v>0</v>
      </c>
      <c r="I10" s="23">
        <f>'Retro-Commissioning'!I5</f>
        <v>0</v>
      </c>
      <c r="J10" s="223">
        <f>'Retro-Commissioning'!J5</f>
        <v>4880.0114929209467</v>
      </c>
      <c r="K10" s="223">
        <f>'Retro-Commissioning'!K5</f>
        <v>4880.0114929209467</v>
      </c>
      <c r="L10" s="223">
        <f>'Retro-Commissioning'!L5</f>
        <v>4880.0114929209467</v>
      </c>
      <c r="M10" s="223">
        <f>'Retro-Commissioning'!M5</f>
        <v>4880.0114929209467</v>
      </c>
      <c r="N10" s="223">
        <f>'Retro-Commissioning'!N5</f>
        <v>4880.0114929209467</v>
      </c>
      <c r="O10" s="223">
        <f>'Retro-Commissioning'!O5</f>
        <v>4880.0114929209467</v>
      </c>
      <c r="P10" s="223">
        <f>'Retro-Commissioning'!P5</f>
        <v>4880.0114929209467</v>
      </c>
      <c r="Q10" s="223">
        <f>'Retro-Commissioning'!Q5</f>
        <v>1464.0034478762839</v>
      </c>
      <c r="R10" s="223">
        <f>'Retro-Commissioning'!R5</f>
        <v>0</v>
      </c>
      <c r="S10" s="223">
        <f>'Retro-Commissioning'!S5</f>
        <v>0</v>
      </c>
      <c r="T10" s="223">
        <f>'Retro-Commissioning'!T5</f>
        <v>0</v>
      </c>
      <c r="U10" s="223">
        <f>'Retro-Commissioning'!U5</f>
        <v>0</v>
      </c>
      <c r="V10" s="223">
        <f>'Retro-Commissioning'!V5</f>
        <v>0</v>
      </c>
      <c r="W10" s="223">
        <f>'Retro-Commissioning'!W5</f>
        <v>0</v>
      </c>
      <c r="X10" s="223">
        <f>'Retro-Commissioning'!X5</f>
        <v>0</v>
      </c>
      <c r="Y10" s="223">
        <f>'Retro-Commissioning'!Y5</f>
        <v>0</v>
      </c>
      <c r="Z10" s="223">
        <f>'Retro-Commissioning'!Z5</f>
        <v>0</v>
      </c>
      <c r="AA10" s="223">
        <f>'Retro-Commissioning'!AA5</f>
        <v>0</v>
      </c>
      <c r="AB10" s="223">
        <f>'Retro-Commissioning'!AB5</f>
        <v>0</v>
      </c>
      <c r="AC10" s="223">
        <f>'Retro-Commissioning'!AC5</f>
        <v>0</v>
      </c>
      <c r="AD10" s="223">
        <f>'Retro-Commissioning'!AD5</f>
        <v>0</v>
      </c>
      <c r="AE10" s="223">
        <f>'Retro-Commissioning'!AE5</f>
        <v>0</v>
      </c>
      <c r="AF10" s="223">
        <f>'Retro-Commissioning'!AF5</f>
        <v>0</v>
      </c>
      <c r="AG10" s="223">
        <f>'Retro-Commissioning'!AG5</f>
        <v>0</v>
      </c>
      <c r="AH10" s="223">
        <f>'Retro-Commissioning'!AH5</f>
        <v>0</v>
      </c>
      <c r="AI10" s="223">
        <f>'Retro-Commissioning'!AI5</f>
        <v>0</v>
      </c>
      <c r="AJ10" s="223">
        <v>0</v>
      </c>
      <c r="AK10" s="223">
        <v>0</v>
      </c>
      <c r="AL10" s="223">
        <v>0</v>
      </c>
      <c r="AM10" s="223">
        <v>0</v>
      </c>
      <c r="AN10" s="223">
        <v>0</v>
      </c>
      <c r="AO10" s="489">
        <f t="shared" si="2"/>
        <v>35624.083898322904</v>
      </c>
    </row>
    <row r="11" spans="1:41" ht="15.75" customHeight="1" x14ac:dyDescent="0.3">
      <c r="A11" s="246" t="s">
        <v>700</v>
      </c>
      <c r="B11" s="247">
        <f>'Retro-Commissioning'!B6</f>
        <v>7</v>
      </c>
      <c r="C11" s="248">
        <f>'Retro-Commissioning'!C6</f>
        <v>37.9814115328996</v>
      </c>
      <c r="D11" s="249">
        <f>'Retro-Commissioning'!D6</f>
        <v>1</v>
      </c>
      <c r="E11" s="23">
        <f>'Retro-Commissioning'!E6</f>
        <v>0</v>
      </c>
      <c r="F11" s="23">
        <f>'Retro-Commissioning'!F6</f>
        <v>0</v>
      </c>
      <c r="G11" s="23">
        <f>'Retro-Commissioning'!G6</f>
        <v>0</v>
      </c>
      <c r="H11" s="23">
        <f>'Retro-Commissioning'!H6</f>
        <v>0</v>
      </c>
      <c r="I11" s="23">
        <f>'Retro-Commissioning'!I6</f>
        <v>0</v>
      </c>
      <c r="J11" s="223">
        <f>'Retro-Commissioning'!J6</f>
        <v>37.9814115328996</v>
      </c>
      <c r="K11" s="223">
        <f>'Retro-Commissioning'!K6</f>
        <v>37.9814115328996</v>
      </c>
      <c r="L11" s="223">
        <f>'Retro-Commissioning'!L6</f>
        <v>37.9814115328996</v>
      </c>
      <c r="M11" s="223">
        <f>'Retro-Commissioning'!M6</f>
        <v>37.9814115328996</v>
      </c>
      <c r="N11" s="223">
        <f>'Retro-Commissioning'!N6</f>
        <v>37.9814115328996</v>
      </c>
      <c r="O11" s="223">
        <f>'Retro-Commissioning'!O6</f>
        <v>37.9814115328996</v>
      </c>
      <c r="P11" s="223">
        <f>'Retro-Commissioning'!P6</f>
        <v>37.9814115328996</v>
      </c>
      <c r="Q11" s="223">
        <f>'Retro-Commissioning'!Q6</f>
        <v>0</v>
      </c>
      <c r="R11" s="223">
        <f>'Retro-Commissioning'!R6</f>
        <v>0</v>
      </c>
      <c r="S11" s="223">
        <f>'Retro-Commissioning'!S6</f>
        <v>0</v>
      </c>
      <c r="T11" s="223">
        <f>'Retro-Commissioning'!T6</f>
        <v>0</v>
      </c>
      <c r="U11" s="223">
        <f>'Retro-Commissioning'!U6</f>
        <v>0</v>
      </c>
      <c r="V11" s="223">
        <f>'Retro-Commissioning'!V6</f>
        <v>0</v>
      </c>
      <c r="W11" s="223">
        <f>'Retro-Commissioning'!W6</f>
        <v>0</v>
      </c>
      <c r="X11" s="223">
        <f>'Retro-Commissioning'!X6</f>
        <v>0</v>
      </c>
      <c r="Y11" s="223">
        <f>'Retro-Commissioning'!Y6</f>
        <v>0</v>
      </c>
      <c r="Z11" s="223">
        <f>'Retro-Commissioning'!Z6</f>
        <v>0</v>
      </c>
      <c r="AA11" s="223">
        <f>'Retro-Commissioning'!AA6</f>
        <v>0</v>
      </c>
      <c r="AB11" s="223">
        <f>'Retro-Commissioning'!AB6</f>
        <v>0</v>
      </c>
      <c r="AC11" s="223">
        <f>'Retro-Commissioning'!AC6</f>
        <v>0</v>
      </c>
      <c r="AD11" s="223">
        <f>'Retro-Commissioning'!AD6</f>
        <v>0</v>
      </c>
      <c r="AE11" s="223">
        <f>'Retro-Commissioning'!AE6</f>
        <v>0</v>
      </c>
      <c r="AF11" s="223">
        <f>'Retro-Commissioning'!AF6</f>
        <v>0</v>
      </c>
      <c r="AG11" s="223">
        <f>'Retro-Commissioning'!AG6</f>
        <v>0</v>
      </c>
      <c r="AH11" s="223">
        <f>'Retro-Commissioning'!AH6</f>
        <v>0</v>
      </c>
      <c r="AI11" s="223">
        <f>'Retro-Commissioning'!AI6</f>
        <v>0</v>
      </c>
      <c r="AJ11" s="223">
        <v>0</v>
      </c>
      <c r="AK11" s="223">
        <v>0</v>
      </c>
      <c r="AL11" s="223">
        <v>0</v>
      </c>
      <c r="AM11" s="223">
        <v>0</v>
      </c>
      <c r="AN11" s="223">
        <v>0</v>
      </c>
      <c r="AO11" s="489">
        <f t="shared" si="2"/>
        <v>265.86988073029715</v>
      </c>
    </row>
    <row r="12" spans="1:41" ht="15.75" customHeight="1" x14ac:dyDescent="0.3">
      <c r="A12" s="246" t="s">
        <v>190</v>
      </c>
      <c r="B12" s="247">
        <f>Streetlighting!B5</f>
        <v>20</v>
      </c>
      <c r="C12" s="248">
        <f>Streetlighting!C5</f>
        <v>132.89987619999999</v>
      </c>
      <c r="D12" s="249">
        <f>Streetlighting!D5</f>
        <v>0.69</v>
      </c>
      <c r="E12" s="23">
        <f>Streetlighting!E5</f>
        <v>0</v>
      </c>
      <c r="F12" s="23">
        <f>Streetlighting!F5</f>
        <v>0</v>
      </c>
      <c r="G12" s="23">
        <f>Streetlighting!G5</f>
        <v>0</v>
      </c>
      <c r="H12" s="23">
        <f>Streetlighting!H5</f>
        <v>0</v>
      </c>
      <c r="I12" s="23">
        <f>Streetlighting!I5</f>
        <v>0</v>
      </c>
      <c r="J12" s="223">
        <f>Streetlighting!J5</f>
        <v>91.700914577999995</v>
      </c>
      <c r="K12" s="223">
        <f>Streetlighting!K5</f>
        <v>91.700914577999995</v>
      </c>
      <c r="L12" s="223">
        <f>Streetlighting!L5</f>
        <v>91.700914577999995</v>
      </c>
      <c r="M12" s="223">
        <f>Streetlighting!M5</f>
        <v>91.700914577999995</v>
      </c>
      <c r="N12" s="223">
        <f>Streetlighting!N5</f>
        <v>91.700914577999995</v>
      </c>
      <c r="O12" s="223">
        <f>Streetlighting!O5</f>
        <v>91.700914577999995</v>
      </c>
      <c r="P12" s="223">
        <f>Streetlighting!P5</f>
        <v>91.700914577999995</v>
      </c>
      <c r="Q12" s="223">
        <f>Streetlighting!Q5</f>
        <v>91.700914577999995</v>
      </c>
      <c r="R12" s="223">
        <f>Streetlighting!R5</f>
        <v>91.700914577999995</v>
      </c>
      <c r="S12" s="223">
        <f>Streetlighting!S5</f>
        <v>91.700914577999995</v>
      </c>
      <c r="T12" s="223">
        <f>Streetlighting!T5</f>
        <v>91.700914577999995</v>
      </c>
      <c r="U12" s="223">
        <f>Streetlighting!U5</f>
        <v>91.700914577999995</v>
      </c>
      <c r="V12" s="223">
        <f>Streetlighting!V5</f>
        <v>91.700914577999995</v>
      </c>
      <c r="W12" s="223">
        <f>Streetlighting!W5</f>
        <v>91.700914577999995</v>
      </c>
      <c r="X12" s="223">
        <f>Streetlighting!X5</f>
        <v>91.700914577999995</v>
      </c>
      <c r="Y12" s="223">
        <f>Streetlighting!Y5</f>
        <v>91.700914577999995</v>
      </c>
      <c r="Z12" s="223">
        <f>Streetlighting!Z5</f>
        <v>91.700914577999995</v>
      </c>
      <c r="AA12" s="223">
        <f>Streetlighting!AA5</f>
        <v>91.700914577999995</v>
      </c>
      <c r="AB12" s="223">
        <f>Streetlighting!AB5</f>
        <v>91.700914577999995</v>
      </c>
      <c r="AC12" s="223">
        <f>Streetlighting!AC5</f>
        <v>91.700914577999995</v>
      </c>
      <c r="AD12" s="223">
        <f>Streetlighting!AD5</f>
        <v>0</v>
      </c>
      <c r="AE12" s="223">
        <f>Streetlighting!AE5</f>
        <v>0</v>
      </c>
      <c r="AF12" s="223">
        <f>Streetlighting!AF5</f>
        <v>0</v>
      </c>
      <c r="AG12" s="223">
        <f>Streetlighting!AG5</f>
        <v>0</v>
      </c>
      <c r="AH12" s="223">
        <f>Streetlighting!AH5</f>
        <v>0</v>
      </c>
      <c r="AI12" s="223">
        <f>Streetlighting!AI5</f>
        <v>0</v>
      </c>
      <c r="AJ12" s="223">
        <v>0</v>
      </c>
      <c r="AK12" s="223">
        <v>0</v>
      </c>
      <c r="AL12" s="223">
        <v>0</v>
      </c>
      <c r="AM12" s="223">
        <v>0</v>
      </c>
      <c r="AN12" s="223">
        <v>0</v>
      </c>
      <c r="AO12" s="489">
        <f t="shared" si="2"/>
        <v>1834.0182915600005</v>
      </c>
    </row>
    <row r="13" spans="1:41" ht="15.75" customHeight="1" x14ac:dyDescent="0.3">
      <c r="A13" s="246" t="s">
        <v>191</v>
      </c>
      <c r="B13" s="247">
        <f>Streetlighting!B6</f>
        <v>20.000000000000004</v>
      </c>
      <c r="C13" s="248">
        <f>Streetlighting!C6</f>
        <v>19916.864676917001</v>
      </c>
      <c r="D13" s="249">
        <f>Streetlighting!D6</f>
        <v>1</v>
      </c>
      <c r="E13" s="23">
        <f>Streetlighting!E6</f>
        <v>0</v>
      </c>
      <c r="F13" s="23">
        <f>Streetlighting!F6</f>
        <v>0</v>
      </c>
      <c r="G13" s="23">
        <f>Streetlighting!G6</f>
        <v>0</v>
      </c>
      <c r="H13" s="23">
        <f>Streetlighting!H6</f>
        <v>0</v>
      </c>
      <c r="I13" s="23">
        <f>Streetlighting!I6</f>
        <v>0</v>
      </c>
      <c r="J13" s="223">
        <f>Streetlighting!J6</f>
        <v>19916.864676917001</v>
      </c>
      <c r="K13" s="223">
        <f>Streetlighting!K6</f>
        <v>19916.864676917001</v>
      </c>
      <c r="L13" s="223">
        <f>Streetlighting!L6</f>
        <v>19916.864676917001</v>
      </c>
      <c r="M13" s="223">
        <f>Streetlighting!M6</f>
        <v>18372.221069916999</v>
      </c>
      <c r="N13" s="223">
        <f>Streetlighting!N6</f>
        <v>18372.221069916999</v>
      </c>
      <c r="O13" s="223">
        <f>Streetlighting!O6</f>
        <v>18372.221069916999</v>
      </c>
      <c r="P13" s="223">
        <f>Streetlighting!P6</f>
        <v>18372.221069916999</v>
      </c>
      <c r="Q13" s="223">
        <f>Streetlighting!Q6</f>
        <v>18372.221069916999</v>
      </c>
      <c r="R13" s="223">
        <f>Streetlighting!R6</f>
        <v>18372.221069916999</v>
      </c>
      <c r="S13" s="223">
        <f>Streetlighting!S6</f>
        <v>18372.221069916999</v>
      </c>
      <c r="T13" s="223">
        <f>Streetlighting!T6</f>
        <v>18372.221069916999</v>
      </c>
      <c r="U13" s="223">
        <f>Streetlighting!U6</f>
        <v>18372.221069916999</v>
      </c>
      <c r="V13" s="223">
        <f>Streetlighting!V6</f>
        <v>18372.221069916999</v>
      </c>
      <c r="W13" s="223">
        <f>Streetlighting!W6</f>
        <v>18372.221069916999</v>
      </c>
      <c r="X13" s="223">
        <f>Streetlighting!X6</f>
        <v>18372.221069916999</v>
      </c>
      <c r="Y13" s="223">
        <f>Streetlighting!Y6</f>
        <v>18372.221069916999</v>
      </c>
      <c r="Z13" s="223">
        <f>Streetlighting!Z6</f>
        <v>18372.221069916999</v>
      </c>
      <c r="AA13" s="223">
        <f>Streetlighting!AA6</f>
        <v>18372.221069916999</v>
      </c>
      <c r="AB13" s="223">
        <f>Streetlighting!AB6</f>
        <v>18372.221069916999</v>
      </c>
      <c r="AC13" s="223">
        <f>Streetlighting!AC6</f>
        <v>18372.221069916999</v>
      </c>
      <c r="AD13" s="223">
        <f>Streetlighting!AD6</f>
        <v>0</v>
      </c>
      <c r="AE13" s="223">
        <f>Streetlighting!AE6</f>
        <v>0</v>
      </c>
      <c r="AF13" s="223">
        <f>Streetlighting!AF6</f>
        <v>0</v>
      </c>
      <c r="AG13" s="223">
        <f>Streetlighting!AG6</f>
        <v>0</v>
      </c>
      <c r="AH13" s="223">
        <f>Streetlighting!AH6</f>
        <v>0</v>
      </c>
      <c r="AI13" s="223">
        <f>Streetlighting!AI6</f>
        <v>0</v>
      </c>
      <c r="AJ13" s="223">
        <v>0</v>
      </c>
      <c r="AK13" s="223">
        <v>0</v>
      </c>
      <c r="AL13" s="223">
        <v>0</v>
      </c>
      <c r="AM13" s="223">
        <v>0</v>
      </c>
      <c r="AN13" s="223">
        <v>0</v>
      </c>
      <c r="AO13" s="489">
        <f t="shared" si="1"/>
        <v>372078.3522193401</v>
      </c>
    </row>
    <row r="14" spans="1:41" ht="15.75" customHeight="1" x14ac:dyDescent="0.3">
      <c r="A14" s="246" t="s">
        <v>701</v>
      </c>
      <c r="B14" s="247">
        <f>'Small Business'!B5</f>
        <v>12.51360144619971</v>
      </c>
      <c r="C14" s="248">
        <f>'Small Business'!C5</f>
        <v>61906.350204291797</v>
      </c>
      <c r="D14" s="249">
        <f>'Small Business'!D5</f>
        <v>0.89099999999999813</v>
      </c>
      <c r="E14" s="23">
        <f>'Small Business'!E5</f>
        <v>0</v>
      </c>
      <c r="F14" s="23">
        <f>'Small Business'!F5</f>
        <v>0</v>
      </c>
      <c r="G14" s="23">
        <f>'Small Business'!G5</f>
        <v>0</v>
      </c>
      <c r="H14" s="23">
        <f>'Small Business'!H5</f>
        <v>0</v>
      </c>
      <c r="I14" s="23">
        <f>'Small Business'!I5</f>
        <v>0</v>
      </c>
      <c r="J14" s="223">
        <f>'Small Business'!J5</f>
        <v>55158.558032023873</v>
      </c>
      <c r="K14" s="223">
        <f>'Small Business'!K5</f>
        <v>55158.558032023873</v>
      </c>
      <c r="L14" s="223">
        <f>'Small Business'!L5</f>
        <v>54995.194904322911</v>
      </c>
      <c r="M14" s="223">
        <f>'Small Business'!M5</f>
        <v>53402.930087977649</v>
      </c>
      <c r="N14" s="223">
        <f>'Small Business'!N5</f>
        <v>52210.166161560388</v>
      </c>
      <c r="O14" s="223">
        <f>'Small Business'!O5</f>
        <v>51602.1682164304</v>
      </c>
      <c r="P14" s="223">
        <f>'Small Business'!P5</f>
        <v>49949.381397298042</v>
      </c>
      <c r="Q14" s="223">
        <f>'Small Business'!Q5</f>
        <v>48942.758227965707</v>
      </c>
      <c r="R14" s="223">
        <f>'Small Business'!R5</f>
        <v>48786.816367483887</v>
      </c>
      <c r="S14" s="223">
        <f>'Small Business'!S5</f>
        <v>47878.673638715933</v>
      </c>
      <c r="T14" s="223">
        <f>'Small Business'!T5</f>
        <v>46741.979107152576</v>
      </c>
      <c r="U14" s="223">
        <f>'Small Business'!U5</f>
        <v>37170.90328161564</v>
      </c>
      <c r="V14" s="223">
        <f>'Small Business'!V5</f>
        <v>19938.316780292105</v>
      </c>
      <c r="W14" s="223">
        <f>'Small Business'!W5</f>
        <v>17131.96557639536</v>
      </c>
      <c r="X14" s="223">
        <f>'Small Business'!X5</f>
        <v>16633.695582315147</v>
      </c>
      <c r="Y14" s="223">
        <f>'Small Business'!Y5</f>
        <v>0</v>
      </c>
      <c r="Z14" s="223">
        <f>'Small Business'!Z5</f>
        <v>0</v>
      </c>
      <c r="AA14" s="223">
        <f>'Small Business'!AA5</f>
        <v>0</v>
      </c>
      <c r="AB14" s="223">
        <f>'Small Business'!AB5</f>
        <v>0</v>
      </c>
      <c r="AC14" s="223">
        <f>'Small Business'!AC5</f>
        <v>0</v>
      </c>
      <c r="AD14" s="223">
        <f>'Small Business'!AD5</f>
        <v>0</v>
      </c>
      <c r="AE14" s="223">
        <f>'Small Business'!AE5</f>
        <v>0</v>
      </c>
      <c r="AF14" s="223">
        <f>'Small Business'!AF5</f>
        <v>0</v>
      </c>
      <c r="AG14" s="223">
        <f>'Small Business'!AG5</f>
        <v>0</v>
      </c>
      <c r="AH14" s="223">
        <f>'Small Business'!AH5</f>
        <v>0</v>
      </c>
      <c r="AI14" s="223">
        <f>'Small Business'!AI5</f>
        <v>0</v>
      </c>
      <c r="AJ14" s="223">
        <v>0</v>
      </c>
      <c r="AK14" s="223">
        <v>0</v>
      </c>
      <c r="AL14" s="223">
        <v>0</v>
      </c>
      <c r="AM14" s="223">
        <v>0</v>
      </c>
      <c r="AN14" s="223">
        <v>0</v>
      </c>
      <c r="AO14" s="489">
        <f t="shared" si="1"/>
        <v>655702.06539357326</v>
      </c>
    </row>
    <row r="15" spans="1:41" ht="15.75" customHeight="1" x14ac:dyDescent="0.3">
      <c r="A15" s="246" t="s">
        <v>664</v>
      </c>
      <c r="B15" s="247">
        <f>'Small Business'!B6</f>
        <v>19.717442923550049</v>
      </c>
      <c r="C15" s="248">
        <f>'Small Business'!C6</f>
        <v>326.56927566645487</v>
      </c>
      <c r="D15" s="249">
        <f>'Small Business'!D6</f>
        <v>0.89100000000000001</v>
      </c>
      <c r="E15" s="23">
        <f>'Small Business'!E6</f>
        <v>0</v>
      </c>
      <c r="F15" s="23">
        <f>'Small Business'!F6</f>
        <v>0</v>
      </c>
      <c r="G15" s="23">
        <f>'Small Business'!G6</f>
        <v>0</v>
      </c>
      <c r="H15" s="23">
        <f>'Small Business'!H6</f>
        <v>0</v>
      </c>
      <c r="I15" s="23">
        <f>'Small Business'!I6</f>
        <v>0</v>
      </c>
      <c r="J15" s="223">
        <f>'Small Business'!J6</f>
        <v>290.97322461881129</v>
      </c>
      <c r="K15" s="223">
        <f>'Small Business'!K6</f>
        <v>290.97322461881129</v>
      </c>
      <c r="L15" s="223">
        <f>'Small Business'!L6</f>
        <v>290.97322461881129</v>
      </c>
      <c r="M15" s="223">
        <f>'Small Business'!M6</f>
        <v>290.97322461881129</v>
      </c>
      <c r="N15" s="223">
        <f>'Small Business'!N6</f>
        <v>290.97322461881129</v>
      </c>
      <c r="O15" s="223">
        <f>'Small Business'!O6</f>
        <v>290.97322461881129</v>
      </c>
      <c r="P15" s="223">
        <f>'Small Business'!P6</f>
        <v>290.97322461881129</v>
      </c>
      <c r="Q15" s="223">
        <f>'Small Business'!Q6</f>
        <v>290.97322461881129</v>
      </c>
      <c r="R15" s="223">
        <f>'Small Business'!R6</f>
        <v>290.97322461881129</v>
      </c>
      <c r="S15" s="223">
        <f>'Small Business'!S6</f>
        <v>290.97322461881129</v>
      </c>
      <c r="T15" s="223">
        <f>'Small Business'!T6</f>
        <v>289.6198317349772</v>
      </c>
      <c r="U15" s="223">
        <f>'Small Business'!U6</f>
        <v>289.6198317349772</v>
      </c>
      <c r="V15" s="223">
        <f>'Small Business'!V6</f>
        <v>281.03450488058161</v>
      </c>
      <c r="W15" s="223">
        <f>'Small Business'!W6</f>
        <v>281.03450488058161</v>
      </c>
      <c r="X15" s="223">
        <f>'Small Business'!X6</f>
        <v>281.03450488058161</v>
      </c>
      <c r="Y15" s="223">
        <f>'Small Business'!Y6</f>
        <v>281.03450488058161</v>
      </c>
      <c r="Z15" s="223">
        <f>'Small Business'!Z6</f>
        <v>281.03450488058161</v>
      </c>
      <c r="AA15" s="223">
        <f>'Small Business'!AA6</f>
        <v>281.03450488058161</v>
      </c>
      <c r="AB15" s="223">
        <f>'Small Business'!AB6</f>
        <v>281.03450488058161</v>
      </c>
      <c r="AC15" s="223">
        <f>'Small Business'!AC6</f>
        <v>281.03450488058161</v>
      </c>
      <c r="AD15" s="223">
        <f>'Small Business'!AD6</f>
        <v>0</v>
      </c>
      <c r="AE15" s="223">
        <f>'Small Business'!AE6</f>
        <v>0</v>
      </c>
      <c r="AF15" s="223">
        <f>'Small Business'!AF6</f>
        <v>0</v>
      </c>
      <c r="AG15" s="223">
        <f>'Small Business'!AG6</f>
        <v>0</v>
      </c>
      <c r="AH15" s="223">
        <f>'Small Business'!AH6</f>
        <v>0</v>
      </c>
      <c r="AI15" s="223">
        <f>'Small Business'!AI6</f>
        <v>0</v>
      </c>
      <c r="AJ15" s="223">
        <v>0</v>
      </c>
      <c r="AK15" s="223">
        <v>0</v>
      </c>
      <c r="AL15" s="223">
        <v>0</v>
      </c>
      <c r="AM15" s="223">
        <v>0</v>
      </c>
      <c r="AN15" s="223">
        <v>0</v>
      </c>
      <c r="AO15" s="489">
        <f t="shared" si="1"/>
        <v>5737.2479487027194</v>
      </c>
    </row>
    <row r="16" spans="1:41" ht="15.75" customHeight="1" x14ac:dyDescent="0.3">
      <c r="A16" s="246" t="s">
        <v>702</v>
      </c>
      <c r="B16" s="247">
        <f>Midstream!B5</f>
        <v>14.632910756167222</v>
      </c>
      <c r="C16" s="248">
        <f>Midstream!C5</f>
        <v>29577.090199276437</v>
      </c>
      <c r="D16" s="249">
        <f>Midstream!D5</f>
        <v>0.91319999999999846</v>
      </c>
      <c r="E16" s="23">
        <f>Midstream!E5</f>
        <v>0</v>
      </c>
      <c r="F16" s="23">
        <f>Midstream!F5</f>
        <v>0</v>
      </c>
      <c r="G16" s="23">
        <f>Midstream!G5</f>
        <v>0</v>
      </c>
      <c r="H16" s="23">
        <f>Midstream!H5</f>
        <v>0</v>
      </c>
      <c r="I16" s="23">
        <f>Midstream!I5</f>
        <v>0</v>
      </c>
      <c r="J16" s="223">
        <f>Midstream!J5</f>
        <v>27009.798769979196</v>
      </c>
      <c r="K16" s="223">
        <f>Midstream!K5</f>
        <v>27009.798769979196</v>
      </c>
      <c r="L16" s="223">
        <f>Midstream!L5</f>
        <v>27009.798769979196</v>
      </c>
      <c r="M16" s="223">
        <f>Midstream!M5</f>
        <v>27009.798769979196</v>
      </c>
      <c r="N16" s="223">
        <f>Midstream!N5</f>
        <v>27009.798769979196</v>
      </c>
      <c r="O16" s="223">
        <f>Midstream!O5</f>
        <v>27001.412615486075</v>
      </c>
      <c r="P16" s="223">
        <f>Midstream!P5</f>
        <v>27001.412615486075</v>
      </c>
      <c r="Q16" s="223">
        <f>Midstream!Q5</f>
        <v>27001.412615486075</v>
      </c>
      <c r="R16" s="223">
        <f>Midstream!R5</f>
        <v>27001.412615486075</v>
      </c>
      <c r="S16" s="223">
        <f>Midstream!S5</f>
        <v>27001.412615486075</v>
      </c>
      <c r="T16" s="223">
        <f>Midstream!T5</f>
        <v>27001.412615486075</v>
      </c>
      <c r="U16" s="223">
        <f>Midstream!U5</f>
        <v>26480.036004894631</v>
      </c>
      <c r="V16" s="223">
        <f>Midstream!V5</f>
        <v>25630.090148875453</v>
      </c>
      <c r="W16" s="223">
        <f>Midstream!W5</f>
        <v>25630.090148875453</v>
      </c>
      <c r="X16" s="223">
        <f>Midstream!X5</f>
        <v>20434.289097682929</v>
      </c>
      <c r="Y16" s="223">
        <f>Midstream!Y5</f>
        <v>0</v>
      </c>
      <c r="Z16" s="223">
        <f>Midstream!Z5</f>
        <v>0</v>
      </c>
      <c r="AA16" s="223">
        <f>Midstream!AA5</f>
        <v>0</v>
      </c>
      <c r="AB16" s="223">
        <f>Midstream!AB5</f>
        <v>0</v>
      </c>
      <c r="AC16" s="223">
        <f>Midstream!AC5</f>
        <v>0</v>
      </c>
      <c r="AD16" s="223">
        <f>Midstream!AD5</f>
        <v>0</v>
      </c>
      <c r="AE16" s="223">
        <f>Midstream!AE5</f>
        <v>0</v>
      </c>
      <c r="AF16" s="223">
        <f>Midstream!AF5</f>
        <v>0</v>
      </c>
      <c r="AG16" s="223">
        <f>Midstream!AG5</f>
        <v>0</v>
      </c>
      <c r="AH16" s="223">
        <f>Midstream!AH5</f>
        <v>0</v>
      </c>
      <c r="AI16" s="223">
        <f>Midstream!AI5</f>
        <v>0</v>
      </c>
      <c r="AJ16" s="223">
        <v>0</v>
      </c>
      <c r="AK16" s="223">
        <v>0</v>
      </c>
      <c r="AL16" s="223">
        <v>0</v>
      </c>
      <c r="AM16" s="223">
        <v>0</v>
      </c>
      <c r="AN16" s="223">
        <v>0</v>
      </c>
      <c r="AO16" s="489">
        <f t="shared" si="1"/>
        <v>395231.97494314087</v>
      </c>
    </row>
    <row r="17" spans="1:41" ht="15.75" customHeight="1" x14ac:dyDescent="0.3">
      <c r="A17" s="246" t="s">
        <v>703</v>
      </c>
      <c r="B17" s="247">
        <f>Midstream!B6</f>
        <v>12.785321504315153</v>
      </c>
      <c r="C17" s="248">
        <f>Midstream!C6</f>
        <v>213.31279700675137</v>
      </c>
      <c r="D17" s="249">
        <f>Midstream!D6</f>
        <v>0.88373350325422428</v>
      </c>
      <c r="E17" s="23">
        <f>Midstream!E6</f>
        <v>0</v>
      </c>
      <c r="F17" s="23">
        <f>Midstream!F6</f>
        <v>0</v>
      </c>
      <c r="G17" s="23">
        <f>Midstream!G6</f>
        <v>0</v>
      </c>
      <c r="H17" s="23">
        <f>Midstream!H6</f>
        <v>0</v>
      </c>
      <c r="I17" s="23">
        <f>Midstream!I6</f>
        <v>0</v>
      </c>
      <c r="J17" s="223">
        <f>Midstream!J6</f>
        <v>188.51166538773359</v>
      </c>
      <c r="K17" s="223">
        <f>Midstream!K6</f>
        <v>188.51166538773359</v>
      </c>
      <c r="L17" s="223">
        <f>Midstream!L6</f>
        <v>188.51166538773359</v>
      </c>
      <c r="M17" s="223">
        <f>Midstream!M6</f>
        <v>188.42553632855228</v>
      </c>
      <c r="N17" s="223">
        <f>Midstream!N6</f>
        <v>187.95406014048211</v>
      </c>
      <c r="O17" s="223">
        <f>Midstream!O6</f>
        <v>187.95406014048211</v>
      </c>
      <c r="P17" s="223">
        <f>Midstream!P6</f>
        <v>187.95406014048211</v>
      </c>
      <c r="Q17" s="223">
        <f>Midstream!Q6</f>
        <v>187.95406014048211</v>
      </c>
      <c r="R17" s="223">
        <f>Midstream!R6</f>
        <v>187.95406014048211</v>
      </c>
      <c r="S17" s="223">
        <f>Midstream!S6</f>
        <v>187.95406014048211</v>
      </c>
      <c r="T17" s="223">
        <f>Midstream!T6</f>
        <v>187.95406014048211</v>
      </c>
      <c r="U17" s="223">
        <f>Midstream!U6</f>
        <v>75.842644640055482</v>
      </c>
      <c r="V17" s="223">
        <f>Midstream!V6</f>
        <v>75.842644640055482</v>
      </c>
      <c r="W17" s="223">
        <f>Midstream!W6</f>
        <v>75.842644640055482</v>
      </c>
      <c r="X17" s="223">
        <f>Midstream!X6</f>
        <v>75.842644640055482</v>
      </c>
      <c r="Y17" s="223">
        <f>Midstream!Y6</f>
        <v>40.008002922258832</v>
      </c>
      <c r="Z17" s="223">
        <f>Midstream!Z6</f>
        <v>0</v>
      </c>
      <c r="AA17" s="223">
        <f>Midstream!AA6</f>
        <v>0</v>
      </c>
      <c r="AB17" s="223">
        <f>Midstream!AB6</f>
        <v>0</v>
      </c>
      <c r="AC17" s="223">
        <f>Midstream!AC6</f>
        <v>0</v>
      </c>
      <c r="AD17" s="223">
        <f>Midstream!AD6</f>
        <v>0</v>
      </c>
      <c r="AE17" s="223">
        <f>Midstream!AE6</f>
        <v>0</v>
      </c>
      <c r="AF17" s="223">
        <f>Midstream!AF6</f>
        <v>0</v>
      </c>
      <c r="AG17" s="223">
        <f>Midstream!AG6</f>
        <v>0</v>
      </c>
      <c r="AH17" s="223">
        <f>Midstream!AH6</f>
        <v>0</v>
      </c>
      <c r="AI17" s="223">
        <f>Midstream!AI6</f>
        <v>0</v>
      </c>
      <c r="AJ17" s="223">
        <v>0</v>
      </c>
      <c r="AK17" s="223">
        <v>0</v>
      </c>
      <c r="AL17" s="223">
        <v>0</v>
      </c>
      <c r="AM17" s="223">
        <v>0</v>
      </c>
      <c r="AN17" s="223">
        <v>0</v>
      </c>
      <c r="AO17" s="489">
        <f t="shared" si="1"/>
        <v>2413.0175349576084</v>
      </c>
    </row>
    <row r="18" spans="1:41" ht="15.75" customHeight="1" x14ac:dyDescent="0.3">
      <c r="A18" s="246" t="s">
        <v>704</v>
      </c>
      <c r="B18" s="247">
        <f>Midstream!B7</f>
        <v>12.078694365214316</v>
      </c>
      <c r="C18" s="248">
        <f>Midstream!C7</f>
        <v>593.64320691529895</v>
      </c>
      <c r="D18" s="249">
        <f>Midstream!D7</f>
        <v>0.80000000000000016</v>
      </c>
      <c r="E18" s="23">
        <f>Midstream!E7</f>
        <v>0</v>
      </c>
      <c r="F18" s="23">
        <f>Midstream!F7</f>
        <v>0</v>
      </c>
      <c r="G18" s="23">
        <f>Midstream!G7</f>
        <v>0</v>
      </c>
      <c r="H18" s="23">
        <f>Midstream!H7</f>
        <v>0</v>
      </c>
      <c r="I18" s="23">
        <f>Midstream!I7</f>
        <v>0</v>
      </c>
      <c r="J18" s="223">
        <f>Midstream!J7</f>
        <v>474.91456553223924</v>
      </c>
      <c r="K18" s="223">
        <f>Midstream!K7</f>
        <v>474.91456553223924</v>
      </c>
      <c r="L18" s="223">
        <f>Midstream!L7</f>
        <v>474.91456553223924</v>
      </c>
      <c r="M18" s="223">
        <f>Midstream!M7</f>
        <v>474.91456553223924</v>
      </c>
      <c r="N18" s="223">
        <f>Midstream!N7</f>
        <v>474.91456553223924</v>
      </c>
      <c r="O18" s="223">
        <f>Midstream!O7</f>
        <v>474.91456553223924</v>
      </c>
      <c r="P18" s="223">
        <f>Midstream!P7</f>
        <v>474.91456553223924</v>
      </c>
      <c r="Q18" s="223">
        <f>Midstream!Q7</f>
        <v>474.91456553223924</v>
      </c>
      <c r="R18" s="223">
        <f>Midstream!R7</f>
        <v>474.91456553223924</v>
      </c>
      <c r="S18" s="223">
        <f>Midstream!S7</f>
        <v>463.99375743410332</v>
      </c>
      <c r="T18" s="223">
        <f>Midstream!T7</f>
        <v>461.3901030261033</v>
      </c>
      <c r="U18" s="223">
        <f>Midstream!U7</f>
        <v>461.3901030261033</v>
      </c>
      <c r="V18" s="223">
        <f>Midstream!V7</f>
        <v>25.114277792000003</v>
      </c>
      <c r="W18" s="223">
        <f>Midstream!W7</f>
        <v>25.114277792000003</v>
      </c>
      <c r="X18" s="223">
        <f>Midstream!X7</f>
        <v>25.114277792000003</v>
      </c>
      <c r="Y18" s="223">
        <f>Midstream!Y7</f>
        <v>0</v>
      </c>
      <c r="Z18" s="223">
        <f>Midstream!Z7</f>
        <v>0</v>
      </c>
      <c r="AA18" s="223">
        <f>Midstream!AA7</f>
        <v>0</v>
      </c>
      <c r="AB18" s="223">
        <f>Midstream!AB7</f>
        <v>0</v>
      </c>
      <c r="AC18" s="223">
        <f>Midstream!AC7</f>
        <v>0</v>
      </c>
      <c r="AD18" s="223">
        <f>Midstream!AD7</f>
        <v>0</v>
      </c>
      <c r="AE18" s="223">
        <f>Midstream!AE7</f>
        <v>0</v>
      </c>
      <c r="AF18" s="223">
        <f>Midstream!AF7</f>
        <v>0</v>
      </c>
      <c r="AG18" s="223">
        <f>Midstream!AG7</f>
        <v>0</v>
      </c>
      <c r="AH18" s="223">
        <f>Midstream!AH7</f>
        <v>0</v>
      </c>
      <c r="AI18" s="223">
        <f>Midstream!AI7</f>
        <v>0</v>
      </c>
      <c r="AJ18" s="223">
        <v>0</v>
      </c>
      <c r="AK18" s="223">
        <v>0</v>
      </c>
      <c r="AL18" s="223">
        <v>0</v>
      </c>
      <c r="AM18" s="223">
        <v>0</v>
      </c>
      <c r="AN18" s="223">
        <v>0</v>
      </c>
      <c r="AO18" s="489">
        <f t="shared" ref="AO18" si="3">SUM(E18:AN18)</f>
        <v>5736.3478866524629</v>
      </c>
    </row>
    <row r="19" spans="1:41" ht="15.75" customHeight="1" x14ac:dyDescent="0.3">
      <c r="A19" s="246" t="s">
        <v>322</v>
      </c>
      <c r="B19" s="247">
        <f>Carryover!B9</f>
        <v>14.345648375298071</v>
      </c>
      <c r="C19" s="248">
        <f>Carryover!C9</f>
        <v>5734.6558450052053</v>
      </c>
      <c r="D19" s="249">
        <f>Carryover!D9</f>
        <v>0.85269755706704242</v>
      </c>
      <c r="E19" s="23">
        <f>Carryover!E9</f>
        <v>0</v>
      </c>
      <c r="F19" s="23">
        <f>Carryover!F9</f>
        <v>0</v>
      </c>
      <c r="G19" s="23">
        <f>Carryover!G9</f>
        <v>0</v>
      </c>
      <c r="H19" s="23">
        <f>Carryover!H9</f>
        <v>0</v>
      </c>
      <c r="I19" s="23">
        <f>Carryover!I9</f>
        <v>0</v>
      </c>
      <c r="J19" s="223">
        <f>Carryover!J9</f>
        <v>4889.9270296561745</v>
      </c>
      <c r="K19" s="223">
        <f>Carryover!K9</f>
        <v>4889.9270296561745</v>
      </c>
      <c r="L19" s="223">
        <f>Carryover!L9</f>
        <v>4889.9270296561745</v>
      </c>
      <c r="M19" s="223">
        <f>Carryover!M9</f>
        <v>4889.9270296561745</v>
      </c>
      <c r="N19" s="223">
        <f>Carryover!N9</f>
        <v>4756.659035405045</v>
      </c>
      <c r="O19" s="223">
        <f>Carryover!O9</f>
        <v>4748.8770733994825</v>
      </c>
      <c r="P19" s="223">
        <f>Carryover!P9</f>
        <v>4733.5920001357554</v>
      </c>
      <c r="Q19" s="223">
        <f>Carryover!Q9</f>
        <v>4554.4767754115164</v>
      </c>
      <c r="R19" s="223">
        <f>Carryover!R9</f>
        <v>4554.4767754115164</v>
      </c>
      <c r="S19" s="223">
        <f>Carryover!S9</f>
        <v>4554.4767754115164</v>
      </c>
      <c r="T19" s="223">
        <f>Carryover!T9</f>
        <v>4552.8399268772546</v>
      </c>
      <c r="U19" s="223">
        <f>Carryover!U9</f>
        <v>4552.8399268772546</v>
      </c>
      <c r="V19" s="223">
        <f>Carryover!V9</f>
        <v>4552.8399268772546</v>
      </c>
      <c r="W19" s="223">
        <f>Carryover!W9</f>
        <v>4552.8399268772546</v>
      </c>
      <c r="X19" s="223">
        <f>Carryover!X9</f>
        <v>3629.8759286792911</v>
      </c>
      <c r="Y19" s="223">
        <f>Carryover!Y9</f>
        <v>0</v>
      </c>
      <c r="Z19" s="223">
        <f>Carryover!Z9</f>
        <v>0</v>
      </c>
      <c r="AA19" s="223">
        <f>Carryover!AA9</f>
        <v>0</v>
      </c>
      <c r="AB19" s="223">
        <f>Carryover!AB9</f>
        <v>0</v>
      </c>
      <c r="AC19" s="223">
        <f>Carryover!AC9</f>
        <v>0</v>
      </c>
      <c r="AD19" s="223">
        <f>Carryover!AD9</f>
        <v>0</v>
      </c>
      <c r="AE19" s="223">
        <f>Carryover!AE9</f>
        <v>0</v>
      </c>
      <c r="AF19" s="223">
        <f>Carryover!AF9</f>
        <v>0</v>
      </c>
      <c r="AG19" s="223">
        <f>Carryover!AG9</f>
        <v>0</v>
      </c>
      <c r="AH19" s="223">
        <f>Carryover!AH9</f>
        <v>0</v>
      </c>
      <c r="AI19" s="223">
        <f>Carryover!AI9</f>
        <v>0</v>
      </c>
      <c r="AJ19" s="223">
        <v>0</v>
      </c>
      <c r="AK19" s="223">
        <v>0</v>
      </c>
      <c r="AL19" s="223">
        <v>0</v>
      </c>
      <c r="AM19" s="223">
        <v>0</v>
      </c>
      <c r="AN19" s="223">
        <v>0</v>
      </c>
      <c r="AO19" s="489">
        <f t="shared" ref="AO19" si="4">SUM(E19:AN19)</f>
        <v>69303.502189987848</v>
      </c>
    </row>
    <row r="20" spans="1:41" ht="15.75" customHeight="1" x14ac:dyDescent="0.3">
      <c r="A20" s="246" t="s">
        <v>494</v>
      </c>
      <c r="B20" s="247">
        <f>'Bus (b-25) Conversions'!B21</f>
        <v>23.656886642642242</v>
      </c>
      <c r="C20" s="248">
        <f>'Bus (b-25) Conversions'!C8</f>
        <v>20792.370292564447</v>
      </c>
      <c r="D20" s="249">
        <f>'Bus (b-25) Conversions'!D8</f>
        <v>0.79240545251720151</v>
      </c>
      <c r="E20" s="23"/>
      <c r="F20" s="23"/>
      <c r="G20" s="23"/>
      <c r="H20" s="23"/>
      <c r="I20" s="23"/>
      <c r="J20" s="223">
        <f>'Bus (b-25) Conversions'!J8</f>
        <v>16475.987590584748</v>
      </c>
      <c r="K20" s="223">
        <f>'Bus (b-25) Conversions'!K8</f>
        <v>16475.987590584748</v>
      </c>
      <c r="L20" s="223">
        <f>'Bus (b-25) Conversions'!L8</f>
        <v>16475.987590584748</v>
      </c>
      <c r="M20" s="223">
        <f>'Bus (b-25) Conversions'!M8</f>
        <v>16475.987590584748</v>
      </c>
      <c r="N20" s="223">
        <f>'Bus (b-25) Conversions'!N8</f>
        <v>16475.987590584748</v>
      </c>
      <c r="O20" s="223">
        <f>'Bus (b-25) Conversions'!O8</f>
        <v>16475.987590584748</v>
      </c>
      <c r="P20" s="223">
        <f>'Bus (b-25) Conversions'!P8</f>
        <v>16129.389007523667</v>
      </c>
      <c r="Q20" s="223">
        <f>'Bus (b-25) Conversions'!Q8</f>
        <v>16129.389007523667</v>
      </c>
      <c r="R20" s="223">
        <f>'Bus (b-25) Conversions'!R8</f>
        <v>16129.389007523667</v>
      </c>
      <c r="S20" s="223">
        <f>'Bus (b-25) Conversions'!S8</f>
        <v>16129.389007523667</v>
      </c>
      <c r="T20" s="223">
        <f>'Bus (b-25) Conversions'!T8</f>
        <v>16129.389007523667</v>
      </c>
      <c r="U20" s="223">
        <f>'Bus (b-25) Conversions'!U8</f>
        <v>16129.389007523667</v>
      </c>
      <c r="V20" s="223">
        <f>'Bus (b-25) Conversions'!V8</f>
        <v>16129.389007523667</v>
      </c>
      <c r="W20" s="223">
        <f>'Bus (b-25) Conversions'!W8</f>
        <v>16129.389007523667</v>
      </c>
      <c r="X20" s="223">
        <f>'Bus (b-25) Conversions'!X8</f>
        <v>15646.684868123084</v>
      </c>
      <c r="Y20" s="223">
        <f>'Bus (b-25) Conversions'!Y8</f>
        <v>14900.701472614101</v>
      </c>
      <c r="Z20" s="223">
        <f>'Bus (b-25) Conversions'!Z8</f>
        <v>14900.701472614101</v>
      </c>
      <c r="AA20" s="223">
        <f>'Bus (b-25) Conversions'!AA8</f>
        <v>14900.701472614101</v>
      </c>
      <c r="AB20" s="223">
        <f>'Bus (b-25) Conversions'!AB8</f>
        <v>14900.701472614101</v>
      </c>
      <c r="AC20" s="223">
        <f>'Bus (b-25) Conversions'!AC8</f>
        <v>14900.701472614101</v>
      </c>
      <c r="AD20" s="223">
        <f>'Bus (b-25) Conversions'!AD8</f>
        <v>14824.104587370743</v>
      </c>
      <c r="AE20" s="223">
        <f>'Bus (b-25) Conversions'!AE8</f>
        <v>14824.104587370743</v>
      </c>
      <c r="AF20" s="223">
        <f>'Bus (b-25) Conversions'!AF8</f>
        <v>14824.104587370743</v>
      </c>
      <c r="AG20" s="223">
        <f>'Bus (b-25) Conversions'!AG8</f>
        <v>14824.104587370743</v>
      </c>
      <c r="AH20" s="223">
        <f>'Bus (b-25) Conversions'!AH8</f>
        <v>14824.104587370743</v>
      </c>
      <c r="AI20" s="223">
        <f>'Bus (b-25) Conversions'!AI8</f>
        <v>0</v>
      </c>
      <c r="AJ20" s="223">
        <v>0</v>
      </c>
      <c r="AK20" s="223">
        <v>0</v>
      </c>
      <c r="AL20" s="223">
        <v>0</v>
      </c>
      <c r="AM20" s="223">
        <v>0</v>
      </c>
      <c r="AN20" s="223">
        <v>0</v>
      </c>
      <c r="AO20" s="489">
        <f t="shared" si="1"/>
        <v>392161.75277174509</v>
      </c>
    </row>
    <row r="21" spans="1:41" ht="15.75" customHeight="1" x14ac:dyDescent="0.3">
      <c r="A21" s="226" t="s">
        <v>338</v>
      </c>
      <c r="B21" s="243"/>
      <c r="C21" s="228">
        <f>SUM(C5:C20)</f>
        <v>198604.93603808267</v>
      </c>
      <c r="D21" s="253">
        <f>J21/C21</f>
        <v>0.87416573563270128</v>
      </c>
      <c r="E21" s="42"/>
      <c r="F21" s="42"/>
      <c r="G21" s="42"/>
      <c r="H21" s="42"/>
      <c r="I21" s="42"/>
      <c r="J21" s="228">
        <f t="shared" ref="J21:AO21" si="5">SUM(J5:J20)</f>
        <v>173613.63001201613</v>
      </c>
      <c r="K21" s="228">
        <f t="shared" si="5"/>
        <v>173613.63001201613</v>
      </c>
      <c r="L21" s="228">
        <f t="shared" si="5"/>
        <v>173429.35685658033</v>
      </c>
      <c r="M21" s="228">
        <f t="shared" si="5"/>
        <v>170127.08291710581</v>
      </c>
      <c r="N21" s="228">
        <f t="shared" si="5"/>
        <v>168375.24340983658</v>
      </c>
      <c r="O21" s="228">
        <f t="shared" si="5"/>
        <v>167514.86751048357</v>
      </c>
      <c r="P21" s="228">
        <f t="shared" si="5"/>
        <v>165330.51518284742</v>
      </c>
      <c r="Q21" s="228">
        <f t="shared" si="5"/>
        <v>160524.05126115613</v>
      </c>
      <c r="R21" s="228">
        <f t="shared" si="5"/>
        <v>158850.62543486836</v>
      </c>
      <c r="S21" s="228">
        <f t="shared" si="5"/>
        <v>157658.3358215199</v>
      </c>
      <c r="T21" s="228">
        <f t="shared" si="5"/>
        <v>154589.65832264742</v>
      </c>
      <c r="U21" s="228">
        <f t="shared" si="5"/>
        <v>137747.98694970566</v>
      </c>
      <c r="V21" s="228">
        <f t="shared" si="5"/>
        <v>115454.56596041974</v>
      </c>
      <c r="W21" s="228">
        <f t="shared" si="5"/>
        <v>108726.58484712199</v>
      </c>
      <c r="X21" s="228">
        <f t="shared" si="5"/>
        <v>100552.07890721053</v>
      </c>
      <c r="Y21" s="228">
        <f t="shared" si="5"/>
        <v>37887.878896543742</v>
      </c>
      <c r="Z21" s="228">
        <f t="shared" si="5"/>
        <v>37581.834810208384</v>
      </c>
      <c r="AA21" s="228">
        <f t="shared" si="5"/>
        <v>37265.627413418202</v>
      </c>
      <c r="AB21" s="228">
        <f t="shared" si="5"/>
        <v>37114.347305176554</v>
      </c>
      <c r="AC21" s="228">
        <f t="shared" si="5"/>
        <v>36886.728784316518</v>
      </c>
      <c r="AD21" s="228">
        <f t="shared" si="5"/>
        <v>17948.212860030118</v>
      </c>
      <c r="AE21" s="228">
        <f t="shared" si="5"/>
        <v>17947.883172763144</v>
      </c>
      <c r="AF21" s="228">
        <f t="shared" si="5"/>
        <v>17619.516395805767</v>
      </c>
      <c r="AG21" s="228">
        <f t="shared" si="5"/>
        <v>17484.057323635938</v>
      </c>
      <c r="AH21" s="270">
        <f t="shared" si="5"/>
        <v>17471.238781269542</v>
      </c>
      <c r="AI21" s="270">
        <f t="shared" si="5"/>
        <v>781.99348755935364</v>
      </c>
      <c r="AJ21" s="270">
        <f t="shared" si="5"/>
        <v>781.99348755935364</v>
      </c>
      <c r="AK21" s="270">
        <f t="shared" si="5"/>
        <v>781.99348755935364</v>
      </c>
      <c r="AL21" s="270">
        <f t="shared" si="5"/>
        <v>781.99348755935364</v>
      </c>
      <c r="AM21" s="270">
        <f t="shared" si="5"/>
        <v>781.99348755935364</v>
      </c>
      <c r="AN21" s="270">
        <f t="shared" si="5"/>
        <v>0</v>
      </c>
      <c r="AO21" s="220">
        <f t="shared" si="5"/>
        <v>2565225.5065865</v>
      </c>
    </row>
    <row r="22" spans="1:41" ht="15.75" customHeight="1" x14ac:dyDescent="0.3">
      <c r="A22" s="226" t="s">
        <v>366</v>
      </c>
      <c r="B22" s="231"/>
      <c r="C22" s="232"/>
      <c r="D22" s="300"/>
      <c r="E22" s="42"/>
      <c r="F22" s="42"/>
      <c r="G22" s="42"/>
      <c r="H22" s="42"/>
      <c r="I22" s="42"/>
      <c r="J22" s="220">
        <v>0</v>
      </c>
      <c r="K22" s="220">
        <f>J21-K21</f>
        <v>0</v>
      </c>
      <c r="L22" s="220">
        <f t="shared" ref="L22:AN22" si="6">K21-L21</f>
        <v>184.27315543580335</v>
      </c>
      <c r="M22" s="220">
        <f t="shared" si="6"/>
        <v>3302.2739394745149</v>
      </c>
      <c r="N22" s="220">
        <f t="shared" si="6"/>
        <v>1751.8395072692365</v>
      </c>
      <c r="O22" s="220">
        <f t="shared" si="6"/>
        <v>860.37589935300639</v>
      </c>
      <c r="P22" s="220">
        <f t="shared" si="6"/>
        <v>2184.352327636152</v>
      </c>
      <c r="Q22" s="220">
        <f t="shared" si="6"/>
        <v>4806.463921691291</v>
      </c>
      <c r="R22" s="220">
        <f t="shared" si="6"/>
        <v>1673.4258262877702</v>
      </c>
      <c r="S22" s="220">
        <f t="shared" si="6"/>
        <v>1192.289613348461</v>
      </c>
      <c r="T22" s="220">
        <f t="shared" si="6"/>
        <v>3068.6774988724792</v>
      </c>
      <c r="U22" s="220">
        <f t="shared" si="6"/>
        <v>16841.671372941753</v>
      </c>
      <c r="V22" s="220">
        <f t="shared" si="6"/>
        <v>22293.420989285922</v>
      </c>
      <c r="W22" s="220">
        <f t="shared" si="6"/>
        <v>6727.9811132977484</v>
      </c>
      <c r="X22" s="220">
        <f t="shared" si="6"/>
        <v>8174.5059399114689</v>
      </c>
      <c r="Y22" s="220">
        <f t="shared" si="6"/>
        <v>62664.200010666784</v>
      </c>
      <c r="Z22" s="220">
        <f t="shared" si="6"/>
        <v>306.04408633535786</v>
      </c>
      <c r="AA22" s="220">
        <f t="shared" si="6"/>
        <v>316.20739679018152</v>
      </c>
      <c r="AB22" s="220">
        <f t="shared" si="6"/>
        <v>151.28010824164812</v>
      </c>
      <c r="AC22" s="220">
        <f t="shared" si="6"/>
        <v>227.61852086003637</v>
      </c>
      <c r="AD22" s="220">
        <f t="shared" si="6"/>
        <v>18938.515924286399</v>
      </c>
      <c r="AE22" s="220">
        <f t="shared" si="6"/>
        <v>0.32968726697436068</v>
      </c>
      <c r="AF22" s="220">
        <f t="shared" si="6"/>
        <v>328.36677695737671</v>
      </c>
      <c r="AG22" s="220">
        <f t="shared" si="6"/>
        <v>135.4590721698296</v>
      </c>
      <c r="AH22" s="220">
        <f t="shared" si="6"/>
        <v>12.818542366396287</v>
      </c>
      <c r="AI22" s="220">
        <f t="shared" si="6"/>
        <v>16689.245293710188</v>
      </c>
      <c r="AJ22" s="220">
        <f t="shared" si="6"/>
        <v>0</v>
      </c>
      <c r="AK22" s="220">
        <f t="shared" si="6"/>
        <v>0</v>
      </c>
      <c r="AL22" s="220">
        <f t="shared" si="6"/>
        <v>0</v>
      </c>
      <c r="AM22" s="220">
        <f t="shared" si="6"/>
        <v>0</v>
      </c>
      <c r="AN22" s="220">
        <f t="shared" si="6"/>
        <v>781.99348755935364</v>
      </c>
      <c r="AO22" s="52"/>
    </row>
    <row r="23" spans="1:41" ht="15.75" customHeight="1" x14ac:dyDescent="0.3">
      <c r="A23" s="226" t="s">
        <v>367</v>
      </c>
      <c r="B23" s="231"/>
      <c r="C23" s="232"/>
      <c r="D23" s="233"/>
      <c r="E23" s="42"/>
      <c r="F23" s="42"/>
      <c r="G23" s="42"/>
      <c r="H23" s="42"/>
      <c r="I23" s="42"/>
      <c r="J23" s="220">
        <f>$J$21-J21</f>
        <v>0</v>
      </c>
      <c r="K23" s="220">
        <f t="shared" ref="K23:AN23" si="7">$J$21-K21</f>
        <v>0</v>
      </c>
      <c r="L23" s="220">
        <f t="shared" si="7"/>
        <v>184.27315543580335</v>
      </c>
      <c r="M23" s="220">
        <f t="shared" si="7"/>
        <v>3486.5470949103183</v>
      </c>
      <c r="N23" s="220">
        <f t="shared" si="7"/>
        <v>5238.3866021795548</v>
      </c>
      <c r="O23" s="220">
        <f t="shared" si="7"/>
        <v>6098.7625015325611</v>
      </c>
      <c r="P23" s="220">
        <f t="shared" si="7"/>
        <v>8283.1148291687132</v>
      </c>
      <c r="Q23" s="220">
        <f t="shared" si="7"/>
        <v>13089.578750860004</v>
      </c>
      <c r="R23" s="220">
        <f t="shared" si="7"/>
        <v>14763.004577147774</v>
      </c>
      <c r="S23" s="220">
        <f t="shared" si="7"/>
        <v>15955.294190496235</v>
      </c>
      <c r="T23" s="220">
        <f t="shared" si="7"/>
        <v>19023.971689368715</v>
      </c>
      <c r="U23" s="220">
        <f t="shared" si="7"/>
        <v>35865.643062310468</v>
      </c>
      <c r="V23" s="220">
        <f t="shared" si="7"/>
        <v>58159.06405159639</v>
      </c>
      <c r="W23" s="220">
        <f t="shared" si="7"/>
        <v>64887.045164894138</v>
      </c>
      <c r="X23" s="220">
        <f t="shared" si="7"/>
        <v>73061.551104805607</v>
      </c>
      <c r="Y23" s="220">
        <f t="shared" si="7"/>
        <v>135725.75111547241</v>
      </c>
      <c r="Z23" s="220">
        <f t="shared" si="7"/>
        <v>136031.79520180775</v>
      </c>
      <c r="AA23" s="220">
        <f t="shared" si="7"/>
        <v>136348.00259859793</v>
      </c>
      <c r="AB23" s="220">
        <f t="shared" si="7"/>
        <v>136499.28270683959</v>
      </c>
      <c r="AC23" s="220">
        <f t="shared" si="7"/>
        <v>136726.90122769962</v>
      </c>
      <c r="AD23" s="220">
        <f t="shared" si="7"/>
        <v>155665.41715198601</v>
      </c>
      <c r="AE23" s="220">
        <f t="shared" si="7"/>
        <v>155665.746839253</v>
      </c>
      <c r="AF23" s="220">
        <f t="shared" si="7"/>
        <v>155994.11361621035</v>
      </c>
      <c r="AG23" s="220">
        <f t="shared" si="7"/>
        <v>156129.5726883802</v>
      </c>
      <c r="AH23" s="220">
        <f t="shared" si="7"/>
        <v>156142.39123074658</v>
      </c>
      <c r="AI23" s="220">
        <f t="shared" si="7"/>
        <v>172831.63652445679</v>
      </c>
      <c r="AJ23" s="220">
        <f t="shared" si="7"/>
        <v>172831.63652445679</v>
      </c>
      <c r="AK23" s="220">
        <f t="shared" si="7"/>
        <v>172831.63652445679</v>
      </c>
      <c r="AL23" s="220">
        <f t="shared" si="7"/>
        <v>172831.63652445679</v>
      </c>
      <c r="AM23" s="220">
        <f t="shared" si="7"/>
        <v>172831.63652445679</v>
      </c>
      <c r="AN23" s="220">
        <f t="shared" si="7"/>
        <v>173613.63001201613</v>
      </c>
      <c r="AO23" s="53"/>
    </row>
    <row r="24" spans="1:41" ht="15.75" customHeight="1" x14ac:dyDescent="0.3">
      <c r="A24" s="239" t="s">
        <v>70</v>
      </c>
      <c r="B24" s="254">
        <f>SUMPRODUCT(B5:B20,C5:C20)/C21</f>
        <v>15.199361270620706</v>
      </c>
      <c r="C24" s="75"/>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row>
    <row r="25" spans="1:41" ht="15.75" customHeight="1" x14ac:dyDescent="0.3">
      <c r="A25" s="41"/>
      <c r="B25" s="41"/>
      <c r="C25" s="41"/>
      <c r="D25" s="41"/>
      <c r="E25" s="41"/>
      <c r="F25" s="41"/>
      <c r="G25" s="41"/>
      <c r="H25" s="41"/>
      <c r="I25" s="41"/>
      <c r="J25" s="41"/>
      <c r="K25" s="41"/>
      <c r="L25" s="41"/>
      <c r="M25" s="41"/>
      <c r="N25" s="41"/>
      <c r="O25" s="41"/>
      <c r="P25" s="41"/>
      <c r="Q25" s="41"/>
      <c r="R25" s="41"/>
      <c r="S25" s="41"/>
      <c r="T25" s="41"/>
      <c r="U25" s="41"/>
      <c r="V25" s="41"/>
    </row>
    <row r="26" spans="1:41" ht="15.75" customHeight="1" x14ac:dyDescent="0.3"/>
    <row r="27" spans="1:41" ht="15.75" customHeight="1" x14ac:dyDescent="0.3"/>
    <row r="28" spans="1:41" ht="15.75" customHeight="1" x14ac:dyDescent="0.3"/>
    <row r="29" spans="1:41" ht="15.75" customHeight="1" x14ac:dyDescent="0.3"/>
    <row r="30" spans="1:41" ht="15.75" customHeight="1" x14ac:dyDescent="0.3"/>
    <row r="31" spans="1:41" ht="15.75" customHeight="1" x14ac:dyDescent="0.3"/>
    <row r="32" spans="1:41" ht="15.75" customHeight="1" x14ac:dyDescent="0.3"/>
    <row r="33" ht="15.75" customHeight="1" x14ac:dyDescent="0.3"/>
    <row r="34" ht="15.75" customHeight="1" x14ac:dyDescent="0.3"/>
    <row r="35" ht="15.75" customHeight="1" x14ac:dyDescent="0.3"/>
  </sheetData>
  <mergeCells count="5">
    <mergeCell ref="A3:A4"/>
    <mergeCell ref="B3:B4"/>
    <mergeCell ref="C3:C4"/>
    <mergeCell ref="D3:D4"/>
    <mergeCell ref="AO3:AO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A81DA-AE84-4B5D-8468-15A424CF06B4}">
  <dimension ref="A1:AJ26"/>
  <sheetViews>
    <sheetView workbookViewId="0">
      <pane xSplit="9" ySplit="4" topLeftCell="J5" activePane="bottomRight" state="frozen"/>
      <selection pane="topRight" activeCell="J1" sqref="J1"/>
      <selection pane="bottomLeft" activeCell="A5" sqref="A5"/>
      <selection pane="bottomRight" activeCell="J5" sqref="J5"/>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410</v>
      </c>
    </row>
    <row r="2" spans="1:36" ht="15.75" customHeight="1" x14ac:dyDescent="0.3"/>
    <row r="3" spans="1:36" ht="15.75" customHeight="1" x14ac:dyDescent="0.3">
      <c r="A3" s="561" t="s">
        <v>314</v>
      </c>
      <c r="B3" s="563" t="s">
        <v>0</v>
      </c>
      <c r="C3" s="563" t="s">
        <v>412</v>
      </c>
      <c r="D3" s="567" t="s">
        <v>60</v>
      </c>
      <c r="E3" s="24"/>
      <c r="F3" s="24"/>
      <c r="G3" s="24"/>
      <c r="H3" s="24"/>
      <c r="I3" s="24"/>
      <c r="J3" s="151" t="s">
        <v>414</v>
      </c>
      <c r="K3" s="165"/>
      <c r="L3" s="165"/>
      <c r="M3" s="165"/>
      <c r="N3" s="165"/>
      <c r="O3" s="165"/>
      <c r="P3" s="165"/>
      <c r="Q3" s="166"/>
      <c r="R3" s="24"/>
      <c r="S3" s="24"/>
      <c r="T3" s="24"/>
      <c r="U3" s="24"/>
      <c r="V3" s="24"/>
      <c r="W3" s="24"/>
      <c r="X3" s="24"/>
      <c r="Y3" s="24"/>
      <c r="Z3" s="24"/>
      <c r="AA3" s="24"/>
      <c r="AB3" s="24"/>
      <c r="AC3" s="24"/>
      <c r="AD3" s="24"/>
      <c r="AE3" s="24"/>
      <c r="AF3" s="24"/>
      <c r="AG3" s="24"/>
      <c r="AH3" s="24"/>
      <c r="AI3" s="24"/>
      <c r="AJ3" s="572" t="s">
        <v>1</v>
      </c>
    </row>
    <row r="4" spans="1:36" ht="15.75" customHeight="1" x14ac:dyDescent="0.3">
      <c r="A4" s="566"/>
      <c r="B4" s="565"/>
      <c r="C4" s="565"/>
      <c r="D4" s="565"/>
      <c r="E4" s="122">
        <v>2018</v>
      </c>
      <c r="F4" s="122">
        <v>2019</v>
      </c>
      <c r="G4" s="122">
        <v>2020</v>
      </c>
      <c r="H4" s="122">
        <v>2021</v>
      </c>
      <c r="I4" s="122">
        <v>2022</v>
      </c>
      <c r="J4" s="122">
        <v>2023</v>
      </c>
      <c r="K4" s="122">
        <v>2024</v>
      </c>
      <c r="L4" s="122">
        <v>2025</v>
      </c>
      <c r="M4" s="122">
        <v>2026</v>
      </c>
      <c r="N4" s="122">
        <v>2027</v>
      </c>
      <c r="O4" s="122">
        <v>2028</v>
      </c>
      <c r="P4" s="122">
        <v>2029</v>
      </c>
      <c r="Q4" s="122">
        <v>2030</v>
      </c>
      <c r="R4" s="122">
        <v>2031</v>
      </c>
      <c r="S4" s="122">
        <v>2032</v>
      </c>
      <c r="T4" s="122">
        <v>2033</v>
      </c>
      <c r="U4" s="122">
        <v>2034</v>
      </c>
      <c r="V4" s="122">
        <v>2035</v>
      </c>
      <c r="W4" s="122">
        <v>2036</v>
      </c>
      <c r="X4" s="122">
        <v>2037</v>
      </c>
      <c r="Y4" s="122">
        <v>2038</v>
      </c>
      <c r="Z4" s="122">
        <v>2039</v>
      </c>
      <c r="AA4" s="122">
        <v>2040</v>
      </c>
      <c r="AB4" s="122">
        <v>2041</v>
      </c>
      <c r="AC4" s="122">
        <v>2042</v>
      </c>
      <c r="AD4" s="122">
        <v>2043</v>
      </c>
      <c r="AE4" s="122">
        <v>2044</v>
      </c>
      <c r="AF4" s="122">
        <v>2045</v>
      </c>
      <c r="AG4" s="122">
        <v>2046</v>
      </c>
      <c r="AH4" s="122">
        <v>2047</v>
      </c>
      <c r="AI4" s="122">
        <v>2048</v>
      </c>
      <c r="AJ4" s="573"/>
    </row>
    <row r="5" spans="1:36" ht="15.75" customHeight="1" x14ac:dyDescent="0.3">
      <c r="A5" s="221" t="s">
        <v>411</v>
      </c>
      <c r="B5" s="222">
        <v>15</v>
      </c>
      <c r="C5" s="223">
        <v>83415.727020986858</v>
      </c>
      <c r="D5" s="491">
        <v>1</v>
      </c>
      <c r="E5" s="224"/>
      <c r="F5" s="224"/>
      <c r="G5" s="224"/>
      <c r="H5" s="224"/>
      <c r="I5" s="224"/>
      <c r="J5" s="223">
        <f>C5</f>
        <v>83415.727020986858</v>
      </c>
      <c r="K5" s="223">
        <f>J5</f>
        <v>83415.727020986858</v>
      </c>
      <c r="L5" s="223">
        <f>K5</f>
        <v>83415.727020986858</v>
      </c>
      <c r="M5" s="223">
        <f t="shared" ref="M5:W5" si="0">L5</f>
        <v>83415.727020986858</v>
      </c>
      <c r="N5" s="223">
        <f t="shared" si="0"/>
        <v>83415.727020986858</v>
      </c>
      <c r="O5" s="223">
        <f t="shared" si="0"/>
        <v>83415.727020986858</v>
      </c>
      <c r="P5" s="223">
        <f t="shared" si="0"/>
        <v>83415.727020986858</v>
      </c>
      <c r="Q5" s="223">
        <f t="shared" si="0"/>
        <v>83415.727020986858</v>
      </c>
      <c r="R5" s="223">
        <f t="shared" si="0"/>
        <v>83415.727020986858</v>
      </c>
      <c r="S5" s="223">
        <f t="shared" si="0"/>
        <v>83415.727020986858</v>
      </c>
      <c r="T5" s="223">
        <f t="shared" si="0"/>
        <v>83415.727020986858</v>
      </c>
      <c r="U5" s="223">
        <f t="shared" si="0"/>
        <v>83415.727020986858</v>
      </c>
      <c r="V5" s="223">
        <f t="shared" si="0"/>
        <v>83415.727020986858</v>
      </c>
      <c r="W5" s="223">
        <f t="shared" si="0"/>
        <v>83415.727020986858</v>
      </c>
      <c r="X5" s="223">
        <f>W5</f>
        <v>83415.727020986858</v>
      </c>
      <c r="Y5" s="223">
        <v>0</v>
      </c>
      <c r="Z5" s="223">
        <v>0</v>
      </c>
      <c r="AA5" s="223">
        <v>0</v>
      </c>
      <c r="AB5" s="223">
        <v>0</v>
      </c>
      <c r="AC5" s="223">
        <v>0</v>
      </c>
      <c r="AD5" s="223">
        <v>0</v>
      </c>
      <c r="AE5" s="223">
        <v>0</v>
      </c>
      <c r="AF5" s="223">
        <v>0</v>
      </c>
      <c r="AG5" s="223">
        <v>0</v>
      </c>
      <c r="AH5" s="223">
        <v>0</v>
      </c>
      <c r="AI5" s="223">
        <v>0</v>
      </c>
      <c r="AJ5" s="225">
        <f>SUM(E5:AI5)</f>
        <v>1251235.9053148029</v>
      </c>
    </row>
    <row r="6" spans="1:36" ht="15.75" customHeight="1" x14ac:dyDescent="0.3">
      <c r="A6" s="226" t="s">
        <v>372</v>
      </c>
      <c r="B6" s="227"/>
      <c r="C6" s="228">
        <f>SUM(C5:C5)</f>
        <v>83415.727020986858</v>
      </c>
      <c r="D6" s="229" t="s">
        <v>67</v>
      </c>
      <c r="E6" s="230"/>
      <c r="F6" s="230"/>
      <c r="G6" s="230"/>
      <c r="H6" s="230"/>
      <c r="I6" s="230"/>
      <c r="J6" s="228">
        <f t="shared" ref="J6:AJ6" si="1">SUM(J5:J5)</f>
        <v>83415.727020986858</v>
      </c>
      <c r="K6" s="228">
        <f t="shared" si="1"/>
        <v>83415.727020986858</v>
      </c>
      <c r="L6" s="228">
        <f t="shared" si="1"/>
        <v>83415.727020986858</v>
      </c>
      <c r="M6" s="228">
        <f t="shared" si="1"/>
        <v>83415.727020986858</v>
      </c>
      <c r="N6" s="228">
        <f t="shared" si="1"/>
        <v>83415.727020986858</v>
      </c>
      <c r="O6" s="228">
        <f t="shared" si="1"/>
        <v>83415.727020986858</v>
      </c>
      <c r="P6" s="228">
        <f t="shared" si="1"/>
        <v>83415.727020986858</v>
      </c>
      <c r="Q6" s="228">
        <f t="shared" si="1"/>
        <v>83415.727020986858</v>
      </c>
      <c r="R6" s="228">
        <f t="shared" si="1"/>
        <v>83415.727020986858</v>
      </c>
      <c r="S6" s="228">
        <f t="shared" si="1"/>
        <v>83415.727020986858</v>
      </c>
      <c r="T6" s="228">
        <f t="shared" si="1"/>
        <v>83415.727020986858</v>
      </c>
      <c r="U6" s="228">
        <f t="shared" si="1"/>
        <v>83415.727020986858</v>
      </c>
      <c r="V6" s="228">
        <f t="shared" si="1"/>
        <v>83415.727020986858</v>
      </c>
      <c r="W6" s="228">
        <f t="shared" si="1"/>
        <v>83415.727020986858</v>
      </c>
      <c r="X6" s="228">
        <f t="shared" si="1"/>
        <v>83415.727020986858</v>
      </c>
      <c r="Y6" s="228">
        <f t="shared" si="1"/>
        <v>0</v>
      </c>
      <c r="Z6" s="228">
        <f t="shared" si="1"/>
        <v>0</v>
      </c>
      <c r="AA6" s="228">
        <f t="shared" si="1"/>
        <v>0</v>
      </c>
      <c r="AB6" s="228">
        <f t="shared" si="1"/>
        <v>0</v>
      </c>
      <c r="AC6" s="228">
        <f t="shared" si="1"/>
        <v>0</v>
      </c>
      <c r="AD6" s="228">
        <f t="shared" si="1"/>
        <v>0</v>
      </c>
      <c r="AE6" s="228">
        <f t="shared" si="1"/>
        <v>0</v>
      </c>
      <c r="AF6" s="228">
        <f t="shared" si="1"/>
        <v>0</v>
      </c>
      <c r="AG6" s="228">
        <f t="shared" si="1"/>
        <v>0</v>
      </c>
      <c r="AH6" s="228">
        <f t="shared" si="1"/>
        <v>0</v>
      </c>
      <c r="AI6" s="228">
        <f t="shared" si="1"/>
        <v>0</v>
      </c>
      <c r="AJ6" s="220">
        <f t="shared" si="1"/>
        <v>1251235.9053148029</v>
      </c>
    </row>
    <row r="7" spans="1:36" ht="15.75" customHeight="1" x14ac:dyDescent="0.3">
      <c r="A7" s="226" t="s">
        <v>373</v>
      </c>
      <c r="B7" s="231"/>
      <c r="C7" s="232"/>
      <c r="D7" s="233"/>
      <c r="E7" s="230"/>
      <c r="F7" s="230"/>
      <c r="G7" s="230"/>
      <c r="H7" s="230"/>
      <c r="I7" s="230"/>
      <c r="J7" s="234">
        <f>J6-J6</f>
        <v>0</v>
      </c>
      <c r="K7" s="234">
        <f t="shared" ref="K7:AI7" si="2">J6-K6</f>
        <v>0</v>
      </c>
      <c r="L7" s="234">
        <f t="shared" si="2"/>
        <v>0</v>
      </c>
      <c r="M7" s="234">
        <f t="shared" si="2"/>
        <v>0</v>
      </c>
      <c r="N7" s="234">
        <f t="shared" si="2"/>
        <v>0</v>
      </c>
      <c r="O7" s="234">
        <f t="shared" si="2"/>
        <v>0</v>
      </c>
      <c r="P7" s="234">
        <f t="shared" si="2"/>
        <v>0</v>
      </c>
      <c r="Q7" s="234">
        <f t="shared" si="2"/>
        <v>0</v>
      </c>
      <c r="R7" s="234">
        <f t="shared" si="2"/>
        <v>0</v>
      </c>
      <c r="S7" s="234">
        <f t="shared" si="2"/>
        <v>0</v>
      </c>
      <c r="T7" s="234">
        <f t="shared" si="2"/>
        <v>0</v>
      </c>
      <c r="U7" s="234">
        <f t="shared" si="2"/>
        <v>0</v>
      </c>
      <c r="V7" s="234">
        <f t="shared" si="2"/>
        <v>0</v>
      </c>
      <c r="W7" s="234">
        <f t="shared" si="2"/>
        <v>0</v>
      </c>
      <c r="X7" s="234">
        <f t="shared" si="2"/>
        <v>0</v>
      </c>
      <c r="Y7" s="234">
        <f t="shared" si="2"/>
        <v>83415.727020986858</v>
      </c>
      <c r="Z7" s="234">
        <f t="shared" si="2"/>
        <v>0</v>
      </c>
      <c r="AA7" s="234">
        <f t="shared" si="2"/>
        <v>0</v>
      </c>
      <c r="AB7" s="234">
        <f t="shared" si="2"/>
        <v>0</v>
      </c>
      <c r="AC7" s="234">
        <f t="shared" si="2"/>
        <v>0</v>
      </c>
      <c r="AD7" s="234">
        <f t="shared" si="2"/>
        <v>0</v>
      </c>
      <c r="AE7" s="234">
        <f t="shared" si="2"/>
        <v>0</v>
      </c>
      <c r="AF7" s="234">
        <f t="shared" si="2"/>
        <v>0</v>
      </c>
      <c r="AG7" s="234">
        <f t="shared" si="2"/>
        <v>0</v>
      </c>
      <c r="AH7" s="234">
        <f t="shared" si="2"/>
        <v>0</v>
      </c>
      <c r="AI7" s="234">
        <f t="shared" si="2"/>
        <v>0</v>
      </c>
      <c r="AJ7" s="235"/>
    </row>
    <row r="8" spans="1:36" ht="15.75" customHeight="1" x14ac:dyDescent="0.3">
      <c r="A8" s="226" t="s">
        <v>374</v>
      </c>
      <c r="B8" s="231"/>
      <c r="C8" s="232"/>
      <c r="D8" s="233"/>
      <c r="E8" s="230"/>
      <c r="F8" s="230"/>
      <c r="G8" s="230"/>
      <c r="H8" s="230"/>
      <c r="I8" s="230"/>
      <c r="J8" s="236">
        <f>$J$6-J6</f>
        <v>0</v>
      </c>
      <c r="K8" s="236">
        <f t="shared" ref="K8:AI8" si="3">$J$6-K6</f>
        <v>0</v>
      </c>
      <c r="L8" s="236">
        <f t="shared" si="3"/>
        <v>0</v>
      </c>
      <c r="M8" s="236">
        <f t="shared" si="3"/>
        <v>0</v>
      </c>
      <c r="N8" s="236">
        <f t="shared" si="3"/>
        <v>0</v>
      </c>
      <c r="O8" s="236">
        <f t="shared" si="3"/>
        <v>0</v>
      </c>
      <c r="P8" s="236">
        <f t="shared" si="3"/>
        <v>0</v>
      </c>
      <c r="Q8" s="236">
        <f t="shared" si="3"/>
        <v>0</v>
      </c>
      <c r="R8" s="236">
        <f t="shared" si="3"/>
        <v>0</v>
      </c>
      <c r="S8" s="236">
        <f t="shared" si="3"/>
        <v>0</v>
      </c>
      <c r="T8" s="236">
        <f t="shared" si="3"/>
        <v>0</v>
      </c>
      <c r="U8" s="236">
        <f t="shared" si="3"/>
        <v>0</v>
      </c>
      <c r="V8" s="236">
        <f t="shared" si="3"/>
        <v>0</v>
      </c>
      <c r="W8" s="236">
        <f t="shared" si="3"/>
        <v>0</v>
      </c>
      <c r="X8" s="236">
        <f t="shared" si="3"/>
        <v>0</v>
      </c>
      <c r="Y8" s="236">
        <f t="shared" si="3"/>
        <v>83415.727020986858</v>
      </c>
      <c r="Z8" s="236">
        <f t="shared" si="3"/>
        <v>83415.727020986858</v>
      </c>
      <c r="AA8" s="236">
        <f t="shared" si="3"/>
        <v>83415.727020986858</v>
      </c>
      <c r="AB8" s="236">
        <f t="shared" si="3"/>
        <v>83415.727020986858</v>
      </c>
      <c r="AC8" s="236">
        <f t="shared" si="3"/>
        <v>83415.727020986858</v>
      </c>
      <c r="AD8" s="236">
        <f t="shared" si="3"/>
        <v>83415.727020986858</v>
      </c>
      <c r="AE8" s="236">
        <f t="shared" si="3"/>
        <v>83415.727020986858</v>
      </c>
      <c r="AF8" s="236">
        <f t="shared" si="3"/>
        <v>83415.727020986858</v>
      </c>
      <c r="AG8" s="236">
        <f t="shared" si="3"/>
        <v>83415.727020986858</v>
      </c>
      <c r="AH8" s="236">
        <f t="shared" si="3"/>
        <v>83415.727020986858</v>
      </c>
      <c r="AI8" s="236">
        <f t="shared" si="3"/>
        <v>83415.727020986858</v>
      </c>
      <c r="AJ8" s="237"/>
    </row>
    <row r="9" spans="1:36" ht="15.75" customHeight="1" x14ac:dyDescent="0.3">
      <c r="A9" s="239" t="s">
        <v>70</v>
      </c>
      <c r="B9" s="240">
        <f>SUMPRODUCT(B5:B5,C5:C5)/C6</f>
        <v>15</v>
      </c>
      <c r="C9" s="28"/>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row>
    <row r="10" spans="1:36" ht="15.75" hidden="1" customHeight="1" x14ac:dyDescent="0.3">
      <c r="A10" s="41"/>
      <c r="B10" s="41"/>
      <c r="C10" s="41"/>
      <c r="D10" s="41"/>
      <c r="E10" s="41"/>
      <c r="F10" s="41"/>
      <c r="G10" s="41"/>
      <c r="H10" s="41"/>
      <c r="I10" s="41"/>
      <c r="J10" s="41"/>
      <c r="K10" s="41"/>
      <c r="L10" s="41"/>
      <c r="M10" s="41"/>
      <c r="N10" s="41"/>
      <c r="O10" s="41"/>
      <c r="P10" s="41"/>
      <c r="Q10" s="41"/>
      <c r="R10" s="41"/>
    </row>
    <row r="11" spans="1:36" ht="15.75" hidden="1" customHeight="1" x14ac:dyDescent="0.3">
      <c r="A11" s="561" t="str">
        <f>A3</f>
        <v>Measure Category</v>
      </c>
      <c r="B11" s="563" t="str">
        <f t="shared" ref="B11:D11" si="4">B3</f>
        <v>Measure Life</v>
      </c>
      <c r="C11" s="563" t="str">
        <f t="shared" si="4"/>
        <v>Annual Verified Gross Savings (MWh)</v>
      </c>
      <c r="D11" s="567" t="str">
        <f t="shared" si="4"/>
        <v>NTGR</v>
      </c>
      <c r="J11" s="151" t="s">
        <v>414</v>
      </c>
      <c r="K11" s="113"/>
      <c r="L11" s="113"/>
      <c r="M11" s="113"/>
      <c r="N11" s="113"/>
      <c r="O11" s="113"/>
      <c r="P11" s="113"/>
      <c r="Q11" s="114"/>
      <c r="R11" s="41"/>
    </row>
    <row r="12" spans="1:36" ht="15.75" hidden="1" customHeight="1" x14ac:dyDescent="0.3">
      <c r="A12" s="566"/>
      <c r="B12" s="564"/>
      <c r="C12" s="564"/>
      <c r="D12" s="571"/>
      <c r="J12" s="57">
        <f>R4</f>
        <v>2031</v>
      </c>
      <c r="K12" s="57">
        <f t="shared" ref="K12:Q16" si="5">S4</f>
        <v>2032</v>
      </c>
      <c r="L12" s="57">
        <f t="shared" si="5"/>
        <v>2033</v>
      </c>
      <c r="M12" s="57">
        <f t="shared" si="5"/>
        <v>2034</v>
      </c>
      <c r="N12" s="57">
        <f t="shared" si="5"/>
        <v>2035</v>
      </c>
      <c r="O12" s="57">
        <f t="shared" si="5"/>
        <v>2036</v>
      </c>
      <c r="P12" s="57">
        <f t="shared" si="5"/>
        <v>2037</v>
      </c>
      <c r="Q12" s="57">
        <f t="shared" si="5"/>
        <v>2038</v>
      </c>
      <c r="R12" s="41"/>
    </row>
    <row r="13" spans="1:36" ht="15.75" hidden="1" customHeight="1" x14ac:dyDescent="0.3">
      <c r="A13" s="221" t="s">
        <v>411</v>
      </c>
      <c r="B13" s="222">
        <v>15</v>
      </c>
      <c r="C13" s="223">
        <v>83416</v>
      </c>
      <c r="D13" s="491">
        <v>1</v>
      </c>
      <c r="E13" s="238"/>
      <c r="F13" s="238"/>
      <c r="G13" s="238"/>
      <c r="H13" s="238"/>
      <c r="I13" s="238"/>
      <c r="J13" s="219">
        <f t="shared" ref="J13:J16" si="6">R5</f>
        <v>83415.727020986858</v>
      </c>
      <c r="K13" s="219">
        <f t="shared" si="5"/>
        <v>83415.727020986858</v>
      </c>
      <c r="L13" s="219">
        <f t="shared" si="5"/>
        <v>83415.727020986858</v>
      </c>
      <c r="M13" s="219">
        <f t="shared" si="5"/>
        <v>83415.727020986858</v>
      </c>
      <c r="N13" s="219">
        <f t="shared" si="5"/>
        <v>83415.727020986858</v>
      </c>
      <c r="O13" s="219">
        <f t="shared" si="5"/>
        <v>83415.727020986858</v>
      </c>
      <c r="P13" s="219">
        <f t="shared" si="5"/>
        <v>83415.727020986858</v>
      </c>
      <c r="Q13" s="219">
        <f t="shared" si="5"/>
        <v>0</v>
      </c>
      <c r="R13" s="41"/>
    </row>
    <row r="14" spans="1:36" ht="15.75" hidden="1" customHeight="1" x14ac:dyDescent="0.3">
      <c r="A14" s="226" t="s">
        <v>372</v>
      </c>
      <c r="B14" s="227"/>
      <c r="C14" s="228">
        <f>SUM(C13:C13)</f>
        <v>83416</v>
      </c>
      <c r="D14" s="229" t="s">
        <v>67</v>
      </c>
      <c r="E14" s="238"/>
      <c r="F14" s="238"/>
      <c r="G14" s="238"/>
      <c r="H14" s="238"/>
      <c r="I14" s="238"/>
      <c r="J14" s="220">
        <f t="shared" si="6"/>
        <v>83415.727020986858</v>
      </c>
      <c r="K14" s="220">
        <f t="shared" si="5"/>
        <v>83415.727020986858</v>
      </c>
      <c r="L14" s="220">
        <f t="shared" si="5"/>
        <v>83415.727020986858</v>
      </c>
      <c r="M14" s="220">
        <f t="shared" si="5"/>
        <v>83415.727020986858</v>
      </c>
      <c r="N14" s="220">
        <f t="shared" si="5"/>
        <v>83415.727020986858</v>
      </c>
      <c r="O14" s="220">
        <f t="shared" si="5"/>
        <v>83415.727020986858</v>
      </c>
      <c r="P14" s="220">
        <f t="shared" si="5"/>
        <v>83415.727020986858</v>
      </c>
      <c r="Q14" s="220">
        <f t="shared" si="5"/>
        <v>0</v>
      </c>
      <c r="R14" s="41"/>
    </row>
    <row r="15" spans="1:36" ht="15.75" hidden="1" customHeight="1" x14ac:dyDescent="0.3">
      <c r="A15" s="226" t="s">
        <v>373</v>
      </c>
      <c r="B15" s="231"/>
      <c r="C15" s="232"/>
      <c r="D15" s="233"/>
      <c r="E15" s="238"/>
      <c r="F15" s="238"/>
      <c r="G15" s="238"/>
      <c r="H15" s="238"/>
      <c r="I15" s="238"/>
      <c r="J15" s="220">
        <f t="shared" si="6"/>
        <v>0</v>
      </c>
      <c r="K15" s="220">
        <f t="shared" si="5"/>
        <v>0</v>
      </c>
      <c r="L15" s="220">
        <f t="shared" si="5"/>
        <v>0</v>
      </c>
      <c r="M15" s="220">
        <f t="shared" si="5"/>
        <v>0</v>
      </c>
      <c r="N15" s="220">
        <f t="shared" si="5"/>
        <v>0</v>
      </c>
      <c r="O15" s="220">
        <f t="shared" si="5"/>
        <v>0</v>
      </c>
      <c r="P15" s="220">
        <f t="shared" si="5"/>
        <v>0</v>
      </c>
      <c r="Q15" s="220">
        <f t="shared" si="5"/>
        <v>83415.727020986858</v>
      </c>
      <c r="R15" s="41"/>
    </row>
    <row r="16" spans="1:36" ht="15.75" hidden="1" customHeight="1" x14ac:dyDescent="0.3">
      <c r="A16" s="226" t="s">
        <v>374</v>
      </c>
      <c r="B16" s="231"/>
      <c r="C16" s="232"/>
      <c r="D16" s="233"/>
      <c r="E16" s="238"/>
      <c r="F16" s="238"/>
      <c r="G16" s="238"/>
      <c r="H16" s="238"/>
      <c r="I16" s="238"/>
      <c r="J16" s="220">
        <f t="shared" si="6"/>
        <v>0</v>
      </c>
      <c r="K16" s="220">
        <f t="shared" si="5"/>
        <v>0</v>
      </c>
      <c r="L16" s="220">
        <f t="shared" si="5"/>
        <v>0</v>
      </c>
      <c r="M16" s="220">
        <f t="shared" si="5"/>
        <v>0</v>
      </c>
      <c r="N16" s="220">
        <f t="shared" si="5"/>
        <v>0</v>
      </c>
      <c r="O16" s="220">
        <f t="shared" si="5"/>
        <v>0</v>
      </c>
      <c r="P16" s="220">
        <f t="shared" si="5"/>
        <v>0</v>
      </c>
      <c r="Q16" s="220">
        <f t="shared" si="5"/>
        <v>83415.727020986858</v>
      </c>
      <c r="R16" s="41"/>
    </row>
    <row r="17" spans="1:18" ht="15.75" hidden="1" customHeight="1" x14ac:dyDescent="0.3">
      <c r="A17" s="239" t="s">
        <v>70</v>
      </c>
      <c r="B17" s="240">
        <f>SUMPRODUCT(B13:B13,C13:C13)/C14</f>
        <v>15</v>
      </c>
      <c r="C17" s="241"/>
      <c r="D17" s="241"/>
      <c r="E17" s="241"/>
      <c r="F17" s="241"/>
      <c r="G17" s="241"/>
      <c r="H17" s="241"/>
      <c r="I17" s="241"/>
      <c r="J17" s="241"/>
      <c r="K17" s="241"/>
      <c r="L17" s="241"/>
      <c r="M17" s="241"/>
      <c r="N17" s="241"/>
      <c r="O17" s="241"/>
      <c r="P17" s="241"/>
      <c r="Q17" s="241"/>
      <c r="R17" s="41"/>
    </row>
    <row r="18" spans="1:18" ht="15.75" customHeight="1" x14ac:dyDescent="0.3">
      <c r="A18" s="41"/>
      <c r="B18" s="41"/>
      <c r="C18" s="41"/>
      <c r="D18" s="41"/>
      <c r="E18" s="41"/>
      <c r="F18" s="41"/>
      <c r="G18" s="41"/>
      <c r="H18" s="41"/>
      <c r="I18" s="41"/>
      <c r="J18" s="41"/>
      <c r="K18" s="41"/>
      <c r="L18" s="41"/>
      <c r="M18" s="41"/>
      <c r="N18" s="41"/>
      <c r="O18" s="41"/>
      <c r="P18" s="41"/>
      <c r="Q18" s="41"/>
      <c r="R18" s="41"/>
    </row>
    <row r="19" spans="1:18" ht="15.75" customHeight="1" x14ac:dyDescent="0.3"/>
    <row r="20" spans="1:18" ht="15.75" customHeight="1" x14ac:dyDescent="0.3">
      <c r="C20" s="21"/>
    </row>
    <row r="21" spans="1:18" ht="15.75" customHeight="1" x14ac:dyDescent="0.3"/>
    <row r="22" spans="1:18" ht="15.75" customHeight="1" x14ac:dyDescent="0.3"/>
    <row r="23" spans="1:18" ht="15.75" customHeight="1" x14ac:dyDescent="0.3"/>
    <row r="24" spans="1:18" ht="15.75" customHeight="1" x14ac:dyDescent="0.3"/>
    <row r="25" spans="1:18" ht="15.75" customHeight="1" x14ac:dyDescent="0.3"/>
    <row r="26" spans="1:18" ht="15.75" customHeight="1" x14ac:dyDescent="0.3"/>
  </sheetData>
  <mergeCells count="9">
    <mergeCell ref="A11:A12"/>
    <mergeCell ref="B11:B12"/>
    <mergeCell ref="C11:C12"/>
    <mergeCell ref="D11:D12"/>
    <mergeCell ref="AJ3:AJ4"/>
    <mergeCell ref="A3:A4"/>
    <mergeCell ref="B3:B4"/>
    <mergeCell ref="C3:C4"/>
    <mergeCell ref="D3:D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35811-744D-424B-A160-352AE87F5ABE}">
  <sheetPr>
    <tabColor theme="7"/>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57EA-0BB7-46B3-B6E5-9FFD04264CE7}">
  <dimension ref="A1:AJ22"/>
  <sheetViews>
    <sheetView workbookViewId="0">
      <pane xSplit="9" ySplit="4" topLeftCell="J5" activePane="bottomRight" state="frozen"/>
      <selection pane="topRight" activeCell="J1" sqref="J1"/>
      <selection pane="bottomLeft" activeCell="A5" sqref="A5"/>
      <selection pane="bottomRight" sqref="A1:A1048576"/>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3" t="s">
        <v>486</v>
      </c>
    </row>
    <row r="2" spans="1:36" ht="15.75" customHeight="1" x14ac:dyDescent="0.3">
      <c r="A2" s="199"/>
      <c r="B2" s="41"/>
      <c r="C2" s="41"/>
      <c r="D2" s="41"/>
      <c r="E2" s="41"/>
      <c r="F2" s="41"/>
      <c r="G2" s="41"/>
      <c r="H2" s="41"/>
      <c r="I2" s="50"/>
      <c r="J2" s="41"/>
      <c r="K2" s="41"/>
      <c r="L2" s="41"/>
      <c r="M2" s="41"/>
      <c r="N2" s="41"/>
      <c r="O2" s="41"/>
      <c r="P2" s="41"/>
      <c r="Q2" s="41"/>
      <c r="R2" s="41"/>
      <c r="S2" s="41"/>
      <c r="T2" s="41"/>
      <c r="U2" s="41"/>
      <c r="V2" s="41"/>
    </row>
    <row r="3" spans="1:36" ht="15.75" customHeight="1" x14ac:dyDescent="0.3">
      <c r="A3" s="561" t="s">
        <v>86</v>
      </c>
      <c r="B3" s="563" t="s">
        <v>70</v>
      </c>
      <c r="C3" s="563" t="s">
        <v>412</v>
      </c>
      <c r="D3" s="563" t="s">
        <v>60</v>
      </c>
      <c r="E3" s="217"/>
      <c r="F3" s="165"/>
      <c r="G3" s="165"/>
      <c r="H3" s="165"/>
      <c r="I3" s="166"/>
      <c r="J3" s="151" t="s">
        <v>414</v>
      </c>
      <c r="K3" s="121"/>
      <c r="L3" s="121"/>
      <c r="M3" s="121"/>
      <c r="N3" s="121"/>
      <c r="O3" s="121"/>
      <c r="P3" s="121"/>
      <c r="Q3" s="121"/>
      <c r="R3" s="121"/>
      <c r="S3" s="121"/>
      <c r="T3" s="121"/>
      <c r="U3" s="43"/>
      <c r="V3" s="43"/>
      <c r="W3" s="43"/>
      <c r="X3" s="43"/>
      <c r="Y3" s="43"/>
      <c r="Z3" s="43"/>
      <c r="AA3" s="43"/>
      <c r="AB3" s="43"/>
      <c r="AC3" s="43"/>
      <c r="AD3" s="43"/>
      <c r="AE3" s="43"/>
      <c r="AF3" s="43"/>
      <c r="AG3" s="43"/>
      <c r="AH3" s="43"/>
      <c r="AI3" s="43"/>
      <c r="AJ3" s="559" t="s">
        <v>1</v>
      </c>
    </row>
    <row r="4" spans="1:36" ht="15.75" customHeight="1" x14ac:dyDescent="0.3">
      <c r="A4" s="566"/>
      <c r="B4" s="565"/>
      <c r="C4" s="565"/>
      <c r="D4" s="564"/>
      <c r="E4" s="47">
        <v>2018</v>
      </c>
      <c r="F4" s="47">
        <f>E4+1</f>
        <v>2019</v>
      </c>
      <c r="G4" s="47">
        <f t="shared" ref="G4:AI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560"/>
    </row>
    <row r="5" spans="1:36" ht="15.75" customHeight="1" x14ac:dyDescent="0.3">
      <c r="A5" s="246" t="s">
        <v>484</v>
      </c>
      <c r="B5" s="247">
        <f>'RP - IQ'!B37</f>
        <v>9.0067071878077396</v>
      </c>
      <c r="C5" s="248">
        <f>'RP - IQ'!C34</f>
        <v>121418.24909999997</v>
      </c>
      <c r="D5" s="249">
        <f>'RP - IQ'!D34</f>
        <v>0.89773956310493352</v>
      </c>
      <c r="E5" s="250"/>
      <c r="F5" s="250"/>
      <c r="G5" s="250"/>
      <c r="H5" s="250"/>
      <c r="I5" s="250"/>
      <c r="J5" s="223">
        <f>'RP - IQ'!J34</f>
        <v>109001.96589999997</v>
      </c>
      <c r="K5" s="223">
        <f>'RP - IQ'!K34</f>
        <v>109001.96589999997</v>
      </c>
      <c r="L5" s="223">
        <f>'RP - IQ'!L34</f>
        <v>109001.96589999997</v>
      </c>
      <c r="M5" s="223">
        <f>'RP - IQ'!M34</f>
        <v>109001.96589999997</v>
      </c>
      <c r="N5" s="223">
        <f>'RP - IQ'!N34</f>
        <v>109001.96589999997</v>
      </c>
      <c r="O5" s="223">
        <f>'RP - IQ'!O34</f>
        <v>109001.96589999997</v>
      </c>
      <c r="P5" s="223">
        <f>'RP - IQ'!P34</f>
        <v>109001.96589999997</v>
      </c>
      <c r="Q5" s="223">
        <f>'RP - IQ'!Q34</f>
        <v>104550.67419999996</v>
      </c>
      <c r="R5" s="223">
        <f>'RP - IQ'!R34</f>
        <v>24807.430000000004</v>
      </c>
      <c r="S5" s="223">
        <f>'RP - IQ'!S34</f>
        <v>23858.570100000004</v>
      </c>
      <c r="T5" s="223">
        <f>'RP - IQ'!T34</f>
        <v>18454.880400000002</v>
      </c>
      <c r="U5" s="223">
        <f>'RP - IQ'!U34</f>
        <v>14234.003100000002</v>
      </c>
      <c r="V5" s="223">
        <f>'RP - IQ'!V34</f>
        <v>13829.509500000002</v>
      </c>
      <c r="W5" s="223">
        <f>'RP - IQ'!W34</f>
        <v>13829.509500000002</v>
      </c>
      <c r="X5" s="223">
        <f>'RP - IQ'!X34</f>
        <v>13755.870200000001</v>
      </c>
      <c r="Y5" s="223">
        <f>'RP - IQ'!Y34</f>
        <v>442.29059999999998</v>
      </c>
      <c r="Z5" s="223">
        <f>'RP - IQ'!Z34</f>
        <v>378.59440000000001</v>
      </c>
      <c r="AA5" s="223">
        <f>'RP - IQ'!AA34</f>
        <v>378.59440000000001</v>
      </c>
      <c r="AB5" s="223">
        <f>'RP - IQ'!AB34</f>
        <v>378.59440000000001</v>
      </c>
      <c r="AC5" s="223">
        <f>'RP - IQ'!AC34</f>
        <v>337.22410000000002</v>
      </c>
      <c r="AD5" s="223">
        <f>'RP - IQ'!AD34</f>
        <v>3.7778999999999998</v>
      </c>
      <c r="AE5" s="223">
        <f>'RP - IQ'!AE34</f>
        <v>0</v>
      </c>
      <c r="AF5" s="223">
        <f>'RP - IQ'!AF34</f>
        <v>0</v>
      </c>
      <c r="AG5" s="223">
        <f>'RP - IQ'!AG34</f>
        <v>0</v>
      </c>
      <c r="AH5" s="223">
        <f>'RP - IQ'!AH34</f>
        <v>0</v>
      </c>
      <c r="AI5" s="223">
        <f>'RP - IQ'!AI34</f>
        <v>0</v>
      </c>
      <c r="AJ5" s="258">
        <f>SUM(E5:AI5)</f>
        <v>992253.2840999997</v>
      </c>
    </row>
    <row r="6" spans="1:36" ht="15.75" customHeight="1" x14ac:dyDescent="0.3">
      <c r="A6" s="246" t="s">
        <v>485</v>
      </c>
      <c r="B6" s="247">
        <f>'RP - MR'!B36</f>
        <v>11.567900395559287</v>
      </c>
      <c r="C6" s="248">
        <f>'RP - MR'!C33</f>
        <v>20258.050599999995</v>
      </c>
      <c r="D6" s="249">
        <f>'RP - MR'!D33</f>
        <v>0.79646293804794854</v>
      </c>
      <c r="E6" s="250"/>
      <c r="F6" s="250"/>
      <c r="G6" s="250"/>
      <c r="H6" s="250"/>
      <c r="I6" s="250"/>
      <c r="J6" s="223">
        <f>'RP - MR'!J33</f>
        <v>16134.786500000002</v>
      </c>
      <c r="K6" s="223">
        <f>'RP - MR'!K33</f>
        <v>16134.786500000002</v>
      </c>
      <c r="L6" s="223">
        <f>'RP - MR'!L33</f>
        <v>16134.867300000002</v>
      </c>
      <c r="M6" s="223">
        <f>'RP - MR'!M33</f>
        <v>16134.867300000002</v>
      </c>
      <c r="N6" s="223">
        <f>'RP - MR'!N33</f>
        <v>16088.726700000001</v>
      </c>
      <c r="O6" s="223">
        <f>'RP - MR'!O33</f>
        <v>15975.761700000001</v>
      </c>
      <c r="P6" s="223">
        <f>'RP - MR'!P33</f>
        <v>15975.618600000002</v>
      </c>
      <c r="Q6" s="223">
        <f>'RP - MR'!Q33</f>
        <v>15303.677800000001</v>
      </c>
      <c r="R6" s="223">
        <f>'RP - MR'!R33</f>
        <v>14825.5095</v>
      </c>
      <c r="S6" s="223">
        <f>'RP - MR'!S33</f>
        <v>14396.0288</v>
      </c>
      <c r="T6" s="223">
        <f>'RP - MR'!T33</f>
        <v>13350.063600000001</v>
      </c>
      <c r="U6" s="223">
        <f>'RP - MR'!U33</f>
        <v>3932.7186000000011</v>
      </c>
      <c r="V6" s="223">
        <f>'RP - MR'!V33</f>
        <v>3357.2800000000011</v>
      </c>
      <c r="W6" s="223">
        <f>'RP - MR'!W33</f>
        <v>3357.2800000000011</v>
      </c>
      <c r="X6" s="223">
        <f>'RP - MR'!X33</f>
        <v>3172.706000000001</v>
      </c>
      <c r="Y6" s="223">
        <f>'RP - MR'!Y33</f>
        <v>206.71290000000002</v>
      </c>
      <c r="Z6" s="223">
        <f>'RP - MR'!Z33</f>
        <v>93.218099999999993</v>
      </c>
      <c r="AA6" s="223">
        <f>'RP - MR'!AA33</f>
        <v>93.218099999999993</v>
      </c>
      <c r="AB6" s="223">
        <f>'RP - MR'!AB33</f>
        <v>93.218099999999993</v>
      </c>
      <c r="AC6" s="223">
        <f>'RP - MR'!AC33</f>
        <v>36.719900000000003</v>
      </c>
      <c r="AD6" s="223">
        <f>'RP - MR'!AD33</f>
        <v>6.0045999999999999</v>
      </c>
      <c r="AE6" s="223">
        <f>'RP - MR'!AE33</f>
        <v>0</v>
      </c>
      <c r="AF6" s="223">
        <f>'RP - MR'!AF33</f>
        <v>0</v>
      </c>
      <c r="AG6" s="223">
        <f>'RP - MR'!AG33</f>
        <v>0</v>
      </c>
      <c r="AH6" s="223">
        <f>'RP - MR'!AH33</f>
        <v>0</v>
      </c>
      <c r="AI6" s="223">
        <f>'RP - MR'!AI33</f>
        <v>0</v>
      </c>
      <c r="AJ6" s="258">
        <f>SUM(E6:AI6)</f>
        <v>184803.77059999999</v>
      </c>
    </row>
    <row r="7" spans="1:36" ht="15.75" customHeight="1" x14ac:dyDescent="0.3">
      <c r="A7" s="246" t="s">
        <v>175</v>
      </c>
      <c r="B7" s="247">
        <f>'RP - ECT'!B21</f>
        <v>13.024581767618702</v>
      </c>
      <c r="C7" s="248">
        <f>'RP - ECT'!C18</f>
        <v>561.58445332441534</v>
      </c>
      <c r="D7" s="249">
        <f>'RP - ECT'!D18</f>
        <v>0.6664218688193615</v>
      </c>
      <c r="E7" s="250"/>
      <c r="F7" s="250"/>
      <c r="G7" s="250"/>
      <c r="H7" s="250"/>
      <c r="I7" s="250"/>
      <c r="J7" s="223">
        <f>'RP - ECT'!J18</f>
        <v>374.25216088435633</v>
      </c>
      <c r="K7" s="223">
        <f>'RP - ECT'!K18</f>
        <v>374.25216088435633</v>
      </c>
      <c r="L7" s="223">
        <f>'RP - ECT'!L18</f>
        <v>374.25216088435633</v>
      </c>
      <c r="M7" s="223">
        <f>'RP - ECT'!M18</f>
        <v>374.25216088435633</v>
      </c>
      <c r="N7" s="223">
        <f>'RP - ECT'!N18</f>
        <v>374.25216088435633</v>
      </c>
      <c r="O7" s="223">
        <f>'RP - ECT'!O18</f>
        <v>361.51594941723965</v>
      </c>
      <c r="P7" s="223">
        <f>'RP - ECT'!P18</f>
        <v>361.51594941723965</v>
      </c>
      <c r="Q7" s="223">
        <f>'RP - ECT'!Q18</f>
        <v>355.63405395813396</v>
      </c>
      <c r="R7" s="223">
        <f>'RP - ECT'!R18</f>
        <v>355.63405395813396</v>
      </c>
      <c r="S7" s="223">
        <f>'RP - ECT'!S18</f>
        <v>301.91877442547263</v>
      </c>
      <c r="T7" s="223">
        <f>'RP - ECT'!T18</f>
        <v>301.91877442547263</v>
      </c>
      <c r="U7" s="223">
        <f>'RP - ECT'!U18</f>
        <v>247.25605580062648</v>
      </c>
      <c r="V7" s="223">
        <f>'RP - ECT'!V18</f>
        <v>213.70628694428257</v>
      </c>
      <c r="W7" s="223">
        <f>'RP - ECT'!W18</f>
        <v>213.70628694428257</v>
      </c>
      <c r="X7" s="223">
        <f>'RP - ECT'!X18</f>
        <v>168.30940965735294</v>
      </c>
      <c r="Y7" s="223">
        <f>'RP - ECT'!Y18</f>
        <v>56.078056374597701</v>
      </c>
      <c r="Z7" s="223">
        <f>'RP - ECT'!Z18</f>
        <v>40.09300052174202</v>
      </c>
      <c r="AA7" s="223">
        <f>'RP - ECT'!AA18</f>
        <v>1.4457002080555266</v>
      </c>
      <c r="AB7" s="223">
        <f>'RP - ECT'!AB18</f>
        <v>1.4457002080555266</v>
      </c>
      <c r="AC7" s="223">
        <f>'RP - ECT'!AC18</f>
        <v>1.4457002080555266</v>
      </c>
      <c r="AD7" s="223">
        <f>'RP - ECT'!AD18</f>
        <v>1.4457002080555266</v>
      </c>
      <c r="AE7" s="223">
        <f>'RP - ECT'!AE18</f>
        <v>0</v>
      </c>
      <c r="AF7" s="223">
        <f>'RP - ECT'!AF18</f>
        <v>0</v>
      </c>
      <c r="AG7" s="223">
        <f>'RP - ECT'!AG18</f>
        <v>0</v>
      </c>
      <c r="AH7" s="223">
        <f>'RP - ECT'!AH18</f>
        <v>0</v>
      </c>
      <c r="AI7" s="223">
        <f>'RP - ECT'!AI18</f>
        <v>0</v>
      </c>
      <c r="AJ7" s="258">
        <f>SUM(E7:AI7)</f>
        <v>4854.3302570985798</v>
      </c>
    </row>
    <row r="8" spans="1:36" ht="15.75" customHeight="1" x14ac:dyDescent="0.3">
      <c r="A8" s="226" t="s">
        <v>372</v>
      </c>
      <c r="B8" s="243"/>
      <c r="C8" s="228">
        <f>SUM(C5:C7)</f>
        <v>142237.88415332438</v>
      </c>
      <c r="D8" s="253">
        <f>J8/C8</f>
        <v>0.88240207809608984</v>
      </c>
      <c r="E8" s="108"/>
      <c r="F8" s="96"/>
      <c r="G8" s="96"/>
      <c r="H8" s="96"/>
      <c r="I8" s="96"/>
      <c r="J8" s="228">
        <f t="shared" ref="J8:AJ8" si="1">SUM(J5:J7)</f>
        <v>125511.00456088432</v>
      </c>
      <c r="K8" s="228">
        <f t="shared" si="1"/>
        <v>125511.00456088432</v>
      </c>
      <c r="L8" s="228">
        <f t="shared" si="1"/>
        <v>125511.08536088432</v>
      </c>
      <c r="M8" s="228">
        <f t="shared" si="1"/>
        <v>125511.08536088432</v>
      </c>
      <c r="N8" s="228">
        <f t="shared" si="1"/>
        <v>125464.94476088432</v>
      </c>
      <c r="O8" s="228">
        <f t="shared" si="1"/>
        <v>125339.24354941721</v>
      </c>
      <c r="P8" s="228">
        <f t="shared" si="1"/>
        <v>125339.10044941721</v>
      </c>
      <c r="Q8" s="228">
        <f t="shared" si="1"/>
        <v>120209.9860539581</v>
      </c>
      <c r="R8" s="228">
        <f t="shared" si="1"/>
        <v>39988.573553958144</v>
      </c>
      <c r="S8" s="228">
        <f t="shared" si="1"/>
        <v>38556.517674425479</v>
      </c>
      <c r="T8" s="228">
        <f t="shared" si="1"/>
        <v>32106.862774425477</v>
      </c>
      <c r="U8" s="228">
        <f t="shared" si="1"/>
        <v>18413.977755800628</v>
      </c>
      <c r="V8" s="228">
        <f t="shared" si="1"/>
        <v>17400.495786944284</v>
      </c>
      <c r="W8" s="228">
        <f t="shared" si="1"/>
        <v>17400.495786944284</v>
      </c>
      <c r="X8" s="228">
        <f t="shared" si="1"/>
        <v>17096.885609657355</v>
      </c>
      <c r="Y8" s="228">
        <f t="shared" si="1"/>
        <v>705.08155637459777</v>
      </c>
      <c r="Z8" s="228">
        <f t="shared" si="1"/>
        <v>511.905500521742</v>
      </c>
      <c r="AA8" s="228">
        <f t="shared" si="1"/>
        <v>473.25820020805554</v>
      </c>
      <c r="AB8" s="228">
        <f t="shared" si="1"/>
        <v>473.25820020805554</v>
      </c>
      <c r="AC8" s="228">
        <f t="shared" si="1"/>
        <v>375.38970020805556</v>
      </c>
      <c r="AD8" s="228">
        <f t="shared" si="1"/>
        <v>11.228200208055526</v>
      </c>
      <c r="AE8" s="228">
        <f t="shared" si="1"/>
        <v>0</v>
      </c>
      <c r="AF8" s="228">
        <f t="shared" si="1"/>
        <v>0</v>
      </c>
      <c r="AG8" s="228">
        <f t="shared" si="1"/>
        <v>0</v>
      </c>
      <c r="AH8" s="228">
        <f t="shared" si="1"/>
        <v>0</v>
      </c>
      <c r="AI8" s="245">
        <f t="shared" si="1"/>
        <v>0</v>
      </c>
      <c r="AJ8" s="220">
        <f t="shared" si="1"/>
        <v>1181911.3849570984</v>
      </c>
    </row>
    <row r="9" spans="1:36" ht="15.75" customHeight="1" x14ac:dyDescent="0.3">
      <c r="A9" s="226" t="s">
        <v>373</v>
      </c>
      <c r="B9" s="231"/>
      <c r="C9" s="232"/>
      <c r="D9" s="244"/>
      <c r="E9" s="99"/>
      <c r="F9" s="99"/>
      <c r="G9" s="99"/>
      <c r="H9" s="99"/>
      <c r="I9" s="100"/>
      <c r="J9" s="220">
        <v>0</v>
      </c>
      <c r="K9" s="234">
        <f>J8-K8</f>
        <v>0</v>
      </c>
      <c r="L9" s="234">
        <f t="shared" ref="L9:AI9" si="2">K8-L8</f>
        <v>-8.0799999996088445E-2</v>
      </c>
      <c r="M9" s="234">
        <f t="shared" si="2"/>
        <v>0</v>
      </c>
      <c r="N9" s="234">
        <f t="shared" si="2"/>
        <v>46.140599999998813</v>
      </c>
      <c r="O9" s="234">
        <f t="shared" si="2"/>
        <v>125.70121146710881</v>
      </c>
      <c r="P9" s="234">
        <f>O8-P8</f>
        <v>0.14310000000114087</v>
      </c>
      <c r="Q9" s="234">
        <f t="shared" si="2"/>
        <v>5129.1143954591098</v>
      </c>
      <c r="R9" s="234">
        <f t="shared" si="2"/>
        <v>80221.412499999948</v>
      </c>
      <c r="S9" s="234">
        <f t="shared" si="2"/>
        <v>1432.0558795326651</v>
      </c>
      <c r="T9" s="234">
        <f t="shared" si="2"/>
        <v>6449.6549000000014</v>
      </c>
      <c r="U9" s="234">
        <f t="shared" si="2"/>
        <v>13692.885018624849</v>
      </c>
      <c r="V9" s="234">
        <f t="shared" si="2"/>
        <v>1013.4819688563439</v>
      </c>
      <c r="W9" s="234">
        <f t="shared" si="2"/>
        <v>0</v>
      </c>
      <c r="X9" s="234">
        <f t="shared" si="2"/>
        <v>303.61017728692968</v>
      </c>
      <c r="Y9" s="234">
        <f t="shared" si="2"/>
        <v>16391.804053282758</v>
      </c>
      <c r="Z9" s="234">
        <f t="shared" si="2"/>
        <v>193.17605585285577</v>
      </c>
      <c r="AA9" s="234">
        <f t="shared" si="2"/>
        <v>38.647300313686458</v>
      </c>
      <c r="AB9" s="234">
        <f t="shared" si="2"/>
        <v>0</v>
      </c>
      <c r="AC9" s="234">
        <f t="shared" si="2"/>
        <v>97.868499999999983</v>
      </c>
      <c r="AD9" s="234">
        <f t="shared" si="2"/>
        <v>364.16150000000005</v>
      </c>
      <c r="AE9" s="234">
        <f t="shared" si="2"/>
        <v>11.228200208055526</v>
      </c>
      <c r="AF9" s="234">
        <f t="shared" si="2"/>
        <v>0</v>
      </c>
      <c r="AG9" s="234">
        <f t="shared" si="2"/>
        <v>0</v>
      </c>
      <c r="AH9" s="234">
        <f t="shared" si="2"/>
        <v>0</v>
      </c>
      <c r="AI9" s="234">
        <f t="shared" si="2"/>
        <v>0</v>
      </c>
      <c r="AJ9" s="107"/>
    </row>
    <row r="10" spans="1:36" ht="15.75" customHeight="1" x14ac:dyDescent="0.3">
      <c r="A10" s="226" t="s">
        <v>374</v>
      </c>
      <c r="B10" s="231"/>
      <c r="C10" s="232"/>
      <c r="D10" s="232"/>
      <c r="E10" s="96"/>
      <c r="F10" s="96"/>
      <c r="G10" s="96"/>
      <c r="H10" s="96"/>
      <c r="I10" s="101"/>
      <c r="J10" s="220">
        <f>$J8-J8</f>
        <v>0</v>
      </c>
      <c r="K10" s="236">
        <f>$J8-K8</f>
        <v>0</v>
      </c>
      <c r="L10" s="236">
        <f t="shared" ref="L10:AI10" si="3">$J8-L8</f>
        <v>-8.0799999996088445E-2</v>
      </c>
      <c r="M10" s="236">
        <f t="shared" si="3"/>
        <v>-8.0799999996088445E-2</v>
      </c>
      <c r="N10" s="236">
        <f t="shared" si="3"/>
        <v>46.059800000002724</v>
      </c>
      <c r="O10" s="236">
        <f t="shared" si="3"/>
        <v>171.76101146711153</v>
      </c>
      <c r="P10" s="236">
        <f t="shared" si="3"/>
        <v>171.90411146711267</v>
      </c>
      <c r="Q10" s="236">
        <f t="shared" si="3"/>
        <v>5301.0185069262225</v>
      </c>
      <c r="R10" s="236">
        <f t="shared" si="3"/>
        <v>85522.43100692617</v>
      </c>
      <c r="S10" s="236">
        <f t="shared" si="3"/>
        <v>86954.48688645885</v>
      </c>
      <c r="T10" s="236">
        <f t="shared" si="3"/>
        <v>93404.141786458844</v>
      </c>
      <c r="U10" s="236">
        <f t="shared" si="3"/>
        <v>107097.02680508369</v>
      </c>
      <c r="V10" s="236">
        <f t="shared" si="3"/>
        <v>108110.50877394003</v>
      </c>
      <c r="W10" s="236">
        <f t="shared" si="3"/>
        <v>108110.50877394003</v>
      </c>
      <c r="X10" s="236">
        <f t="shared" si="3"/>
        <v>108414.11895122696</v>
      </c>
      <c r="Y10" s="236">
        <f t="shared" si="3"/>
        <v>124805.92300450972</v>
      </c>
      <c r="Z10" s="236">
        <f t="shared" si="3"/>
        <v>124999.09906036258</v>
      </c>
      <c r="AA10" s="236">
        <f t="shared" si="3"/>
        <v>125037.74636067626</v>
      </c>
      <c r="AB10" s="236">
        <f t="shared" si="3"/>
        <v>125037.74636067626</v>
      </c>
      <c r="AC10" s="236">
        <f>$J8-AC8</f>
        <v>125135.61486067627</v>
      </c>
      <c r="AD10" s="236">
        <f t="shared" si="3"/>
        <v>125499.77636067626</v>
      </c>
      <c r="AE10" s="236">
        <f t="shared" si="3"/>
        <v>125511.00456088432</v>
      </c>
      <c r="AF10" s="236">
        <f t="shared" si="3"/>
        <v>125511.00456088432</v>
      </c>
      <c r="AG10" s="236">
        <f t="shared" si="3"/>
        <v>125511.00456088432</v>
      </c>
      <c r="AH10" s="236">
        <f t="shared" si="3"/>
        <v>125511.00456088432</v>
      </c>
      <c r="AI10" s="236">
        <f t="shared" si="3"/>
        <v>125511.00456088432</v>
      </c>
      <c r="AJ10" s="102"/>
    </row>
    <row r="11" spans="1:36" ht="15.75" customHeight="1" x14ac:dyDescent="0.3">
      <c r="A11" s="239" t="s">
        <v>70</v>
      </c>
      <c r="B11" s="254">
        <f>SUMPRODUCT(B5:B7,C5:C7)/C8</f>
        <v>9.3873452844773659</v>
      </c>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s="41" customFormat="1" ht="15.75" hidden="1" customHeight="1" x14ac:dyDescent="0.3">
      <c r="U12"/>
    </row>
    <row r="13" spans="1:36" ht="15.75" hidden="1" customHeight="1" x14ac:dyDescent="0.3">
      <c r="A13" s="561" t="s">
        <v>87</v>
      </c>
      <c r="B13" s="563" t="s">
        <v>0</v>
      </c>
      <c r="C13" s="563" t="s">
        <v>412</v>
      </c>
      <c r="D13" s="574" t="s">
        <v>60</v>
      </c>
      <c r="E13" s="217"/>
      <c r="F13" s="165"/>
      <c r="G13" s="165"/>
      <c r="H13" s="165"/>
      <c r="I13" s="166"/>
      <c r="J13" s="179" t="str">
        <f>J3</f>
        <v>CPAS - Verified Net Savings (MWh)</v>
      </c>
      <c r="K13" s="179"/>
      <c r="L13" s="179"/>
      <c r="M13" s="179"/>
      <c r="N13" s="179"/>
      <c r="O13" s="179"/>
      <c r="P13" s="179"/>
      <c r="Q13" s="179"/>
      <c r="R13" s="179"/>
      <c r="S13" s="179"/>
      <c r="T13" s="179"/>
      <c r="U13" s="301"/>
      <c r="V13" s="41"/>
      <c r="W13" s="41"/>
    </row>
    <row r="14" spans="1:36" ht="15.75" hidden="1" customHeight="1" x14ac:dyDescent="0.3">
      <c r="A14" s="566"/>
      <c r="B14" s="565"/>
      <c r="C14" s="565"/>
      <c r="D14" s="575"/>
      <c r="E14" s="48"/>
      <c r="F14" s="48"/>
      <c r="G14" s="48"/>
      <c r="H14" s="48"/>
      <c r="I14" s="48"/>
      <c r="J14" s="48">
        <f t="shared" ref="J14:U15" si="4">V4</f>
        <v>2035</v>
      </c>
      <c r="K14" s="48">
        <f t="shared" si="4"/>
        <v>2036</v>
      </c>
      <c r="L14" s="48">
        <f t="shared" si="4"/>
        <v>2037</v>
      </c>
      <c r="M14" s="48">
        <f t="shared" si="4"/>
        <v>2038</v>
      </c>
      <c r="N14" s="48">
        <f t="shared" si="4"/>
        <v>2039</v>
      </c>
      <c r="O14" s="48">
        <f t="shared" si="4"/>
        <v>2040</v>
      </c>
      <c r="P14" s="48">
        <f t="shared" si="4"/>
        <v>2041</v>
      </c>
      <c r="Q14" s="48">
        <f t="shared" si="4"/>
        <v>2042</v>
      </c>
      <c r="R14" s="48">
        <f t="shared" si="4"/>
        <v>2043</v>
      </c>
      <c r="S14" s="48">
        <f t="shared" si="4"/>
        <v>2044</v>
      </c>
      <c r="T14" s="48">
        <f t="shared" si="4"/>
        <v>2045</v>
      </c>
      <c r="U14" s="48">
        <f t="shared" si="4"/>
        <v>2046</v>
      </c>
      <c r="V14" s="41"/>
      <c r="W14" s="41"/>
    </row>
    <row r="15" spans="1:36" ht="15.75" hidden="1" customHeight="1" x14ac:dyDescent="0.3">
      <c r="A15" s="246" t="str">
        <f>A5</f>
        <v>Incentive-Based Channels (IQ)</v>
      </c>
      <c r="B15" s="247">
        <f>B5</f>
        <v>9.0067071878077396</v>
      </c>
      <c r="C15" s="248">
        <f>C5</f>
        <v>121418.24909999997</v>
      </c>
      <c r="D15" s="249">
        <f>D5</f>
        <v>0.89773956310493352</v>
      </c>
      <c r="E15" s="250"/>
      <c r="F15" s="250"/>
      <c r="G15" s="250"/>
      <c r="H15" s="250"/>
      <c r="I15" s="250"/>
      <c r="J15" s="223">
        <f t="shared" si="4"/>
        <v>13829.509500000002</v>
      </c>
      <c r="K15" s="223">
        <f t="shared" si="4"/>
        <v>13829.509500000002</v>
      </c>
      <c r="L15" s="223">
        <f t="shared" si="4"/>
        <v>13755.870200000001</v>
      </c>
      <c r="M15" s="223">
        <f t="shared" si="4"/>
        <v>442.29059999999998</v>
      </c>
      <c r="N15" s="223">
        <f t="shared" si="4"/>
        <v>378.59440000000001</v>
      </c>
      <c r="O15" s="223">
        <f t="shared" si="4"/>
        <v>378.59440000000001</v>
      </c>
      <c r="P15" s="223">
        <f t="shared" si="4"/>
        <v>378.59440000000001</v>
      </c>
      <c r="Q15" s="223">
        <f t="shared" si="4"/>
        <v>337.22410000000002</v>
      </c>
      <c r="R15" s="223">
        <f t="shared" si="4"/>
        <v>3.7778999999999998</v>
      </c>
      <c r="S15" s="223">
        <f t="shared" si="4"/>
        <v>0</v>
      </c>
      <c r="T15" s="223">
        <f t="shared" si="4"/>
        <v>0</v>
      </c>
      <c r="U15" s="223">
        <f t="shared" si="4"/>
        <v>0</v>
      </c>
      <c r="V15" s="41"/>
      <c r="W15" s="41"/>
    </row>
    <row r="16" spans="1:36" ht="15.75" hidden="1" customHeight="1" x14ac:dyDescent="0.3">
      <c r="A16" s="246" t="str">
        <f>A6</f>
        <v>Incentive-Based Channels (Market Rate)</v>
      </c>
      <c r="B16" s="247">
        <f t="shared" ref="B16:D17" si="5">B6</f>
        <v>11.567900395559287</v>
      </c>
      <c r="C16" s="248">
        <f t="shared" si="5"/>
        <v>20258.050599999995</v>
      </c>
      <c r="D16" s="249">
        <f t="shared" si="5"/>
        <v>0.79646293804794854</v>
      </c>
      <c r="E16" s="250"/>
      <c r="F16" s="250"/>
      <c r="G16" s="250"/>
      <c r="H16" s="250"/>
      <c r="I16" s="250"/>
      <c r="J16" s="223">
        <f t="shared" ref="J16" si="6">V6</f>
        <v>3357.2800000000011</v>
      </c>
      <c r="K16" s="223">
        <f t="shared" ref="K16" si="7">W6</f>
        <v>3357.2800000000011</v>
      </c>
      <c r="L16" s="223">
        <f t="shared" ref="L16" si="8">X6</f>
        <v>3172.706000000001</v>
      </c>
      <c r="M16" s="223">
        <f t="shared" ref="M16" si="9">Y6</f>
        <v>206.71290000000002</v>
      </c>
      <c r="N16" s="223">
        <f t="shared" ref="N16" si="10">Z6</f>
        <v>93.218099999999993</v>
      </c>
      <c r="O16" s="223">
        <f t="shared" ref="O16" si="11">AA6</f>
        <v>93.218099999999993</v>
      </c>
      <c r="P16" s="223">
        <f t="shared" ref="P16" si="12">AB6</f>
        <v>93.218099999999993</v>
      </c>
      <c r="Q16" s="223">
        <f t="shared" ref="Q16" si="13">AC6</f>
        <v>36.719900000000003</v>
      </c>
      <c r="R16" s="223">
        <f t="shared" ref="R16" si="14">AD6</f>
        <v>6.0045999999999999</v>
      </c>
      <c r="S16" s="223">
        <f t="shared" ref="S16" si="15">AE6</f>
        <v>0</v>
      </c>
      <c r="T16" s="223">
        <f t="shared" ref="T16" si="16">AF6</f>
        <v>0</v>
      </c>
      <c r="U16" s="223">
        <f t="shared" ref="U16" si="17">AG6</f>
        <v>0</v>
      </c>
      <c r="V16" s="41"/>
      <c r="W16" s="41"/>
    </row>
    <row r="17" spans="1:23" ht="15.75" hidden="1" customHeight="1" x14ac:dyDescent="0.3">
      <c r="A17" s="246" t="str">
        <f>A7</f>
        <v>Efficient Choice Tool</v>
      </c>
      <c r="B17" s="247">
        <f t="shared" si="5"/>
        <v>13.024581767618702</v>
      </c>
      <c r="C17" s="248">
        <f t="shared" si="5"/>
        <v>561.58445332441534</v>
      </c>
      <c r="D17" s="249">
        <f t="shared" si="5"/>
        <v>0.6664218688193615</v>
      </c>
      <c r="E17" s="250"/>
      <c r="F17" s="250"/>
      <c r="G17" s="250"/>
      <c r="H17" s="250"/>
      <c r="I17" s="250"/>
      <c r="J17" s="223">
        <f t="shared" ref="J17:J20" si="18">V7</f>
        <v>213.70628694428257</v>
      </c>
      <c r="K17" s="223">
        <f t="shared" ref="K17:K20" si="19">W7</f>
        <v>213.70628694428257</v>
      </c>
      <c r="L17" s="223">
        <f t="shared" ref="L17:L20" si="20">X7</f>
        <v>168.30940965735294</v>
      </c>
      <c r="M17" s="223">
        <f t="shared" ref="M17:M20" si="21">Y7</f>
        <v>56.078056374597701</v>
      </c>
      <c r="N17" s="223">
        <f t="shared" ref="N17:N20" si="22">Z7</f>
        <v>40.09300052174202</v>
      </c>
      <c r="O17" s="223">
        <f t="shared" ref="O17:O20" si="23">AA7</f>
        <v>1.4457002080555266</v>
      </c>
      <c r="P17" s="223">
        <f t="shared" ref="P17:P20" si="24">AB7</f>
        <v>1.4457002080555266</v>
      </c>
      <c r="Q17" s="223">
        <f t="shared" ref="Q17:Q20" si="25">AC7</f>
        <v>1.4457002080555266</v>
      </c>
      <c r="R17" s="223">
        <f t="shared" ref="R17:R20" si="26">AD7</f>
        <v>1.4457002080555266</v>
      </c>
      <c r="S17" s="223">
        <f t="shared" ref="S17:S20" si="27">AE7</f>
        <v>0</v>
      </c>
      <c r="T17" s="223">
        <f t="shared" ref="T17:T20" si="28">AF7</f>
        <v>0</v>
      </c>
      <c r="U17" s="223">
        <f t="shared" ref="U17:U20" si="29">AG7</f>
        <v>0</v>
      </c>
      <c r="V17" s="41"/>
      <c r="W17" s="41"/>
    </row>
    <row r="18" spans="1:23" ht="15.75" hidden="1" customHeight="1" x14ac:dyDescent="0.3">
      <c r="A18" s="226" t="str">
        <f t="shared" ref="A18:A20" si="30">A8</f>
        <v>2023 CPAS</v>
      </c>
      <c r="B18" s="243"/>
      <c r="C18" s="228">
        <f>C8</f>
        <v>142237.88415332438</v>
      </c>
      <c r="D18" s="253">
        <f>D8</f>
        <v>0.88240207809608984</v>
      </c>
      <c r="E18" s="108"/>
      <c r="F18" s="96"/>
      <c r="G18" s="96"/>
      <c r="H18" s="96"/>
      <c r="I18" s="96"/>
      <c r="J18" s="228">
        <f t="shared" si="18"/>
        <v>17400.495786944284</v>
      </c>
      <c r="K18" s="228">
        <f t="shared" si="19"/>
        <v>17400.495786944284</v>
      </c>
      <c r="L18" s="228">
        <f t="shared" si="20"/>
        <v>17096.885609657355</v>
      </c>
      <c r="M18" s="228">
        <f t="shared" si="21"/>
        <v>705.08155637459777</v>
      </c>
      <c r="N18" s="228">
        <f t="shared" si="22"/>
        <v>511.905500521742</v>
      </c>
      <c r="O18" s="228">
        <f t="shared" si="23"/>
        <v>473.25820020805554</v>
      </c>
      <c r="P18" s="228">
        <f t="shared" si="24"/>
        <v>473.25820020805554</v>
      </c>
      <c r="Q18" s="228">
        <f t="shared" si="25"/>
        <v>375.38970020805556</v>
      </c>
      <c r="R18" s="228">
        <f t="shared" si="26"/>
        <v>11.228200208055526</v>
      </c>
      <c r="S18" s="228">
        <f t="shared" si="27"/>
        <v>0</v>
      </c>
      <c r="T18" s="228">
        <f t="shared" si="28"/>
        <v>0</v>
      </c>
      <c r="U18" s="228">
        <f t="shared" si="29"/>
        <v>0</v>
      </c>
      <c r="V18" s="41"/>
      <c r="W18" s="41"/>
    </row>
    <row r="19" spans="1:23" ht="15.75" hidden="1" customHeight="1" x14ac:dyDescent="0.3">
      <c r="A19" s="226" t="str">
        <f t="shared" si="30"/>
        <v>Expiring 2023 CPAS</v>
      </c>
      <c r="B19" s="231"/>
      <c r="C19" s="232"/>
      <c r="D19" s="244"/>
      <c r="E19" s="99"/>
      <c r="F19" s="99"/>
      <c r="G19" s="99"/>
      <c r="H19" s="99"/>
      <c r="I19" s="100"/>
      <c r="J19" s="220">
        <f t="shared" si="18"/>
        <v>1013.4819688563439</v>
      </c>
      <c r="K19" s="234">
        <f t="shared" si="19"/>
        <v>0</v>
      </c>
      <c r="L19" s="234">
        <f t="shared" si="20"/>
        <v>303.61017728692968</v>
      </c>
      <c r="M19" s="234">
        <f t="shared" si="21"/>
        <v>16391.804053282758</v>
      </c>
      <c r="N19" s="234">
        <f t="shared" si="22"/>
        <v>193.17605585285577</v>
      </c>
      <c r="O19" s="234">
        <f t="shared" si="23"/>
        <v>38.647300313686458</v>
      </c>
      <c r="P19" s="234">
        <f t="shared" si="24"/>
        <v>0</v>
      </c>
      <c r="Q19" s="234">
        <f t="shared" si="25"/>
        <v>97.868499999999983</v>
      </c>
      <c r="R19" s="234">
        <f t="shared" si="26"/>
        <v>364.16150000000005</v>
      </c>
      <c r="S19" s="234">
        <f t="shared" si="27"/>
        <v>11.228200208055526</v>
      </c>
      <c r="T19" s="234">
        <f t="shared" si="28"/>
        <v>0</v>
      </c>
      <c r="U19" s="234">
        <f t="shared" si="29"/>
        <v>0</v>
      </c>
      <c r="V19" s="41"/>
      <c r="W19" s="41"/>
    </row>
    <row r="20" spans="1:23" ht="15.75" hidden="1" customHeight="1" x14ac:dyDescent="0.3">
      <c r="A20" s="226" t="str">
        <f t="shared" si="30"/>
        <v>Expired 2023 CPAS</v>
      </c>
      <c r="B20" s="231"/>
      <c r="C20" s="232"/>
      <c r="D20" s="232"/>
      <c r="E20" s="96"/>
      <c r="F20" s="96"/>
      <c r="G20" s="96"/>
      <c r="H20" s="96"/>
      <c r="I20" s="101"/>
      <c r="J20" s="220">
        <f t="shared" si="18"/>
        <v>108110.50877394003</v>
      </c>
      <c r="K20" s="236">
        <f t="shared" si="19"/>
        <v>108110.50877394003</v>
      </c>
      <c r="L20" s="236">
        <f t="shared" si="20"/>
        <v>108414.11895122696</v>
      </c>
      <c r="M20" s="236">
        <f t="shared" si="21"/>
        <v>124805.92300450972</v>
      </c>
      <c r="N20" s="236">
        <f t="shared" si="22"/>
        <v>124999.09906036258</v>
      </c>
      <c r="O20" s="236">
        <f t="shared" si="23"/>
        <v>125037.74636067626</v>
      </c>
      <c r="P20" s="236">
        <f t="shared" si="24"/>
        <v>125037.74636067626</v>
      </c>
      <c r="Q20" s="236">
        <f t="shared" si="25"/>
        <v>125135.61486067627</v>
      </c>
      <c r="R20" s="236">
        <f t="shared" si="26"/>
        <v>125499.77636067626</v>
      </c>
      <c r="S20" s="236">
        <f t="shared" si="27"/>
        <v>125511.00456088432</v>
      </c>
      <c r="T20" s="236">
        <f t="shared" si="28"/>
        <v>125511.00456088432</v>
      </c>
      <c r="U20" s="236">
        <f t="shared" si="29"/>
        <v>125511.00456088432</v>
      </c>
      <c r="V20" s="41"/>
      <c r="W20" s="41"/>
    </row>
    <row r="21" spans="1:23" ht="15.75" hidden="1" customHeight="1" x14ac:dyDescent="0.3">
      <c r="A21" s="239" t="s">
        <v>70</v>
      </c>
      <c r="B21" s="254">
        <f>B11</f>
        <v>9.3873452844773659</v>
      </c>
      <c r="C21" s="77"/>
      <c r="D21" s="41"/>
      <c r="E21" s="41"/>
      <c r="F21" s="41"/>
      <c r="G21" s="41"/>
      <c r="H21" s="41"/>
      <c r="I21" s="41"/>
      <c r="J21" s="41"/>
      <c r="K21" s="41"/>
      <c r="L21" s="41"/>
      <c r="M21" s="41"/>
      <c r="N21" s="41"/>
      <c r="O21" s="41"/>
      <c r="P21" s="41"/>
      <c r="Q21" s="41"/>
      <c r="R21" s="41"/>
      <c r="S21" s="41"/>
      <c r="T21" s="41"/>
      <c r="U21" s="41"/>
      <c r="V21" s="41"/>
      <c r="W21" s="41"/>
    </row>
    <row r="22" spans="1:23" x14ac:dyDescent="0.3">
      <c r="A22" s="41"/>
      <c r="B22" s="41"/>
      <c r="C22" s="41"/>
      <c r="D22" s="41"/>
      <c r="E22" s="41"/>
      <c r="F22" s="41"/>
      <c r="G22" s="41"/>
      <c r="H22" s="41"/>
      <c r="I22" s="41"/>
      <c r="J22" s="41"/>
      <c r="K22" s="41"/>
      <c r="L22" s="41"/>
      <c r="M22" s="41"/>
      <c r="N22" s="41"/>
      <c r="O22" s="41"/>
      <c r="P22" s="41"/>
      <c r="Q22" s="41"/>
      <c r="R22" s="41"/>
      <c r="S22" s="41"/>
      <c r="T22" s="41"/>
      <c r="U22" s="41"/>
      <c r="V22" s="41"/>
      <c r="W22" s="41"/>
    </row>
  </sheetData>
  <mergeCells count="9">
    <mergeCell ref="AJ3:AJ4"/>
    <mergeCell ref="A13:A14"/>
    <mergeCell ref="B13:B14"/>
    <mergeCell ref="C13:C14"/>
    <mergeCell ref="D13:D14"/>
    <mergeCell ref="A3:A4"/>
    <mergeCell ref="B3:B4"/>
    <mergeCell ref="C3:C4"/>
    <mergeCell ref="D3:D4"/>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495F-50B4-4C4A-95E1-182A548FC233}">
  <dimension ref="A1:AJ27"/>
  <sheetViews>
    <sheetView workbookViewId="0">
      <pane xSplit="9" ySplit="4" topLeftCell="J5" activePane="bottomRight" state="frozen"/>
      <selection pane="topRight" activeCell="J1" sqref="J1"/>
      <selection pane="bottomLeft" activeCell="A5" sqref="A5"/>
      <selection pane="bottomRight" activeCell="J28" sqref="J28"/>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3" t="s">
        <v>546</v>
      </c>
    </row>
    <row r="2" spans="1:36" x14ac:dyDescent="0.3">
      <c r="A2" s="41"/>
      <c r="B2" s="41"/>
      <c r="C2" s="41"/>
      <c r="D2" s="41"/>
      <c r="E2" s="41"/>
      <c r="F2" s="41"/>
      <c r="G2" s="41"/>
      <c r="H2" s="41"/>
      <c r="I2" s="41"/>
      <c r="J2" s="41"/>
      <c r="K2" s="41"/>
      <c r="L2" s="41"/>
      <c r="M2" s="41"/>
      <c r="N2" s="41"/>
      <c r="O2" s="41"/>
      <c r="P2" s="41"/>
      <c r="Q2" s="41"/>
      <c r="R2" s="41"/>
      <c r="S2" s="41"/>
      <c r="T2" s="41"/>
      <c r="U2" s="41"/>
    </row>
    <row r="3" spans="1:36" ht="15.75" customHeight="1" x14ac:dyDescent="0.3">
      <c r="A3" s="561" t="s">
        <v>86</v>
      </c>
      <c r="B3" s="563" t="s">
        <v>70</v>
      </c>
      <c r="C3" s="563" t="s">
        <v>412</v>
      </c>
      <c r="D3" s="563" t="s">
        <v>60</v>
      </c>
      <c r="E3" s="58"/>
      <c r="F3" s="121"/>
      <c r="G3" s="121"/>
      <c r="H3" s="121"/>
      <c r="I3" s="112"/>
      <c r="J3" s="151" t="s">
        <v>414</v>
      </c>
      <c r="K3" s="113"/>
      <c r="L3" s="113"/>
      <c r="M3" s="113"/>
      <c r="N3" s="113"/>
      <c r="O3" s="113"/>
      <c r="P3" s="113"/>
      <c r="Q3" s="113"/>
      <c r="R3" s="113"/>
      <c r="S3" s="113"/>
      <c r="T3" s="113"/>
      <c r="U3" s="43"/>
      <c r="V3" s="43"/>
      <c r="W3" s="43"/>
      <c r="X3" s="43"/>
      <c r="Y3" s="43"/>
      <c r="Z3" s="43"/>
      <c r="AA3" s="43"/>
      <c r="AB3" s="43"/>
      <c r="AC3" s="43"/>
      <c r="AD3" s="43"/>
      <c r="AE3" s="43"/>
      <c r="AF3" s="43"/>
      <c r="AG3" s="43"/>
      <c r="AH3" s="43"/>
      <c r="AI3" s="43"/>
      <c r="AJ3" s="559" t="s">
        <v>1</v>
      </c>
    </row>
    <row r="4" spans="1:36" x14ac:dyDescent="0.3">
      <c r="A4" s="566"/>
      <c r="B4" s="565"/>
      <c r="C4" s="565"/>
      <c r="D4" s="564"/>
      <c r="E4" s="170">
        <v>2018</v>
      </c>
      <c r="F4" s="170">
        <f>E4+1</f>
        <v>2019</v>
      </c>
      <c r="G4" s="170">
        <f t="shared" ref="G4:AI4" si="0">F4+1</f>
        <v>2020</v>
      </c>
      <c r="H4" s="170">
        <f t="shared" si="0"/>
        <v>2021</v>
      </c>
      <c r="I4" s="170">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170">
        <f t="shared" si="0"/>
        <v>2048</v>
      </c>
      <c r="AJ4" s="560"/>
    </row>
    <row r="5" spans="1:36" x14ac:dyDescent="0.3">
      <c r="A5" s="246" t="s">
        <v>100</v>
      </c>
      <c r="B5" s="247">
        <f>'IQ - Single Family'!B40</f>
        <v>14.242057156042836</v>
      </c>
      <c r="C5" s="248">
        <f>'IQ - Single Family'!C37</f>
        <v>3123.9116905784158</v>
      </c>
      <c r="D5" s="249">
        <f>'IQ - Single Family'!D37</f>
        <v>1</v>
      </c>
      <c r="E5" s="250"/>
      <c r="F5" s="250"/>
      <c r="G5" s="250"/>
      <c r="H5" s="250"/>
      <c r="I5" s="250"/>
      <c r="J5" s="223">
        <f>'IQ - Single Family'!J37</f>
        <v>3123.9116905784158</v>
      </c>
      <c r="K5" s="223">
        <f>'IQ - Single Family'!K37</f>
        <v>3123.9116905784158</v>
      </c>
      <c r="L5" s="223">
        <f>'IQ - Single Family'!L37</f>
        <v>3123.9116905784158</v>
      </c>
      <c r="M5" s="223">
        <f>'IQ - Single Family'!M37</f>
        <v>3123.9116905784158</v>
      </c>
      <c r="N5" s="223">
        <f>'IQ - Single Family'!N37</f>
        <v>3123.9116905784158</v>
      </c>
      <c r="O5" s="223">
        <f>'IQ - Single Family'!O37</f>
        <v>3123.9116905784158</v>
      </c>
      <c r="P5" s="223">
        <f>'IQ - Single Family'!P37</f>
        <v>2635.4454026823419</v>
      </c>
      <c r="Q5" s="223">
        <f>'IQ - Single Family'!Q37</f>
        <v>2494.81950268234</v>
      </c>
      <c r="R5" s="223">
        <f>'IQ - Single Family'!R37</f>
        <v>2034.928729450897</v>
      </c>
      <c r="S5" s="223">
        <f>'IQ - Single Family'!S37</f>
        <v>2034.928729450897</v>
      </c>
      <c r="T5" s="223">
        <f>'IQ - Single Family'!T37</f>
        <v>1831.8447650925725</v>
      </c>
      <c r="U5" s="223">
        <f>'IQ - Single Family'!U37</f>
        <v>1650.8797706117396</v>
      </c>
      <c r="V5" s="223">
        <f>'IQ - Single Family'!V37</f>
        <v>1641.0993698589245</v>
      </c>
      <c r="W5" s="223">
        <f>'IQ - Single Family'!W37</f>
        <v>1641.0993698589245</v>
      </c>
      <c r="X5" s="223">
        <f>'IQ - Single Family'!X37</f>
        <v>1641.0063698589245</v>
      </c>
      <c r="Y5" s="223">
        <f>'IQ - Single Family'!Y37</f>
        <v>1450.6287288179647</v>
      </c>
      <c r="Z5" s="223">
        <f>'IQ - Single Family'!Z37</f>
        <v>865.88692219018026</v>
      </c>
      <c r="AA5" s="223">
        <f>'IQ - Single Family'!AA37</f>
        <v>865.88692219018026</v>
      </c>
      <c r="AB5" s="223">
        <f>'IQ - Single Family'!AB37</f>
        <v>819.20682703465707</v>
      </c>
      <c r="AC5" s="223">
        <f>'IQ - Single Family'!AC37</f>
        <v>643.74853222226341</v>
      </c>
      <c r="AD5" s="223">
        <f>'IQ - Single Family'!AD37</f>
        <v>5.67699</v>
      </c>
      <c r="AE5" s="223">
        <f>'IQ - Single Family'!AE37</f>
        <v>5.67699</v>
      </c>
      <c r="AF5" s="223">
        <f>'IQ - Single Family'!AF37</f>
        <v>5.67699</v>
      </c>
      <c r="AG5" s="223">
        <f>'IQ - Single Family'!AG37</f>
        <v>5.67699</v>
      </c>
      <c r="AH5" s="223">
        <f>'IQ - Single Family'!AH37</f>
        <v>5.67699</v>
      </c>
      <c r="AI5" s="223">
        <f>'IQ - Single Family'!AI37</f>
        <v>0</v>
      </c>
      <c r="AJ5" s="258">
        <f>SUM(E5:AI5)</f>
        <v>41023.265035473298</v>
      </c>
    </row>
    <row r="6" spans="1:36" x14ac:dyDescent="0.3">
      <c r="A6" s="246" t="s">
        <v>85</v>
      </c>
      <c r="B6" s="247">
        <f>'IQ - CAA'!B29</f>
        <v>15.750085124289248</v>
      </c>
      <c r="C6" s="248">
        <f>'IQ - CAA'!C26</f>
        <v>1101.0227375254642</v>
      </c>
      <c r="D6" s="249">
        <f>'IQ - CAA'!D26</f>
        <v>1</v>
      </c>
      <c r="E6" s="250"/>
      <c r="F6" s="250"/>
      <c r="G6" s="250"/>
      <c r="H6" s="250"/>
      <c r="I6" s="250"/>
      <c r="J6" s="223">
        <f>'IQ - CAA'!J26</f>
        <v>1101.0227375254642</v>
      </c>
      <c r="K6" s="223">
        <f>'IQ - CAA'!K26</f>
        <v>1101.0227375254642</v>
      </c>
      <c r="L6" s="223">
        <f>'IQ - CAA'!L26</f>
        <v>1101.0227375254642</v>
      </c>
      <c r="M6" s="223">
        <f>'IQ - CAA'!M26</f>
        <v>1101.0227375254642</v>
      </c>
      <c r="N6" s="223">
        <f>'IQ - CAA'!N26</f>
        <v>1101.0227375254642</v>
      </c>
      <c r="O6" s="223">
        <f>'IQ - CAA'!O26</f>
        <v>1101.0227375254642</v>
      </c>
      <c r="P6" s="223">
        <f>'IQ - CAA'!P26</f>
        <v>1027.8242375254645</v>
      </c>
      <c r="Q6" s="223">
        <f>'IQ - CAA'!Q26</f>
        <v>1027.8242375254645</v>
      </c>
      <c r="R6" s="223">
        <f>'IQ - CAA'!R26</f>
        <v>835.41561186585318</v>
      </c>
      <c r="S6" s="223">
        <f>'IQ - CAA'!S26</f>
        <v>835.41561186585318</v>
      </c>
      <c r="T6" s="223">
        <f>'IQ - CAA'!T26</f>
        <v>725.74333657822285</v>
      </c>
      <c r="U6" s="223">
        <f>'IQ - CAA'!U26</f>
        <v>716.04696331665127</v>
      </c>
      <c r="V6" s="223">
        <f>'IQ - CAA'!V26</f>
        <v>709.78401158174938</v>
      </c>
      <c r="W6" s="223">
        <f>'IQ - CAA'!W26</f>
        <v>709.78401158174938</v>
      </c>
      <c r="X6" s="223">
        <f>'IQ - CAA'!X26</f>
        <v>709.78401158174938</v>
      </c>
      <c r="Y6" s="223">
        <f>'IQ - CAA'!Y26</f>
        <v>615.74744123592848</v>
      </c>
      <c r="Z6" s="223">
        <f>'IQ - CAA'!Z26</f>
        <v>490.22493832343565</v>
      </c>
      <c r="AA6" s="223">
        <f>'IQ - CAA'!AA26</f>
        <v>490.22493832343565</v>
      </c>
      <c r="AB6" s="223">
        <f>'IQ - CAA'!AB26</f>
        <v>490.22493832343565</v>
      </c>
      <c r="AC6" s="223">
        <f>'IQ - CAA'!AC26</f>
        <v>434.36653268523457</v>
      </c>
      <c r="AD6" s="223">
        <f>'IQ - CAA'!AD26</f>
        <v>0</v>
      </c>
      <c r="AE6" s="223">
        <f>'IQ - CAA'!AE26</f>
        <v>0</v>
      </c>
      <c r="AF6" s="223">
        <f>'IQ - CAA'!AF26</f>
        <v>0</v>
      </c>
      <c r="AG6" s="223">
        <f>'IQ - CAA'!AG26</f>
        <v>0</v>
      </c>
      <c r="AH6" s="223">
        <f>'IQ - CAA'!AH26</f>
        <v>0</v>
      </c>
      <c r="AI6" s="223">
        <f>'IQ - CAA'!AI26</f>
        <v>0</v>
      </c>
      <c r="AJ6" s="225">
        <f>SUM(E6:AI6)</f>
        <v>16424.547247467013</v>
      </c>
    </row>
    <row r="7" spans="1:36" x14ac:dyDescent="0.3">
      <c r="A7" s="246" t="s">
        <v>39</v>
      </c>
      <c r="B7" s="247">
        <f>'IQ - Smart Savers'!B9</f>
        <v>10.999999999999853</v>
      </c>
      <c r="C7" s="248">
        <f>'IQ - Smart Savers'!C6</f>
        <v>4807.3584122179172</v>
      </c>
      <c r="D7" s="249">
        <f>'IQ - Smart Savers'!D6</f>
        <v>0.99928318294395568</v>
      </c>
      <c r="E7" s="250"/>
      <c r="F7" s="250"/>
      <c r="G7" s="250"/>
      <c r="H7" s="250"/>
      <c r="I7" s="250"/>
      <c r="J7" s="223">
        <f>'IQ - Smart Savers'!J6</f>
        <v>4803.9124157135211</v>
      </c>
      <c r="K7" s="223">
        <f>'IQ - Smart Savers'!K6</f>
        <v>4803.9124157135211</v>
      </c>
      <c r="L7" s="223">
        <f>'IQ - Smart Savers'!L6</f>
        <v>4803.9124157135211</v>
      </c>
      <c r="M7" s="223">
        <f>'IQ - Smart Savers'!M6</f>
        <v>4803.9124157135211</v>
      </c>
      <c r="N7" s="223">
        <f>'IQ - Smart Savers'!N6</f>
        <v>4803.9124157135211</v>
      </c>
      <c r="O7" s="223">
        <f>'IQ - Smart Savers'!O6</f>
        <v>4803.9124157135211</v>
      </c>
      <c r="P7" s="223">
        <f>'IQ - Smart Savers'!P6</f>
        <v>4803.9124157135211</v>
      </c>
      <c r="Q7" s="223">
        <f>'IQ - Smart Savers'!Q6</f>
        <v>4803.9124157135211</v>
      </c>
      <c r="R7" s="223">
        <f>'IQ - Smart Savers'!R6</f>
        <v>4803.9124157135211</v>
      </c>
      <c r="S7" s="223">
        <f>'IQ - Smart Savers'!S6</f>
        <v>4803.9124157135211</v>
      </c>
      <c r="T7" s="223">
        <f>'IQ - Smart Savers'!T6</f>
        <v>4803.9124157135211</v>
      </c>
      <c r="U7" s="223">
        <f>'IQ - Smart Savers'!U6</f>
        <v>0</v>
      </c>
      <c r="V7" s="223">
        <f>'IQ - Smart Savers'!V6</f>
        <v>0</v>
      </c>
      <c r="W7" s="223">
        <f>'IQ - Smart Savers'!W6</f>
        <v>0</v>
      </c>
      <c r="X7" s="223">
        <f>'IQ - Smart Savers'!X6</f>
        <v>0</v>
      </c>
      <c r="Y7" s="223">
        <f>'IQ - Smart Savers'!Y6</f>
        <v>0</v>
      </c>
      <c r="Z7" s="223">
        <f>'IQ - Smart Savers'!Z6</f>
        <v>0</v>
      </c>
      <c r="AA7" s="223">
        <f>'IQ - Smart Savers'!AA6</f>
        <v>0</v>
      </c>
      <c r="AB7" s="223">
        <f>'IQ - Smart Savers'!AB6</f>
        <v>0</v>
      </c>
      <c r="AC7" s="223">
        <f>'IQ - Smart Savers'!AC6</f>
        <v>0</v>
      </c>
      <c r="AD7" s="223">
        <f>'IQ - Smart Savers'!AD6</f>
        <v>0</v>
      </c>
      <c r="AE7" s="223">
        <f>'IQ - Smart Savers'!AE6</f>
        <v>0</v>
      </c>
      <c r="AF7" s="223">
        <f>'IQ - Smart Savers'!AF6</f>
        <v>0</v>
      </c>
      <c r="AG7" s="223">
        <f>'IQ - Smart Savers'!AG6</f>
        <v>0</v>
      </c>
      <c r="AH7" s="223">
        <f>'IQ - Smart Savers'!AH6</f>
        <v>0</v>
      </c>
      <c r="AI7" s="223">
        <f>'IQ - Smart Savers'!AI6</f>
        <v>0</v>
      </c>
      <c r="AJ7" s="225">
        <f>SUM(E7:AI7)</f>
        <v>52843.036572848745</v>
      </c>
    </row>
    <row r="8" spans="1:36" x14ac:dyDescent="0.3">
      <c r="A8" s="246" t="s">
        <v>176</v>
      </c>
      <c r="B8" s="247">
        <f>'IQ - MHAS'!B20</f>
        <v>11.485601610810333</v>
      </c>
      <c r="C8" s="248">
        <f>'IQ - MHAS'!C17</f>
        <v>268.50005024346285</v>
      </c>
      <c r="D8" s="249">
        <f>'IQ - MHAS'!D17</f>
        <v>1</v>
      </c>
      <c r="E8" s="250"/>
      <c r="F8" s="250"/>
      <c r="G8" s="250"/>
      <c r="H8" s="250"/>
      <c r="I8" s="250"/>
      <c r="J8" s="223">
        <f>'IQ - MHAS'!J17</f>
        <v>268.50005024346285</v>
      </c>
      <c r="K8" s="223">
        <f>'IQ - MHAS'!K17</f>
        <v>268.50005024346285</v>
      </c>
      <c r="L8" s="223">
        <f>'IQ - MHAS'!L17</f>
        <v>268.50005024346285</v>
      </c>
      <c r="M8" s="223">
        <f>'IQ - MHAS'!M17</f>
        <v>268.50005024346285</v>
      </c>
      <c r="N8" s="223">
        <f>'IQ - MHAS'!N17</f>
        <v>268.50005024346285</v>
      </c>
      <c r="O8" s="223">
        <f>'IQ - MHAS'!O17</f>
        <v>268.50005024346285</v>
      </c>
      <c r="P8" s="223">
        <f>'IQ - MHAS'!P17</f>
        <v>139.0843973714245</v>
      </c>
      <c r="Q8" s="223">
        <f>'IQ - MHAS'!Q17</f>
        <v>139.0843973714245</v>
      </c>
      <c r="R8" s="223">
        <f>'IQ - MHAS'!R17</f>
        <v>139.0843973714245</v>
      </c>
      <c r="S8" s="223">
        <f>'IQ - MHAS'!S17</f>
        <v>139.0843973714245</v>
      </c>
      <c r="T8" s="223">
        <f>'IQ - MHAS'!T17</f>
        <v>128.18636425819827</v>
      </c>
      <c r="U8" s="223">
        <f>'IQ - MHAS'!U17</f>
        <v>99.407972030639087</v>
      </c>
      <c r="V8" s="223">
        <f>'IQ - MHAS'!V17</f>
        <v>99.407972030639087</v>
      </c>
      <c r="W8" s="223">
        <f>'IQ - MHAS'!W17</f>
        <v>99.407972030639087</v>
      </c>
      <c r="X8" s="223">
        <f>'IQ - MHAS'!X17</f>
        <v>99.407972030639087</v>
      </c>
      <c r="Y8" s="223">
        <f>'IQ - MHAS'!Y17</f>
        <v>90.219221473619257</v>
      </c>
      <c r="Z8" s="223">
        <f>'IQ - MHAS'!Z17</f>
        <v>56.345391485376311</v>
      </c>
      <c r="AA8" s="223">
        <f>'IQ - MHAS'!AA17</f>
        <v>56.345391485376311</v>
      </c>
      <c r="AB8" s="223">
        <f>'IQ - MHAS'!AB17</f>
        <v>49.879533366025591</v>
      </c>
      <c r="AC8" s="223">
        <f>'IQ - MHAS'!AC17</f>
        <v>41.210044786336468</v>
      </c>
      <c r="AD8" s="223">
        <f>'IQ - MHAS'!AD17</f>
        <v>0</v>
      </c>
      <c r="AE8" s="223">
        <f>'IQ - MHAS'!AE17</f>
        <v>0</v>
      </c>
      <c r="AF8" s="223">
        <f>'IQ - MHAS'!AF17</f>
        <v>0</v>
      </c>
      <c r="AG8" s="223">
        <f>'IQ - MHAS'!AG17</f>
        <v>0</v>
      </c>
      <c r="AH8" s="223">
        <f>'IQ - MHAS'!AH17</f>
        <v>0</v>
      </c>
      <c r="AI8" s="223">
        <f>'IQ - MHAS'!AI17</f>
        <v>0</v>
      </c>
      <c r="AJ8" s="225">
        <f>SUM(E8:AI8)</f>
        <v>2987.155725923963</v>
      </c>
    </row>
    <row r="9" spans="1:36" x14ac:dyDescent="0.3">
      <c r="A9" s="246" t="s">
        <v>177</v>
      </c>
      <c r="B9" s="247">
        <f>'IQ - Joint Utility'!B23</f>
        <v>11.646453259368085</v>
      </c>
      <c r="C9" s="248">
        <f>'IQ - Joint Utility'!C20</f>
        <v>105.1286721548212</v>
      </c>
      <c r="D9" s="249">
        <f>'IQ - Joint Utility'!D20</f>
        <v>1</v>
      </c>
      <c r="E9" s="250"/>
      <c r="F9" s="250"/>
      <c r="G9" s="250"/>
      <c r="H9" s="250"/>
      <c r="I9" s="250"/>
      <c r="J9" s="223">
        <f>'IQ - Joint Utility'!J20</f>
        <v>105.1286721548212</v>
      </c>
      <c r="K9" s="223">
        <f>'IQ - Joint Utility'!K20</f>
        <v>105.1286721548212</v>
      </c>
      <c r="L9" s="223">
        <f>'IQ - Joint Utility'!L20</f>
        <v>105.1286721548212</v>
      </c>
      <c r="M9" s="223">
        <f>'IQ - Joint Utility'!M20</f>
        <v>105.1286721548212</v>
      </c>
      <c r="N9" s="223">
        <f>'IQ - Joint Utility'!N20</f>
        <v>105.1286721548212</v>
      </c>
      <c r="O9" s="223">
        <f>'IQ - Joint Utility'!O20</f>
        <v>105.1286721548212</v>
      </c>
      <c r="P9" s="223">
        <f>'IQ - Joint Utility'!P20</f>
        <v>83.017264205082583</v>
      </c>
      <c r="Q9" s="223">
        <f>'IQ - Joint Utility'!Q20</f>
        <v>74.138664205082577</v>
      </c>
      <c r="R9" s="223">
        <f>'IQ - Joint Utility'!R20</f>
        <v>45.689736955682584</v>
      </c>
      <c r="S9" s="223">
        <f>'IQ - Joint Utility'!S20</f>
        <v>45.689736955682584</v>
      </c>
      <c r="T9" s="223">
        <f>'IQ - Joint Utility'!T20</f>
        <v>37.81153680368746</v>
      </c>
      <c r="U9" s="223">
        <f>'IQ - Joint Utility'!U20</f>
        <v>25.38661307630808</v>
      </c>
      <c r="V9" s="223">
        <f>'IQ - Joint Utility'!V20</f>
        <v>25.38661307630808</v>
      </c>
      <c r="W9" s="223">
        <f>'IQ - Joint Utility'!W20</f>
        <v>25.38661307630808</v>
      </c>
      <c r="X9" s="223">
        <f>'IQ - Joint Utility'!X20</f>
        <v>25.38661307630808</v>
      </c>
      <c r="Y9" s="223">
        <f>'IQ - Joint Utility'!Y20</f>
        <v>23.326213076308079</v>
      </c>
      <c r="Z9" s="223">
        <f>'IQ - Joint Utility'!Z20</f>
        <v>23.326213076308079</v>
      </c>
      <c r="AA9" s="223">
        <f>'IQ - Joint Utility'!AA20</f>
        <v>23.326213076308079</v>
      </c>
      <c r="AB9" s="223">
        <f>'IQ - Joint Utility'!AB20</f>
        <v>21.967573315035473</v>
      </c>
      <c r="AC9" s="223">
        <f>'IQ - Joint Utility'!AC20</f>
        <v>16.501756345975121</v>
      </c>
      <c r="AD9" s="223">
        <f>'IQ - Joint Utility'!AD20</f>
        <v>0</v>
      </c>
      <c r="AE9" s="223">
        <f>'IQ - Joint Utility'!AE20</f>
        <v>0</v>
      </c>
      <c r="AF9" s="223">
        <f>'IQ - Joint Utility'!AF20</f>
        <v>0</v>
      </c>
      <c r="AG9" s="223">
        <f>'IQ - Joint Utility'!AG20</f>
        <v>0</v>
      </c>
      <c r="AH9" s="223">
        <f>'IQ - Joint Utility'!AH20</f>
        <v>0</v>
      </c>
      <c r="AI9" s="223">
        <f>'IQ - Joint Utility'!AI20</f>
        <v>0</v>
      </c>
      <c r="AJ9" s="225">
        <f>SUM(E9:AI9)</f>
        <v>1127.1133932493121</v>
      </c>
    </row>
    <row r="10" spans="1:36" x14ac:dyDescent="0.3">
      <c r="A10" s="226" t="s">
        <v>372</v>
      </c>
      <c r="B10" s="243"/>
      <c r="C10" s="228">
        <f>SUM(C5:C9)</f>
        <v>9405.9215627200811</v>
      </c>
      <c r="D10" s="253">
        <f>J10/C10</f>
        <v>0.99963363541983452</v>
      </c>
      <c r="E10" s="108"/>
      <c r="F10" s="96"/>
      <c r="G10" s="96"/>
      <c r="H10" s="96"/>
      <c r="I10" s="96"/>
      <c r="J10" s="228">
        <f t="shared" ref="J10:AJ10" si="1">SUM(J5:J9)</f>
        <v>9402.4755662156858</v>
      </c>
      <c r="K10" s="228">
        <f t="shared" si="1"/>
        <v>9402.4755662156858</v>
      </c>
      <c r="L10" s="228">
        <f t="shared" si="1"/>
        <v>9402.4755662156858</v>
      </c>
      <c r="M10" s="228">
        <f t="shared" si="1"/>
        <v>9402.4755662156858</v>
      </c>
      <c r="N10" s="228">
        <f t="shared" si="1"/>
        <v>9402.4755662156858</v>
      </c>
      <c r="O10" s="228">
        <f t="shared" si="1"/>
        <v>9402.4755662156858</v>
      </c>
      <c r="P10" s="228">
        <f t="shared" si="1"/>
        <v>8689.2837174978322</v>
      </c>
      <c r="Q10" s="228">
        <f t="shared" si="1"/>
        <v>8539.7792174978313</v>
      </c>
      <c r="R10" s="228">
        <f t="shared" si="1"/>
        <v>7859.0308913573781</v>
      </c>
      <c r="S10" s="228">
        <f t="shared" si="1"/>
        <v>7859.0308913573781</v>
      </c>
      <c r="T10" s="228">
        <f t="shared" si="1"/>
        <v>7527.4984184462028</v>
      </c>
      <c r="U10" s="228">
        <f t="shared" si="1"/>
        <v>2491.7213190353377</v>
      </c>
      <c r="V10" s="228">
        <f t="shared" si="1"/>
        <v>2475.6779665476211</v>
      </c>
      <c r="W10" s="228">
        <f t="shared" si="1"/>
        <v>2475.6779665476211</v>
      </c>
      <c r="X10" s="228">
        <f t="shared" si="1"/>
        <v>2475.5849665476208</v>
      </c>
      <c r="Y10" s="228">
        <f t="shared" si="1"/>
        <v>2179.9216046038205</v>
      </c>
      <c r="Z10" s="228">
        <f t="shared" si="1"/>
        <v>1435.7834650753002</v>
      </c>
      <c r="AA10" s="228">
        <f t="shared" si="1"/>
        <v>1435.7834650753002</v>
      </c>
      <c r="AB10" s="228">
        <f t="shared" si="1"/>
        <v>1381.2788720391536</v>
      </c>
      <c r="AC10" s="228">
        <f t="shared" si="1"/>
        <v>1135.8268660398096</v>
      </c>
      <c r="AD10" s="228">
        <f t="shared" si="1"/>
        <v>5.67699</v>
      </c>
      <c r="AE10" s="228">
        <f t="shared" si="1"/>
        <v>5.67699</v>
      </c>
      <c r="AF10" s="228">
        <f t="shared" si="1"/>
        <v>5.67699</v>
      </c>
      <c r="AG10" s="228">
        <f t="shared" si="1"/>
        <v>5.67699</v>
      </c>
      <c r="AH10" s="228">
        <f t="shared" si="1"/>
        <v>5.67699</v>
      </c>
      <c r="AI10" s="245">
        <f t="shared" si="1"/>
        <v>0</v>
      </c>
      <c r="AJ10" s="220">
        <f t="shared" si="1"/>
        <v>114405.11797496233</v>
      </c>
    </row>
    <row r="11" spans="1:36" x14ac:dyDescent="0.3">
      <c r="A11" s="226" t="s">
        <v>373</v>
      </c>
      <c r="B11" s="231"/>
      <c r="C11" s="232"/>
      <c r="D11" s="244"/>
      <c r="E11" s="99"/>
      <c r="F11" s="99"/>
      <c r="G11" s="99"/>
      <c r="H11" s="99"/>
      <c r="I11" s="100"/>
      <c r="J11" s="220">
        <f>J10-J10</f>
        <v>0</v>
      </c>
      <c r="K11" s="234">
        <f>J10-K10</f>
        <v>0</v>
      </c>
      <c r="L11" s="234">
        <f t="shared" ref="L11:AG11" si="2">K10-L10</f>
        <v>0</v>
      </c>
      <c r="M11" s="234">
        <f>L10-M10</f>
        <v>0</v>
      </c>
      <c r="N11" s="234">
        <f t="shared" si="2"/>
        <v>0</v>
      </c>
      <c r="O11" s="234">
        <f t="shared" si="2"/>
        <v>0</v>
      </c>
      <c r="P11" s="234">
        <f>O10-P10</f>
        <v>713.19184871785365</v>
      </c>
      <c r="Q11" s="234">
        <f t="shared" si="2"/>
        <v>149.50450000000092</v>
      </c>
      <c r="R11" s="234">
        <f t="shared" si="2"/>
        <v>680.74832614045317</v>
      </c>
      <c r="S11" s="234">
        <f t="shared" si="2"/>
        <v>0</v>
      </c>
      <c r="T11" s="234">
        <f t="shared" si="2"/>
        <v>331.53247291117532</v>
      </c>
      <c r="U11" s="234">
        <f t="shared" si="2"/>
        <v>5035.777099410865</v>
      </c>
      <c r="V11" s="234">
        <f t="shared" si="2"/>
        <v>16.043352487716675</v>
      </c>
      <c r="W11" s="234">
        <f t="shared" si="2"/>
        <v>0</v>
      </c>
      <c r="X11" s="234">
        <f t="shared" si="2"/>
        <v>9.3000000000301952E-2</v>
      </c>
      <c r="Y11" s="234">
        <f t="shared" si="2"/>
        <v>295.66336194380028</v>
      </c>
      <c r="Z11" s="234">
        <f t="shared" si="2"/>
        <v>744.13813952852024</v>
      </c>
      <c r="AA11" s="234">
        <f t="shared" si="2"/>
        <v>0</v>
      </c>
      <c r="AB11" s="234">
        <f t="shared" si="2"/>
        <v>54.504593036146616</v>
      </c>
      <c r="AC11" s="234">
        <f t="shared" si="2"/>
        <v>245.45200599934401</v>
      </c>
      <c r="AD11" s="234">
        <f t="shared" si="2"/>
        <v>1130.1498760398097</v>
      </c>
      <c r="AE11" s="234">
        <f t="shared" si="2"/>
        <v>0</v>
      </c>
      <c r="AF11" s="234">
        <f t="shared" si="2"/>
        <v>0</v>
      </c>
      <c r="AG11" s="234">
        <f t="shared" si="2"/>
        <v>0</v>
      </c>
      <c r="AH11" s="234">
        <f t="shared" ref="AH11" si="3">AG10-AH10</f>
        <v>0</v>
      </c>
      <c r="AI11" s="234">
        <f t="shared" ref="AI11" si="4">AH10-AI10</f>
        <v>5.67699</v>
      </c>
      <c r="AJ11" s="107"/>
    </row>
    <row r="12" spans="1:36" x14ac:dyDescent="0.3">
      <c r="A12" s="226" t="s">
        <v>374</v>
      </c>
      <c r="B12" s="231"/>
      <c r="C12" s="232"/>
      <c r="D12" s="232"/>
      <c r="E12" s="96"/>
      <c r="F12" s="96"/>
      <c r="G12" s="96"/>
      <c r="H12" s="96"/>
      <c r="I12" s="101"/>
      <c r="J12" s="220">
        <f>$J10-J10</f>
        <v>0</v>
      </c>
      <c r="K12" s="236">
        <f>$J10-K10</f>
        <v>0</v>
      </c>
      <c r="L12" s="236">
        <f t="shared" ref="L12:AG12" si="5">$J10-L10</f>
        <v>0</v>
      </c>
      <c r="M12" s="236">
        <f t="shared" si="5"/>
        <v>0</v>
      </c>
      <c r="N12" s="236">
        <f>$J10-N10</f>
        <v>0</v>
      </c>
      <c r="O12" s="236">
        <f t="shared" si="5"/>
        <v>0</v>
      </c>
      <c r="P12" s="236">
        <f t="shared" si="5"/>
        <v>713.19184871785365</v>
      </c>
      <c r="Q12" s="236">
        <f t="shared" si="5"/>
        <v>862.69634871785456</v>
      </c>
      <c r="R12" s="236">
        <f t="shared" si="5"/>
        <v>1543.4446748583077</v>
      </c>
      <c r="S12" s="236">
        <f t="shared" si="5"/>
        <v>1543.4446748583077</v>
      </c>
      <c r="T12" s="236">
        <f t="shared" si="5"/>
        <v>1874.9771477694831</v>
      </c>
      <c r="U12" s="236">
        <f t="shared" si="5"/>
        <v>6910.7542471803481</v>
      </c>
      <c r="V12" s="236">
        <f t="shared" si="5"/>
        <v>6926.7975996680652</v>
      </c>
      <c r="W12" s="236">
        <f t="shared" si="5"/>
        <v>6926.7975996680652</v>
      </c>
      <c r="X12" s="236">
        <f t="shared" si="5"/>
        <v>6926.8905996680651</v>
      </c>
      <c r="Y12" s="236">
        <f t="shared" si="5"/>
        <v>7222.5539616118658</v>
      </c>
      <c r="Z12" s="236">
        <f t="shared" si="5"/>
        <v>7966.6921011403856</v>
      </c>
      <c r="AA12" s="236">
        <f t="shared" si="5"/>
        <v>7966.6921011403856</v>
      </c>
      <c r="AB12" s="236">
        <f t="shared" si="5"/>
        <v>8021.1966941765322</v>
      </c>
      <c r="AC12" s="236">
        <f t="shared" si="5"/>
        <v>8266.648700175876</v>
      </c>
      <c r="AD12" s="236">
        <f t="shared" si="5"/>
        <v>9396.7985762156859</v>
      </c>
      <c r="AE12" s="236">
        <f t="shared" si="5"/>
        <v>9396.7985762156859</v>
      </c>
      <c r="AF12" s="236">
        <f t="shared" si="5"/>
        <v>9396.7985762156859</v>
      </c>
      <c r="AG12" s="236">
        <f t="shared" si="5"/>
        <v>9396.7985762156859</v>
      </c>
      <c r="AH12" s="236">
        <f t="shared" ref="AH12:AI12" si="6">$J10-AH10</f>
        <v>9396.7985762156859</v>
      </c>
      <c r="AI12" s="236">
        <f t="shared" si="6"/>
        <v>9402.4755662156858</v>
      </c>
      <c r="AJ12" s="102"/>
    </row>
    <row r="13" spans="1:36" x14ac:dyDescent="0.3">
      <c r="A13" s="239" t="s">
        <v>70</v>
      </c>
      <c r="B13" s="254">
        <f>SUMPRODUCT(B5:B9,C5:C9)/C10</f>
        <v>12.653872691181427</v>
      </c>
      <c r="C13" s="77"/>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row>
    <row r="14" spans="1:36" hidden="1" x14ac:dyDescent="0.3">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row>
    <row r="15" spans="1:36" ht="15.75" hidden="1" customHeight="1" x14ac:dyDescent="0.3">
      <c r="A15" s="561" t="s">
        <v>86</v>
      </c>
      <c r="B15" s="563" t="s">
        <v>70</v>
      </c>
      <c r="C15" s="563" t="s">
        <v>412</v>
      </c>
      <c r="D15" s="563" t="s">
        <v>60</v>
      </c>
      <c r="E15" s="87"/>
      <c r="F15" s="87"/>
      <c r="G15" s="87"/>
      <c r="H15" s="87"/>
      <c r="I15" s="200"/>
      <c r="J15" s="124" t="str">
        <f>J3</f>
        <v>CPAS - Verified Net Savings (MWh)</v>
      </c>
      <c r="K15" s="179"/>
      <c r="L15" s="179"/>
      <c r="M15" s="179"/>
      <c r="N15" s="179"/>
      <c r="O15" s="179"/>
      <c r="P15" s="179"/>
      <c r="Q15" s="179"/>
      <c r="R15" s="179"/>
      <c r="S15" s="179"/>
      <c r="T15" s="179"/>
      <c r="U15" s="179"/>
      <c r="V15" s="301"/>
      <c r="W15" s="41"/>
      <c r="X15" s="41"/>
      <c r="Y15" s="41"/>
      <c r="Z15" s="41"/>
      <c r="AA15" s="41"/>
      <c r="AB15" s="41"/>
      <c r="AC15" s="41"/>
      <c r="AD15" s="41"/>
      <c r="AE15" s="41"/>
      <c r="AF15" s="41"/>
      <c r="AG15" s="41"/>
      <c r="AH15" s="41"/>
      <c r="AI15" s="41"/>
      <c r="AJ15" s="41"/>
    </row>
    <row r="16" spans="1:36" hidden="1" x14ac:dyDescent="0.3">
      <c r="A16" s="566"/>
      <c r="B16" s="565"/>
      <c r="C16" s="565"/>
      <c r="D16" s="564"/>
      <c r="E16" s="87"/>
      <c r="F16" s="87"/>
      <c r="G16" s="87"/>
      <c r="H16" s="87"/>
      <c r="I16" s="87"/>
      <c r="J16" s="10">
        <f>W4</f>
        <v>2036</v>
      </c>
      <c r="K16" s="10">
        <f t="shared" ref="K16:V16" si="7">X4</f>
        <v>2037</v>
      </c>
      <c r="L16" s="10">
        <f t="shared" si="7"/>
        <v>2038</v>
      </c>
      <c r="M16" s="10">
        <f t="shared" si="7"/>
        <v>2039</v>
      </c>
      <c r="N16" s="10">
        <f t="shared" si="7"/>
        <v>2040</v>
      </c>
      <c r="O16" s="10">
        <f t="shared" si="7"/>
        <v>2041</v>
      </c>
      <c r="P16" s="10">
        <f t="shared" si="7"/>
        <v>2042</v>
      </c>
      <c r="Q16" s="10">
        <f t="shared" si="7"/>
        <v>2043</v>
      </c>
      <c r="R16" s="10">
        <f t="shared" si="7"/>
        <v>2044</v>
      </c>
      <c r="S16" s="10">
        <f t="shared" si="7"/>
        <v>2045</v>
      </c>
      <c r="T16" s="10">
        <f t="shared" si="7"/>
        <v>2046</v>
      </c>
      <c r="U16" s="10">
        <f t="shared" si="7"/>
        <v>2047</v>
      </c>
      <c r="V16" s="10">
        <f t="shared" si="7"/>
        <v>2048</v>
      </c>
      <c r="W16" s="41"/>
      <c r="X16" s="41"/>
      <c r="Y16" s="41"/>
      <c r="Z16" s="41"/>
      <c r="AA16" s="41"/>
      <c r="AB16" s="41"/>
      <c r="AC16" s="41"/>
      <c r="AD16" s="41"/>
      <c r="AE16" s="41"/>
      <c r="AF16" s="41"/>
      <c r="AG16" s="41"/>
      <c r="AH16" s="41"/>
      <c r="AI16" s="41"/>
      <c r="AJ16" s="41"/>
    </row>
    <row r="17" spans="1:36" hidden="1" x14ac:dyDescent="0.3">
      <c r="A17" s="246" t="str">
        <f>A5</f>
        <v>Single Family</v>
      </c>
      <c r="B17" s="247">
        <f>B5</f>
        <v>14.242057156042836</v>
      </c>
      <c r="C17" s="248">
        <f>C5</f>
        <v>3123.9116905784158</v>
      </c>
      <c r="D17" s="249">
        <f>D5</f>
        <v>1</v>
      </c>
      <c r="E17" s="250"/>
      <c r="F17" s="250"/>
      <c r="G17" s="250"/>
      <c r="H17" s="250"/>
      <c r="I17" s="250"/>
      <c r="J17" s="223">
        <f t="shared" ref="J17:J24" si="8">W5</f>
        <v>1641.0993698589245</v>
      </c>
      <c r="K17" s="223">
        <f t="shared" ref="K17:K24" si="9">X5</f>
        <v>1641.0063698589245</v>
      </c>
      <c r="L17" s="223">
        <f t="shared" ref="L17:L24" si="10">Y5</f>
        <v>1450.6287288179647</v>
      </c>
      <c r="M17" s="223">
        <f t="shared" ref="M17:M24" si="11">Z5</f>
        <v>865.88692219018026</v>
      </c>
      <c r="N17" s="223">
        <f t="shared" ref="N17:N24" si="12">AA5</f>
        <v>865.88692219018026</v>
      </c>
      <c r="O17" s="223">
        <f t="shared" ref="O17:O24" si="13">AB5</f>
        <v>819.20682703465707</v>
      </c>
      <c r="P17" s="223">
        <f t="shared" ref="P17:P24" si="14">AC5</f>
        <v>643.74853222226341</v>
      </c>
      <c r="Q17" s="223">
        <f t="shared" ref="Q17:Q24" si="15">AD5</f>
        <v>5.67699</v>
      </c>
      <c r="R17" s="223">
        <f t="shared" ref="R17:R24" si="16">AE5</f>
        <v>5.67699</v>
      </c>
      <c r="S17" s="223">
        <f t="shared" ref="S17:S24" si="17">AF5</f>
        <v>5.67699</v>
      </c>
      <c r="T17" s="223">
        <f t="shared" ref="T17:T24" si="18">AG5</f>
        <v>5.67699</v>
      </c>
      <c r="U17" s="223">
        <f t="shared" ref="U17:U24" si="19">AH5</f>
        <v>5.67699</v>
      </c>
      <c r="V17" s="223">
        <f t="shared" ref="V17:V24" si="20">AI5</f>
        <v>0</v>
      </c>
      <c r="W17" s="41"/>
      <c r="X17" s="41"/>
      <c r="Y17" s="41"/>
      <c r="Z17" s="41"/>
      <c r="AA17" s="41"/>
      <c r="AB17" s="41"/>
      <c r="AC17" s="41"/>
      <c r="AD17" s="41"/>
      <c r="AE17" s="41"/>
      <c r="AF17" s="41"/>
      <c r="AG17" s="41"/>
      <c r="AH17" s="41"/>
      <c r="AI17" s="41"/>
      <c r="AJ17" s="41"/>
    </row>
    <row r="18" spans="1:36" hidden="1" x14ac:dyDescent="0.3">
      <c r="A18" s="246" t="str">
        <f t="shared" ref="A18:D18" si="21">A6</f>
        <v>CAA</v>
      </c>
      <c r="B18" s="247">
        <f t="shared" si="21"/>
        <v>15.750085124289248</v>
      </c>
      <c r="C18" s="248">
        <f t="shared" si="21"/>
        <v>1101.0227375254642</v>
      </c>
      <c r="D18" s="249">
        <f t="shared" si="21"/>
        <v>1</v>
      </c>
      <c r="E18" s="250"/>
      <c r="F18" s="250"/>
      <c r="G18" s="250"/>
      <c r="H18" s="250"/>
      <c r="I18" s="250"/>
      <c r="J18" s="223">
        <f t="shared" si="8"/>
        <v>709.78401158174938</v>
      </c>
      <c r="K18" s="223">
        <f t="shared" si="9"/>
        <v>709.78401158174938</v>
      </c>
      <c r="L18" s="223">
        <f t="shared" si="10"/>
        <v>615.74744123592848</v>
      </c>
      <c r="M18" s="223">
        <f t="shared" si="11"/>
        <v>490.22493832343565</v>
      </c>
      <c r="N18" s="223">
        <f t="shared" si="12"/>
        <v>490.22493832343565</v>
      </c>
      <c r="O18" s="223">
        <f t="shared" si="13"/>
        <v>490.22493832343565</v>
      </c>
      <c r="P18" s="223">
        <f t="shared" si="14"/>
        <v>434.36653268523457</v>
      </c>
      <c r="Q18" s="223">
        <f t="shared" si="15"/>
        <v>0</v>
      </c>
      <c r="R18" s="223">
        <f t="shared" si="16"/>
        <v>0</v>
      </c>
      <c r="S18" s="223">
        <f t="shared" si="17"/>
        <v>0</v>
      </c>
      <c r="T18" s="223">
        <f t="shared" si="18"/>
        <v>0</v>
      </c>
      <c r="U18" s="223">
        <f t="shared" si="19"/>
        <v>0</v>
      </c>
      <c r="V18" s="223">
        <f t="shared" si="20"/>
        <v>0</v>
      </c>
      <c r="W18" s="41"/>
      <c r="X18" s="41"/>
      <c r="Y18" s="41"/>
      <c r="Z18" s="41"/>
      <c r="AA18" s="41"/>
      <c r="AB18" s="41"/>
      <c r="AC18" s="41"/>
      <c r="AD18" s="41"/>
      <c r="AE18" s="41"/>
      <c r="AF18" s="41"/>
      <c r="AG18" s="41"/>
      <c r="AH18" s="41"/>
      <c r="AI18" s="41"/>
      <c r="AJ18" s="41"/>
    </row>
    <row r="19" spans="1:36" hidden="1" x14ac:dyDescent="0.3">
      <c r="A19" s="246" t="str">
        <f t="shared" ref="A19:D19" si="22">A7</f>
        <v>Smart Savers</v>
      </c>
      <c r="B19" s="247">
        <f t="shared" si="22"/>
        <v>10.999999999999853</v>
      </c>
      <c r="C19" s="248">
        <f t="shared" si="22"/>
        <v>4807.3584122179172</v>
      </c>
      <c r="D19" s="249">
        <f t="shared" si="22"/>
        <v>0.99928318294395568</v>
      </c>
      <c r="E19" s="250"/>
      <c r="F19" s="250"/>
      <c r="G19" s="250"/>
      <c r="H19" s="250"/>
      <c r="I19" s="250"/>
      <c r="J19" s="223">
        <f t="shared" si="8"/>
        <v>0</v>
      </c>
      <c r="K19" s="223">
        <f t="shared" si="9"/>
        <v>0</v>
      </c>
      <c r="L19" s="223">
        <f t="shared" si="10"/>
        <v>0</v>
      </c>
      <c r="M19" s="223">
        <f t="shared" si="11"/>
        <v>0</v>
      </c>
      <c r="N19" s="223">
        <f t="shared" si="12"/>
        <v>0</v>
      </c>
      <c r="O19" s="223">
        <f t="shared" si="13"/>
        <v>0</v>
      </c>
      <c r="P19" s="223">
        <f t="shared" si="14"/>
        <v>0</v>
      </c>
      <c r="Q19" s="223">
        <f t="shared" si="15"/>
        <v>0</v>
      </c>
      <c r="R19" s="223">
        <f t="shared" si="16"/>
        <v>0</v>
      </c>
      <c r="S19" s="223">
        <f t="shared" si="17"/>
        <v>0</v>
      </c>
      <c r="T19" s="223">
        <f t="shared" si="18"/>
        <v>0</v>
      </c>
      <c r="U19" s="223">
        <f t="shared" si="19"/>
        <v>0</v>
      </c>
      <c r="V19" s="223">
        <f t="shared" si="20"/>
        <v>0</v>
      </c>
      <c r="W19" s="41"/>
      <c r="X19" s="41"/>
      <c r="Y19" s="41"/>
      <c r="Z19" s="41"/>
      <c r="AA19" s="41"/>
      <c r="AB19" s="41"/>
      <c r="AC19" s="41"/>
      <c r="AD19" s="41"/>
      <c r="AE19" s="41"/>
      <c r="AF19" s="41"/>
      <c r="AG19" s="41"/>
      <c r="AH19" s="41"/>
      <c r="AI19" s="41"/>
      <c r="AJ19" s="41"/>
    </row>
    <row r="20" spans="1:36" hidden="1" x14ac:dyDescent="0.3">
      <c r="A20" s="246" t="str">
        <f t="shared" ref="A20:D20" si="23">A8</f>
        <v>MHAS</v>
      </c>
      <c r="B20" s="247">
        <f t="shared" si="23"/>
        <v>11.485601610810333</v>
      </c>
      <c r="C20" s="248">
        <f t="shared" si="23"/>
        <v>268.50005024346285</v>
      </c>
      <c r="D20" s="249">
        <f t="shared" si="23"/>
        <v>1</v>
      </c>
      <c r="E20" s="250"/>
      <c r="F20" s="250"/>
      <c r="G20" s="250"/>
      <c r="H20" s="250"/>
      <c r="I20" s="250"/>
      <c r="J20" s="223">
        <f t="shared" si="8"/>
        <v>99.407972030639087</v>
      </c>
      <c r="K20" s="223">
        <f t="shared" si="9"/>
        <v>99.407972030639087</v>
      </c>
      <c r="L20" s="223">
        <f t="shared" si="10"/>
        <v>90.219221473619257</v>
      </c>
      <c r="M20" s="223">
        <f t="shared" si="11"/>
        <v>56.345391485376311</v>
      </c>
      <c r="N20" s="223">
        <f t="shared" si="12"/>
        <v>56.345391485376311</v>
      </c>
      <c r="O20" s="223">
        <f t="shared" si="13"/>
        <v>49.879533366025591</v>
      </c>
      <c r="P20" s="223">
        <f t="shared" si="14"/>
        <v>41.210044786336468</v>
      </c>
      <c r="Q20" s="223">
        <f t="shared" si="15"/>
        <v>0</v>
      </c>
      <c r="R20" s="223">
        <f t="shared" si="16"/>
        <v>0</v>
      </c>
      <c r="S20" s="223">
        <f t="shared" si="17"/>
        <v>0</v>
      </c>
      <c r="T20" s="223">
        <f t="shared" si="18"/>
        <v>0</v>
      </c>
      <c r="U20" s="223">
        <f t="shared" si="19"/>
        <v>0</v>
      </c>
      <c r="V20" s="223">
        <f t="shared" si="20"/>
        <v>0</v>
      </c>
      <c r="W20" s="41"/>
      <c r="X20" s="41"/>
      <c r="Y20" s="41"/>
      <c r="Z20" s="41"/>
      <c r="AA20" s="41"/>
      <c r="AB20" s="41"/>
      <c r="AC20" s="41"/>
      <c r="AD20" s="41"/>
      <c r="AE20" s="41"/>
      <c r="AF20" s="41"/>
      <c r="AG20" s="41"/>
      <c r="AH20" s="41"/>
      <c r="AI20" s="41"/>
      <c r="AJ20" s="41"/>
    </row>
    <row r="21" spans="1:36" hidden="1" x14ac:dyDescent="0.3">
      <c r="A21" s="246" t="str">
        <f t="shared" ref="A21:D21" si="24">A9</f>
        <v>Joint Utility</v>
      </c>
      <c r="B21" s="247">
        <f t="shared" si="24"/>
        <v>11.646453259368085</v>
      </c>
      <c r="C21" s="248">
        <f t="shared" si="24"/>
        <v>105.1286721548212</v>
      </c>
      <c r="D21" s="249">
        <f t="shared" si="24"/>
        <v>1</v>
      </c>
      <c r="E21" s="250"/>
      <c r="F21" s="250"/>
      <c r="G21" s="250"/>
      <c r="H21" s="250"/>
      <c r="I21" s="250"/>
      <c r="J21" s="223">
        <f t="shared" si="8"/>
        <v>25.38661307630808</v>
      </c>
      <c r="K21" s="223">
        <f t="shared" si="9"/>
        <v>25.38661307630808</v>
      </c>
      <c r="L21" s="223">
        <f t="shared" si="10"/>
        <v>23.326213076308079</v>
      </c>
      <c r="M21" s="223">
        <f t="shared" si="11"/>
        <v>23.326213076308079</v>
      </c>
      <c r="N21" s="223">
        <f t="shared" si="12"/>
        <v>23.326213076308079</v>
      </c>
      <c r="O21" s="223">
        <f t="shared" si="13"/>
        <v>21.967573315035473</v>
      </c>
      <c r="P21" s="223">
        <f t="shared" si="14"/>
        <v>16.501756345975121</v>
      </c>
      <c r="Q21" s="223">
        <f t="shared" si="15"/>
        <v>0</v>
      </c>
      <c r="R21" s="223">
        <f t="shared" si="16"/>
        <v>0</v>
      </c>
      <c r="S21" s="223">
        <f t="shared" si="17"/>
        <v>0</v>
      </c>
      <c r="T21" s="223">
        <f t="shared" si="18"/>
        <v>0</v>
      </c>
      <c r="U21" s="223">
        <f t="shared" si="19"/>
        <v>0</v>
      </c>
      <c r="V21" s="223">
        <f t="shared" si="20"/>
        <v>0</v>
      </c>
      <c r="W21" s="41"/>
      <c r="X21" s="41"/>
      <c r="Y21" s="41"/>
      <c r="Z21" s="41"/>
      <c r="AA21" s="41"/>
      <c r="AB21" s="41"/>
      <c r="AC21" s="41"/>
      <c r="AD21" s="41"/>
      <c r="AE21" s="41"/>
      <c r="AF21" s="41"/>
      <c r="AG21" s="41"/>
      <c r="AH21" s="41"/>
      <c r="AI21" s="41"/>
      <c r="AJ21" s="41"/>
    </row>
    <row r="22" spans="1:36" hidden="1" x14ac:dyDescent="0.3">
      <c r="A22" s="226" t="str">
        <f>A10</f>
        <v>2023 CPAS</v>
      </c>
      <c r="B22" s="243"/>
      <c r="C22" s="228">
        <f t="shared" ref="C22:D22" si="25">C10</f>
        <v>9405.9215627200811</v>
      </c>
      <c r="D22" s="253">
        <f t="shared" si="25"/>
        <v>0.99963363541983452</v>
      </c>
      <c r="E22" s="108"/>
      <c r="F22" s="96"/>
      <c r="G22" s="96"/>
      <c r="H22" s="96"/>
      <c r="I22" s="96"/>
      <c r="J22" s="228">
        <f t="shared" si="8"/>
        <v>2475.6779665476211</v>
      </c>
      <c r="K22" s="228">
        <f t="shared" si="9"/>
        <v>2475.5849665476208</v>
      </c>
      <c r="L22" s="228">
        <f t="shared" si="10"/>
        <v>2179.9216046038205</v>
      </c>
      <c r="M22" s="228">
        <f t="shared" si="11"/>
        <v>1435.7834650753002</v>
      </c>
      <c r="N22" s="228">
        <f t="shared" si="12"/>
        <v>1435.7834650753002</v>
      </c>
      <c r="O22" s="228">
        <f t="shared" si="13"/>
        <v>1381.2788720391536</v>
      </c>
      <c r="P22" s="228">
        <f t="shared" si="14"/>
        <v>1135.8268660398096</v>
      </c>
      <c r="Q22" s="228">
        <f t="shared" si="15"/>
        <v>5.67699</v>
      </c>
      <c r="R22" s="228">
        <f t="shared" si="16"/>
        <v>5.67699</v>
      </c>
      <c r="S22" s="228">
        <f t="shared" si="17"/>
        <v>5.67699</v>
      </c>
      <c r="T22" s="228">
        <f t="shared" si="18"/>
        <v>5.67699</v>
      </c>
      <c r="U22" s="228">
        <f t="shared" si="19"/>
        <v>5.67699</v>
      </c>
      <c r="V22" s="228">
        <f t="shared" si="20"/>
        <v>0</v>
      </c>
      <c r="W22" s="41"/>
      <c r="X22" s="41"/>
      <c r="Y22" s="41"/>
      <c r="Z22" s="41"/>
      <c r="AA22" s="41"/>
      <c r="AB22" s="41"/>
      <c r="AC22" s="41"/>
      <c r="AD22" s="41"/>
      <c r="AE22" s="41"/>
      <c r="AF22" s="41"/>
      <c r="AG22" s="41"/>
      <c r="AH22" s="41"/>
      <c r="AI22" s="41"/>
      <c r="AJ22" s="41"/>
    </row>
    <row r="23" spans="1:36" hidden="1" x14ac:dyDescent="0.3">
      <c r="A23" s="226" t="str">
        <f t="shared" ref="A23" si="26">A11</f>
        <v>Expiring 2023 CPAS</v>
      </c>
      <c r="B23" s="231"/>
      <c r="C23" s="232"/>
      <c r="D23" s="244"/>
      <c r="E23" s="99"/>
      <c r="F23" s="99"/>
      <c r="G23" s="99"/>
      <c r="H23" s="99"/>
      <c r="I23" s="100"/>
      <c r="J23" s="220">
        <f t="shared" si="8"/>
        <v>0</v>
      </c>
      <c r="K23" s="234">
        <f t="shared" si="9"/>
        <v>9.3000000000301952E-2</v>
      </c>
      <c r="L23" s="234">
        <f t="shared" si="10"/>
        <v>295.66336194380028</v>
      </c>
      <c r="M23" s="234">
        <f t="shared" si="11"/>
        <v>744.13813952852024</v>
      </c>
      <c r="N23" s="234">
        <f t="shared" si="12"/>
        <v>0</v>
      </c>
      <c r="O23" s="234">
        <f t="shared" si="13"/>
        <v>54.504593036146616</v>
      </c>
      <c r="P23" s="234">
        <f t="shared" si="14"/>
        <v>245.45200599934401</v>
      </c>
      <c r="Q23" s="234">
        <f t="shared" si="15"/>
        <v>1130.1498760398097</v>
      </c>
      <c r="R23" s="234">
        <f t="shared" si="16"/>
        <v>0</v>
      </c>
      <c r="S23" s="234">
        <f t="shared" si="17"/>
        <v>0</v>
      </c>
      <c r="T23" s="234">
        <f t="shared" si="18"/>
        <v>0</v>
      </c>
      <c r="U23" s="234">
        <f t="shared" si="19"/>
        <v>0</v>
      </c>
      <c r="V23" s="234">
        <f t="shared" si="20"/>
        <v>5.67699</v>
      </c>
      <c r="W23" s="41"/>
      <c r="X23" s="41"/>
      <c r="Y23" s="41"/>
      <c r="Z23" s="41"/>
      <c r="AA23" s="41"/>
      <c r="AB23" s="41"/>
      <c r="AC23" s="41"/>
      <c r="AD23" s="41"/>
      <c r="AE23" s="41"/>
      <c r="AF23" s="41"/>
      <c r="AG23" s="41"/>
      <c r="AH23" s="41"/>
      <c r="AI23" s="41"/>
      <c r="AJ23" s="41"/>
    </row>
    <row r="24" spans="1:36" hidden="1" x14ac:dyDescent="0.3">
      <c r="A24" s="226" t="str">
        <f t="shared" ref="A24" si="27">A12</f>
        <v>Expired 2023 CPAS</v>
      </c>
      <c r="B24" s="231"/>
      <c r="C24" s="232"/>
      <c r="D24" s="232"/>
      <c r="E24" s="96"/>
      <c r="F24" s="96"/>
      <c r="G24" s="96"/>
      <c r="H24" s="96"/>
      <c r="I24" s="101"/>
      <c r="J24" s="220">
        <f t="shared" si="8"/>
        <v>6926.7975996680652</v>
      </c>
      <c r="K24" s="236">
        <f t="shared" si="9"/>
        <v>6926.8905996680651</v>
      </c>
      <c r="L24" s="236">
        <f t="shared" si="10"/>
        <v>7222.5539616118658</v>
      </c>
      <c r="M24" s="236">
        <f t="shared" si="11"/>
        <v>7966.6921011403856</v>
      </c>
      <c r="N24" s="236">
        <f t="shared" si="12"/>
        <v>7966.6921011403856</v>
      </c>
      <c r="O24" s="236">
        <f t="shared" si="13"/>
        <v>8021.1966941765322</v>
      </c>
      <c r="P24" s="236">
        <f t="shared" si="14"/>
        <v>8266.648700175876</v>
      </c>
      <c r="Q24" s="236">
        <f t="shared" si="15"/>
        <v>9396.7985762156859</v>
      </c>
      <c r="R24" s="236">
        <f t="shared" si="16"/>
        <v>9396.7985762156859</v>
      </c>
      <c r="S24" s="236">
        <f t="shared" si="17"/>
        <v>9396.7985762156859</v>
      </c>
      <c r="T24" s="236">
        <f t="shared" si="18"/>
        <v>9396.7985762156859</v>
      </c>
      <c r="U24" s="236">
        <f t="shared" si="19"/>
        <v>9396.7985762156859</v>
      </c>
      <c r="V24" s="236">
        <f t="shared" si="20"/>
        <v>9402.4755662156858</v>
      </c>
      <c r="W24" s="41"/>
      <c r="X24" s="41"/>
      <c r="Y24" s="41"/>
      <c r="Z24" s="41"/>
      <c r="AA24" s="41"/>
      <c r="AB24" s="41"/>
      <c r="AC24" s="41"/>
      <c r="AD24" s="41"/>
      <c r="AE24" s="41"/>
      <c r="AF24" s="41"/>
      <c r="AG24" s="41"/>
      <c r="AH24" s="41"/>
      <c r="AI24" s="41"/>
      <c r="AJ24" s="41"/>
    </row>
    <row r="25" spans="1:36" hidden="1" x14ac:dyDescent="0.3">
      <c r="A25" s="239" t="s">
        <v>70</v>
      </c>
      <c r="B25" s="254">
        <f>B13</f>
        <v>12.653872691181427</v>
      </c>
      <c r="C25" s="77"/>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x14ac:dyDescent="0.3">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row>
    <row r="27" spans="1:36" x14ac:dyDescent="0.3">
      <c r="U27" s="41"/>
    </row>
  </sheetData>
  <mergeCells count="9">
    <mergeCell ref="A15:A16"/>
    <mergeCell ref="B15:B16"/>
    <mergeCell ref="C15:C16"/>
    <mergeCell ref="D15:D16"/>
    <mergeCell ref="AJ3:AJ4"/>
    <mergeCell ref="A3:A4"/>
    <mergeCell ref="B3:B4"/>
    <mergeCell ref="C3:C4"/>
    <mergeCell ref="D3:D4"/>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253A-A950-4848-B037-D25CEA1ACC10}">
  <dimension ref="A1:AJ23"/>
  <sheetViews>
    <sheetView workbookViewId="0">
      <selection activeCell="C27" sqref="C27"/>
    </sheetView>
    <sheetView workbookViewId="1"/>
  </sheetViews>
  <sheetFormatPr defaultRowHeight="15.75" x14ac:dyDescent="0.3"/>
  <cols>
    <col min="1" max="1" width="32.77734375" style="111" customWidth="1"/>
    <col min="2" max="2" width="8.77734375" customWidth="1"/>
    <col min="3" max="3" width="14.77734375" customWidth="1"/>
    <col min="4" max="4" width="5.77734375" customWidth="1"/>
    <col min="5" max="9" width="9.88671875" hidden="1" customWidth="1"/>
    <col min="10" max="35" width="7.77734375" customWidth="1"/>
    <col min="36" max="36" width="9.88671875" customWidth="1"/>
  </cols>
  <sheetData>
    <row r="1" spans="1:36" ht="15.75" customHeight="1" x14ac:dyDescent="0.3">
      <c r="A1" s="109" t="s">
        <v>555</v>
      </c>
    </row>
    <row r="2" spans="1:36" x14ac:dyDescent="0.3">
      <c r="A2" s="110"/>
    </row>
    <row r="3" spans="1:36" ht="15.75" customHeight="1" x14ac:dyDescent="0.3">
      <c r="A3" s="561" t="s">
        <v>86</v>
      </c>
      <c r="B3" s="563" t="s">
        <v>70</v>
      </c>
      <c r="C3" s="563" t="s">
        <v>412</v>
      </c>
      <c r="D3" s="563" t="s">
        <v>60</v>
      </c>
      <c r="E3" s="138"/>
      <c r="F3" s="133"/>
      <c r="G3" s="133"/>
      <c r="H3" s="133"/>
      <c r="I3" s="133"/>
      <c r="J3" s="151" t="s">
        <v>414</v>
      </c>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559" t="s">
        <v>1</v>
      </c>
    </row>
    <row r="4" spans="1:36" x14ac:dyDescent="0.3">
      <c r="A4" s="566"/>
      <c r="B4" s="565"/>
      <c r="C4" s="565"/>
      <c r="D4" s="565"/>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06">
        <f t="shared" si="0"/>
        <v>2048</v>
      </c>
      <c r="AJ4" s="560"/>
    </row>
    <row r="5" spans="1:36" x14ac:dyDescent="0.3">
      <c r="A5" s="246" t="s">
        <v>123</v>
      </c>
      <c r="B5" s="247">
        <f>'MF - Income Qualified'!B25</f>
        <v>13.500012220387626</v>
      </c>
      <c r="C5" s="248">
        <f>'MF - Income Qualified'!C22</f>
        <v>7643.3463717488066</v>
      </c>
      <c r="D5" s="249">
        <f>'MF - Income Qualified'!D22</f>
        <v>1</v>
      </c>
      <c r="E5" s="250"/>
      <c r="F5" s="250"/>
      <c r="G5" s="250"/>
      <c r="H5" s="250"/>
      <c r="I5" s="250"/>
      <c r="J5" s="223">
        <f>'MF - Income Qualified'!J22</f>
        <v>7643.3463717488066</v>
      </c>
      <c r="K5" s="223">
        <f>'MF - Income Qualified'!K22</f>
        <v>7643.3463717488066</v>
      </c>
      <c r="L5" s="223">
        <f>'MF - Income Qualified'!L22</f>
        <v>7643.3463717488066</v>
      </c>
      <c r="M5" s="223">
        <f>'MF - Income Qualified'!M22</f>
        <v>7643.3463717488066</v>
      </c>
      <c r="N5" s="223">
        <f>'MF - Income Qualified'!N22</f>
        <v>7643.3463717488066</v>
      </c>
      <c r="O5" s="223">
        <f>'MF - Income Qualified'!O22</f>
        <v>7643.3463717488066</v>
      </c>
      <c r="P5" s="223">
        <f>'MF - Income Qualified'!P22</f>
        <v>7340.2949622916794</v>
      </c>
      <c r="Q5" s="223">
        <f>'MF - Income Qualified'!Q22</f>
        <v>7243.0629622916795</v>
      </c>
      <c r="R5" s="223">
        <f>'MF - Income Qualified'!R22</f>
        <v>5861.9276093299723</v>
      </c>
      <c r="S5" s="223">
        <f>'MF - Income Qualified'!S22</f>
        <v>5861.9276093299723</v>
      </c>
      <c r="T5" s="223">
        <f>'MF - Income Qualified'!T22</f>
        <v>5322.2674780550569</v>
      </c>
      <c r="U5" s="223">
        <f>'MF - Income Qualified'!U22</f>
        <v>4902.4154298900512</v>
      </c>
      <c r="V5" s="223">
        <f>'MF - Income Qualified'!V22</f>
        <v>4902.4154298900512</v>
      </c>
      <c r="W5" s="223">
        <f>'MF - Income Qualified'!W22</f>
        <v>4902.4154298900512</v>
      </c>
      <c r="X5" s="223">
        <f>'MF - Income Qualified'!X22</f>
        <v>4902.4154298900512</v>
      </c>
      <c r="Y5" s="223">
        <f>'MF - Income Qualified'!Y22</f>
        <v>2765.1274471443944</v>
      </c>
      <c r="Z5" s="223">
        <f>'MF - Income Qualified'!Z22</f>
        <v>79.677147478198506</v>
      </c>
      <c r="AA5" s="223">
        <f>'MF - Income Qualified'!AA22</f>
        <v>79.677147478198506</v>
      </c>
      <c r="AB5" s="223">
        <f>'MF - Income Qualified'!AB22</f>
        <v>79.677147478198506</v>
      </c>
      <c r="AC5" s="223">
        <f>'MF - Income Qualified'!AC22</f>
        <v>79.677147478198506</v>
      </c>
      <c r="AD5" s="223">
        <f>'MF - Income Qualified'!AD22</f>
        <v>0</v>
      </c>
      <c r="AE5" s="223">
        <f>'MF - Income Qualified'!AE22</f>
        <v>0</v>
      </c>
      <c r="AF5" s="223">
        <f>'MF - Income Qualified'!AF22</f>
        <v>0</v>
      </c>
      <c r="AG5" s="223">
        <f>'MF - Income Qualified'!AG22</f>
        <v>0</v>
      </c>
      <c r="AH5" s="223">
        <f>'MF - Income Qualified'!AH22</f>
        <v>0</v>
      </c>
      <c r="AI5" s="223">
        <f>'MF - Income Qualified'!AI22</f>
        <v>0</v>
      </c>
      <c r="AJ5" s="258">
        <f>SUM(E5:AI5)</f>
        <v>100183.0566084086</v>
      </c>
    </row>
    <row r="6" spans="1:36" x14ac:dyDescent="0.3">
      <c r="A6" s="246" t="s">
        <v>178</v>
      </c>
      <c r="B6" s="247">
        <f>'MF - Market Rate'!B21</f>
        <v>12.3403440191085</v>
      </c>
      <c r="C6" s="248">
        <f>'MF - Market Rate'!C18</f>
        <v>2749.9794459844911</v>
      </c>
      <c r="D6" s="249">
        <f>'MF - Market Rate'!D18</f>
        <v>0.87760263176328424</v>
      </c>
      <c r="E6" s="250"/>
      <c r="F6" s="250"/>
      <c r="G6" s="250"/>
      <c r="H6" s="250"/>
      <c r="I6" s="250"/>
      <c r="J6" s="223">
        <f>'MF - Market Rate'!J18</f>
        <v>2413.3891990909278</v>
      </c>
      <c r="K6" s="223">
        <f>'MF - Market Rate'!K18</f>
        <v>2413.3891990909278</v>
      </c>
      <c r="L6" s="223">
        <f>'MF - Market Rate'!L18</f>
        <v>2354.1759174512486</v>
      </c>
      <c r="M6" s="223">
        <f>'MF - Market Rate'!M18</f>
        <v>2354.1759174512486</v>
      </c>
      <c r="N6" s="223">
        <f>'MF - Market Rate'!N18</f>
        <v>2354.1759174512486</v>
      </c>
      <c r="O6" s="223">
        <f>'MF - Market Rate'!O18</f>
        <v>2354.1759174512486</v>
      </c>
      <c r="P6" s="223">
        <f>'MF - Market Rate'!P18</f>
        <v>2287.4550608718846</v>
      </c>
      <c r="Q6" s="223">
        <f>'MF - Market Rate'!Q18</f>
        <v>2196.1245488718846</v>
      </c>
      <c r="R6" s="223">
        <f>'MF - Market Rate'!R18</f>
        <v>2196.1245488718846</v>
      </c>
      <c r="S6" s="223">
        <f>'MF - Market Rate'!S18</f>
        <v>2196.1245488718846</v>
      </c>
      <c r="T6" s="223">
        <f>'MF - Market Rate'!T18</f>
        <v>1587.9272878850634</v>
      </c>
      <c r="U6" s="223">
        <f>'MF - Market Rate'!U18</f>
        <v>758.95574385026816</v>
      </c>
      <c r="V6" s="223">
        <f>'MF - Market Rate'!V18</f>
        <v>758.95574385026816</v>
      </c>
      <c r="W6" s="223">
        <f>'MF - Market Rate'!W18</f>
        <v>758.95574385026816</v>
      </c>
      <c r="X6" s="223">
        <f>'MF - Market Rate'!X18</f>
        <v>758.95574385026816</v>
      </c>
      <c r="Y6" s="223">
        <f>'MF - Market Rate'!Y18</f>
        <v>747.88944825026817</v>
      </c>
      <c r="Z6" s="223">
        <f>'MF - Market Rate'!Z18</f>
        <v>30.439531683785916</v>
      </c>
      <c r="AA6" s="223">
        <f>'MF - Market Rate'!AA18</f>
        <v>30.439531683785916</v>
      </c>
      <c r="AB6" s="223">
        <f>'MF - Market Rate'!AB18</f>
        <v>30.439531683785916</v>
      </c>
      <c r="AC6" s="223">
        <f>'MF - Market Rate'!AC18</f>
        <v>30.439531683785916</v>
      </c>
      <c r="AD6" s="223">
        <f>'MF - Market Rate'!AD18</f>
        <v>0</v>
      </c>
      <c r="AE6" s="223">
        <f>'MF - Market Rate'!AE18</f>
        <v>0</v>
      </c>
      <c r="AF6" s="223">
        <f>'MF - Market Rate'!AF18</f>
        <v>0</v>
      </c>
      <c r="AG6" s="223">
        <f>'MF - Market Rate'!AG18</f>
        <v>0</v>
      </c>
      <c r="AH6" s="223">
        <f>'MF - Market Rate'!AH18</f>
        <v>0</v>
      </c>
      <c r="AI6" s="223">
        <f>'MF - Market Rate'!AI18</f>
        <v>0</v>
      </c>
      <c r="AJ6" s="225">
        <f>SUM(E6:AI6)</f>
        <v>28612.708613745937</v>
      </c>
    </row>
    <row r="7" spans="1:36" x14ac:dyDescent="0.3">
      <c r="A7" s="246" t="s">
        <v>44</v>
      </c>
      <c r="B7" s="247">
        <f>'MF - Public Housing'!B22</f>
        <v>11.840199597537014</v>
      </c>
      <c r="C7" s="248">
        <f>'MF - Public Housing'!C19</f>
        <v>1193.8130399896572</v>
      </c>
      <c r="D7" s="249">
        <f>'MF - Public Housing'!D19</f>
        <v>1</v>
      </c>
      <c r="E7" s="250"/>
      <c r="F7" s="250"/>
      <c r="G7" s="250"/>
      <c r="H7" s="250"/>
      <c r="I7" s="250"/>
      <c r="J7" s="223">
        <f>'MF - Public Housing'!J19</f>
        <v>1193.8130399896572</v>
      </c>
      <c r="K7" s="223">
        <f>'MF - Public Housing'!K19</f>
        <v>1193.8130399896572</v>
      </c>
      <c r="L7" s="223">
        <f>'MF - Public Housing'!L19</f>
        <v>1193.8130399896572</v>
      </c>
      <c r="M7" s="223">
        <f>'MF - Public Housing'!M19</f>
        <v>1193.8130399896572</v>
      </c>
      <c r="N7" s="223">
        <f>'MF - Public Housing'!N19</f>
        <v>1193.8130399896572</v>
      </c>
      <c r="O7" s="223">
        <f>'MF - Public Housing'!O19</f>
        <v>1193.8130399896572</v>
      </c>
      <c r="P7" s="223">
        <f>'MF - Public Housing'!P19</f>
        <v>1163.667943835811</v>
      </c>
      <c r="Q7" s="223">
        <f>'MF - Public Housing'!Q19</f>
        <v>1086.974143835811</v>
      </c>
      <c r="R7" s="223">
        <f>'MF - Public Housing'!R19</f>
        <v>839.83775625556098</v>
      </c>
      <c r="S7" s="223">
        <f>'MF - Public Housing'!S19</f>
        <v>839.83775625556098</v>
      </c>
      <c r="T7" s="223">
        <f>'MF - Public Housing'!T19</f>
        <v>637.38472957082513</v>
      </c>
      <c r="U7" s="223">
        <f>'MF - Public Housing'!U19</f>
        <v>524.07345050565516</v>
      </c>
      <c r="V7" s="223">
        <f>'MF - Public Housing'!V19</f>
        <v>524.07345050565516</v>
      </c>
      <c r="W7" s="223">
        <f>'MF - Public Housing'!W19</f>
        <v>524.07345050565516</v>
      </c>
      <c r="X7" s="223">
        <f>'MF - Public Housing'!X19</f>
        <v>524.07345050565516</v>
      </c>
      <c r="Y7" s="223">
        <f>'MF - Public Housing'!Y19</f>
        <v>6.7995273244362577</v>
      </c>
      <c r="Z7" s="223">
        <f>'MF - Public Housing'!Z19</f>
        <v>6.7995273244362577</v>
      </c>
      <c r="AA7" s="223">
        <f>'MF - Public Housing'!AA19</f>
        <v>6.7995273244362577</v>
      </c>
      <c r="AB7" s="223">
        <f>'MF - Public Housing'!AB19</f>
        <v>6.7995273244362577</v>
      </c>
      <c r="AC7" s="223">
        <f>'MF - Public Housing'!AC19</f>
        <v>6.7995273244362577</v>
      </c>
      <c r="AD7" s="223">
        <f>'MF - Public Housing'!AD19</f>
        <v>0</v>
      </c>
      <c r="AE7" s="223">
        <f>'MF - Public Housing'!AE19</f>
        <v>0</v>
      </c>
      <c r="AF7" s="223">
        <f>'MF - Public Housing'!AF19</f>
        <v>0</v>
      </c>
      <c r="AG7" s="223">
        <f>'MF - Public Housing'!AG19</f>
        <v>0</v>
      </c>
      <c r="AH7" s="223">
        <f>'MF - Public Housing'!AH19</f>
        <v>0</v>
      </c>
      <c r="AI7" s="223">
        <f>'MF - Public Housing'!AI19</f>
        <v>0</v>
      </c>
      <c r="AJ7" s="225">
        <f>SUM(E7:AI7)</f>
        <v>13860.872008336315</v>
      </c>
    </row>
    <row r="8" spans="1:36" x14ac:dyDescent="0.3">
      <c r="A8" s="226" t="s">
        <v>372</v>
      </c>
      <c r="B8" s="243"/>
      <c r="C8" s="228">
        <f>SUM(C5:C7)</f>
        <v>11587.138857722955</v>
      </c>
      <c r="D8" s="253">
        <f>J8/C8</f>
        <v>0.97095139265814334</v>
      </c>
      <c r="E8" s="108"/>
      <c r="F8" s="96"/>
      <c r="G8" s="96"/>
      <c r="H8" s="96"/>
      <c r="I8" s="96"/>
      <c r="J8" s="228">
        <f t="shared" ref="J8:AJ8" si="1">SUM(J5:J7)</f>
        <v>11250.548610829392</v>
      </c>
      <c r="K8" s="228">
        <f t="shared" si="1"/>
        <v>11250.548610829392</v>
      </c>
      <c r="L8" s="228">
        <f t="shared" si="1"/>
        <v>11191.335329189711</v>
      </c>
      <c r="M8" s="228">
        <f t="shared" si="1"/>
        <v>11191.335329189711</v>
      </c>
      <c r="N8" s="228">
        <f t="shared" si="1"/>
        <v>11191.335329189711</v>
      </c>
      <c r="O8" s="228">
        <f t="shared" si="1"/>
        <v>11191.335329189711</v>
      </c>
      <c r="P8" s="228">
        <f t="shared" si="1"/>
        <v>10791.417966999375</v>
      </c>
      <c r="Q8" s="228">
        <f t="shared" si="1"/>
        <v>10526.161654999374</v>
      </c>
      <c r="R8" s="228">
        <f t="shared" si="1"/>
        <v>8897.8899144574189</v>
      </c>
      <c r="S8" s="228">
        <f t="shared" si="1"/>
        <v>8897.8899144574189</v>
      </c>
      <c r="T8" s="228">
        <f t="shared" si="1"/>
        <v>7547.579495510945</v>
      </c>
      <c r="U8" s="228">
        <f t="shared" si="1"/>
        <v>6185.4446242459744</v>
      </c>
      <c r="V8" s="228">
        <f t="shared" si="1"/>
        <v>6185.4446242459744</v>
      </c>
      <c r="W8" s="228">
        <f t="shared" si="1"/>
        <v>6185.4446242459744</v>
      </c>
      <c r="X8" s="228">
        <f t="shared" si="1"/>
        <v>6185.4446242459744</v>
      </c>
      <c r="Y8" s="228">
        <f t="shared" si="1"/>
        <v>3519.8164227190991</v>
      </c>
      <c r="Z8" s="228">
        <f t="shared" si="1"/>
        <v>116.91620648642068</v>
      </c>
      <c r="AA8" s="228">
        <f t="shared" si="1"/>
        <v>116.91620648642068</v>
      </c>
      <c r="AB8" s="228">
        <f t="shared" si="1"/>
        <v>116.91620648642068</v>
      </c>
      <c r="AC8" s="228">
        <f t="shared" si="1"/>
        <v>116.91620648642068</v>
      </c>
      <c r="AD8" s="228">
        <f t="shared" si="1"/>
        <v>0</v>
      </c>
      <c r="AE8" s="228">
        <f t="shared" si="1"/>
        <v>0</v>
      </c>
      <c r="AF8" s="228">
        <f t="shared" si="1"/>
        <v>0</v>
      </c>
      <c r="AG8" s="228">
        <f t="shared" si="1"/>
        <v>0</v>
      </c>
      <c r="AH8" s="228">
        <f t="shared" si="1"/>
        <v>0</v>
      </c>
      <c r="AI8" s="245">
        <f t="shared" si="1"/>
        <v>0</v>
      </c>
      <c r="AJ8" s="220">
        <f t="shared" si="1"/>
        <v>142656.63723049086</v>
      </c>
    </row>
    <row r="9" spans="1:36" x14ac:dyDescent="0.3">
      <c r="A9" s="226" t="s">
        <v>373</v>
      </c>
      <c r="B9" s="231"/>
      <c r="C9" s="232"/>
      <c r="D9" s="244"/>
      <c r="E9" s="99"/>
      <c r="F9" s="99"/>
      <c r="G9" s="99"/>
      <c r="H9" s="99"/>
      <c r="I9" s="100"/>
      <c r="J9" s="220">
        <f>J8-J8</f>
        <v>0</v>
      </c>
      <c r="K9" s="234">
        <f>J8-K8</f>
        <v>0</v>
      </c>
      <c r="L9" s="234">
        <f>K8-L8</f>
        <v>59.213281639680645</v>
      </c>
      <c r="M9" s="234">
        <f t="shared" ref="M9:AI9" si="2">L8-M8</f>
        <v>0</v>
      </c>
      <c r="N9" s="234">
        <f t="shared" si="2"/>
        <v>0</v>
      </c>
      <c r="O9" s="234">
        <f t="shared" si="2"/>
        <v>0</v>
      </c>
      <c r="P9" s="234">
        <f t="shared" si="2"/>
        <v>399.91736219033555</v>
      </c>
      <c r="Q9" s="234">
        <f t="shared" si="2"/>
        <v>265.25631200000134</v>
      </c>
      <c r="R9" s="234">
        <f t="shared" si="2"/>
        <v>1628.2717405419553</v>
      </c>
      <c r="S9" s="234">
        <f t="shared" si="2"/>
        <v>0</v>
      </c>
      <c r="T9" s="234">
        <f t="shared" si="2"/>
        <v>1350.3104189464739</v>
      </c>
      <c r="U9" s="234">
        <f t="shared" si="2"/>
        <v>1362.1348712649706</v>
      </c>
      <c r="V9" s="234">
        <f t="shared" si="2"/>
        <v>0</v>
      </c>
      <c r="W9" s="234">
        <f t="shared" si="2"/>
        <v>0</v>
      </c>
      <c r="X9" s="234">
        <f t="shared" si="2"/>
        <v>0</v>
      </c>
      <c r="Y9" s="234">
        <f t="shared" si="2"/>
        <v>2665.6282015268753</v>
      </c>
      <c r="Z9" s="234">
        <f t="shared" si="2"/>
        <v>3402.9002162326783</v>
      </c>
      <c r="AA9" s="234">
        <f t="shared" si="2"/>
        <v>0</v>
      </c>
      <c r="AB9" s="234">
        <f t="shared" si="2"/>
        <v>0</v>
      </c>
      <c r="AC9" s="234">
        <f t="shared" si="2"/>
        <v>0</v>
      </c>
      <c r="AD9" s="234">
        <f t="shared" si="2"/>
        <v>116.91620648642068</v>
      </c>
      <c r="AE9" s="234">
        <f t="shared" si="2"/>
        <v>0</v>
      </c>
      <c r="AF9" s="234">
        <f t="shared" si="2"/>
        <v>0</v>
      </c>
      <c r="AG9" s="234">
        <f t="shared" si="2"/>
        <v>0</v>
      </c>
      <c r="AH9" s="234">
        <f t="shared" si="2"/>
        <v>0</v>
      </c>
      <c r="AI9" s="234">
        <f t="shared" si="2"/>
        <v>0</v>
      </c>
      <c r="AJ9" s="107"/>
    </row>
    <row r="10" spans="1:36" x14ac:dyDescent="0.3">
      <c r="A10" s="226" t="s">
        <v>374</v>
      </c>
      <c r="B10" s="231"/>
      <c r="C10" s="232"/>
      <c r="D10" s="232"/>
      <c r="E10" s="96"/>
      <c r="F10" s="96"/>
      <c r="G10" s="96"/>
      <c r="H10" s="96"/>
      <c r="I10" s="101"/>
      <c r="J10" s="220">
        <f>$J$8-J8</f>
        <v>0</v>
      </c>
      <c r="K10" s="236">
        <f>$J$8-K8</f>
        <v>0</v>
      </c>
      <c r="L10" s="236">
        <f>$J$8-L8</f>
        <v>59.213281639680645</v>
      </c>
      <c r="M10" s="236">
        <f t="shared" ref="M10:AI10" si="3">$J$8-M8</f>
        <v>59.213281639680645</v>
      </c>
      <c r="N10" s="236">
        <f t="shared" si="3"/>
        <v>59.213281639680645</v>
      </c>
      <c r="O10" s="236">
        <f t="shared" si="3"/>
        <v>59.213281639680645</v>
      </c>
      <c r="P10" s="236">
        <f t="shared" si="3"/>
        <v>459.1306438300162</v>
      </c>
      <c r="Q10" s="236">
        <f t="shared" si="3"/>
        <v>724.38695583001754</v>
      </c>
      <c r="R10" s="236">
        <f t="shared" si="3"/>
        <v>2352.6586963719728</v>
      </c>
      <c r="S10" s="236">
        <f t="shared" si="3"/>
        <v>2352.6586963719728</v>
      </c>
      <c r="T10" s="236">
        <f t="shared" si="3"/>
        <v>3702.9691153184467</v>
      </c>
      <c r="U10" s="236">
        <f t="shared" si="3"/>
        <v>5065.1039865834173</v>
      </c>
      <c r="V10" s="236">
        <f t="shared" si="3"/>
        <v>5065.1039865834173</v>
      </c>
      <c r="W10" s="236">
        <f t="shared" si="3"/>
        <v>5065.1039865834173</v>
      </c>
      <c r="X10" s="236">
        <f t="shared" si="3"/>
        <v>5065.1039865834173</v>
      </c>
      <c r="Y10" s="236">
        <f t="shared" si="3"/>
        <v>7730.7321881102926</v>
      </c>
      <c r="Z10" s="236">
        <f t="shared" si="3"/>
        <v>11133.63240434297</v>
      </c>
      <c r="AA10" s="236">
        <f t="shared" si="3"/>
        <v>11133.63240434297</v>
      </c>
      <c r="AB10" s="236">
        <f t="shared" si="3"/>
        <v>11133.63240434297</v>
      </c>
      <c r="AC10" s="236">
        <f t="shared" si="3"/>
        <v>11133.63240434297</v>
      </c>
      <c r="AD10" s="236">
        <f t="shared" si="3"/>
        <v>11250.548610829392</v>
      </c>
      <c r="AE10" s="236">
        <f t="shared" si="3"/>
        <v>11250.548610829392</v>
      </c>
      <c r="AF10" s="236">
        <f t="shared" si="3"/>
        <v>11250.548610829392</v>
      </c>
      <c r="AG10" s="236">
        <f t="shared" si="3"/>
        <v>11250.548610829392</v>
      </c>
      <c r="AH10" s="236">
        <f t="shared" si="3"/>
        <v>11250.548610829392</v>
      </c>
      <c r="AI10" s="236">
        <f t="shared" si="3"/>
        <v>11250.548610829392</v>
      </c>
      <c r="AJ10" s="102"/>
    </row>
    <row r="11" spans="1:36" x14ac:dyDescent="0.3">
      <c r="A11" s="239" t="s">
        <v>70</v>
      </c>
      <c r="B11" s="254">
        <f>SUMPRODUCT(B5:B7,C5:C7)/C8</f>
        <v>13.053778708019587</v>
      </c>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hidden="1" x14ac:dyDescent="0.3">
      <c r="A12" s="201"/>
      <c r="B12" s="123"/>
      <c r="C12" s="41"/>
      <c r="D12" s="41"/>
      <c r="E12" s="41"/>
      <c r="F12" s="41"/>
      <c r="G12" s="41"/>
      <c r="H12" s="41"/>
      <c r="I12" s="41"/>
      <c r="J12" s="41"/>
      <c r="K12" s="41"/>
      <c r="L12" s="41"/>
      <c r="M12" s="41"/>
      <c r="N12" s="41"/>
      <c r="O12" s="41"/>
      <c r="P12" s="41"/>
      <c r="Q12" s="41"/>
      <c r="R12" s="41"/>
      <c r="S12" s="41"/>
      <c r="T12" s="41"/>
      <c r="U12" s="41"/>
      <c r="V12" s="41"/>
      <c r="W12" s="41"/>
      <c r="X12" s="41"/>
    </row>
    <row r="13" spans="1:36" ht="15.75" hidden="1" customHeight="1" x14ac:dyDescent="0.3">
      <c r="A13" s="561" t="s">
        <v>86</v>
      </c>
      <c r="B13" s="563" t="s">
        <v>70</v>
      </c>
      <c r="C13" s="563" t="str">
        <f>C3</f>
        <v>Annual Verified Gross Savings (MWh)</v>
      </c>
      <c r="D13" s="563" t="s">
        <v>60</v>
      </c>
      <c r="E13" s="138"/>
      <c r="F13" s="133"/>
      <c r="G13" s="133"/>
      <c r="H13" s="133"/>
      <c r="I13" s="133"/>
      <c r="J13" s="568" t="s">
        <v>62</v>
      </c>
      <c r="K13" s="569"/>
      <c r="L13" s="569"/>
      <c r="M13" s="569"/>
      <c r="N13" s="569"/>
      <c r="O13" s="569"/>
      <c r="P13" s="569"/>
      <c r="Q13" s="569"/>
      <c r="R13" s="569"/>
      <c r="S13" s="569"/>
      <c r="T13" s="570"/>
      <c r="U13" s="41"/>
      <c r="V13" s="41"/>
      <c r="W13" s="41"/>
    </row>
    <row r="14" spans="1:36" hidden="1" x14ac:dyDescent="0.3">
      <c r="A14" s="566"/>
      <c r="B14" s="565"/>
      <c r="C14" s="565"/>
      <c r="D14" s="565"/>
      <c r="E14" s="1">
        <v>2018</v>
      </c>
      <c r="F14" s="1">
        <v>2019</v>
      </c>
      <c r="G14" s="1"/>
      <c r="H14" s="1">
        <v>2020</v>
      </c>
      <c r="I14" s="1">
        <v>2021</v>
      </c>
      <c r="J14" s="122">
        <f t="shared" ref="J14:T15" si="4">U4</f>
        <v>2034</v>
      </c>
      <c r="K14" s="122">
        <f t="shared" si="4"/>
        <v>2035</v>
      </c>
      <c r="L14" s="122">
        <f t="shared" si="4"/>
        <v>2036</v>
      </c>
      <c r="M14" s="122">
        <f t="shared" si="4"/>
        <v>2037</v>
      </c>
      <c r="N14" s="122">
        <f t="shared" si="4"/>
        <v>2038</v>
      </c>
      <c r="O14" s="122">
        <f t="shared" si="4"/>
        <v>2039</v>
      </c>
      <c r="P14" s="122">
        <f t="shared" si="4"/>
        <v>2040</v>
      </c>
      <c r="Q14" s="122">
        <f t="shared" si="4"/>
        <v>2041</v>
      </c>
      <c r="R14" s="122">
        <f t="shared" si="4"/>
        <v>2042</v>
      </c>
      <c r="S14" s="122">
        <f t="shared" si="4"/>
        <v>2043</v>
      </c>
      <c r="T14" s="122">
        <f t="shared" si="4"/>
        <v>2044</v>
      </c>
      <c r="U14" s="41"/>
      <c r="V14" s="41"/>
      <c r="W14" s="41"/>
    </row>
    <row r="15" spans="1:36" hidden="1" x14ac:dyDescent="0.3">
      <c r="A15" s="246" t="str">
        <f t="shared" ref="A15:F15" si="5">A5</f>
        <v>Income Qualified - Multifamily</v>
      </c>
      <c r="B15" s="480">
        <f t="shared" si="5"/>
        <v>13.500012220387626</v>
      </c>
      <c r="C15" s="481">
        <f t="shared" si="5"/>
        <v>7643.3463717488066</v>
      </c>
      <c r="D15" s="275">
        <f t="shared" si="5"/>
        <v>1</v>
      </c>
      <c r="E15" s="250">
        <f t="shared" si="5"/>
        <v>0</v>
      </c>
      <c r="F15" s="250">
        <f t="shared" si="5"/>
        <v>0</v>
      </c>
      <c r="G15" s="250"/>
      <c r="H15" s="250">
        <f>H5</f>
        <v>0</v>
      </c>
      <c r="I15" s="250">
        <f>I5</f>
        <v>0</v>
      </c>
      <c r="J15" s="223">
        <f t="shared" si="4"/>
        <v>4902.4154298900512</v>
      </c>
      <c r="K15" s="223">
        <f t="shared" si="4"/>
        <v>4902.4154298900512</v>
      </c>
      <c r="L15" s="223">
        <f t="shared" si="4"/>
        <v>4902.4154298900512</v>
      </c>
      <c r="M15" s="223">
        <f t="shared" si="4"/>
        <v>4902.4154298900512</v>
      </c>
      <c r="N15" s="223">
        <f t="shared" si="4"/>
        <v>2765.1274471443944</v>
      </c>
      <c r="O15" s="223">
        <f t="shared" si="4"/>
        <v>79.677147478198506</v>
      </c>
      <c r="P15" s="223">
        <f t="shared" si="4"/>
        <v>79.677147478198506</v>
      </c>
      <c r="Q15" s="223">
        <f t="shared" si="4"/>
        <v>79.677147478198506</v>
      </c>
      <c r="R15" s="223">
        <f t="shared" si="4"/>
        <v>79.677147478198506</v>
      </c>
      <c r="S15" s="223">
        <f t="shared" si="4"/>
        <v>0</v>
      </c>
      <c r="T15" s="223">
        <f t="shared" si="4"/>
        <v>0</v>
      </c>
      <c r="U15" s="41"/>
      <c r="V15" s="41"/>
      <c r="W15" s="41"/>
    </row>
    <row r="16" spans="1:36" hidden="1" x14ac:dyDescent="0.3">
      <c r="A16" s="246" t="str">
        <f t="shared" ref="A16:F16" si="6">A6</f>
        <v>Multifamily Market Rate</v>
      </c>
      <c r="B16" s="480">
        <f t="shared" si="6"/>
        <v>12.3403440191085</v>
      </c>
      <c r="C16" s="481">
        <f t="shared" si="6"/>
        <v>2749.9794459844911</v>
      </c>
      <c r="D16" s="275">
        <f t="shared" si="6"/>
        <v>0.87760263176328424</v>
      </c>
      <c r="E16" s="250">
        <f t="shared" si="6"/>
        <v>0</v>
      </c>
      <c r="F16" s="250">
        <f t="shared" si="6"/>
        <v>0</v>
      </c>
      <c r="G16" s="250"/>
      <c r="H16" s="250">
        <f t="shared" ref="H16:I16" si="7">H6</f>
        <v>0</v>
      </c>
      <c r="I16" s="250">
        <f t="shared" si="7"/>
        <v>0</v>
      </c>
      <c r="J16" s="223">
        <f t="shared" ref="J16:T16" si="8">U6</f>
        <v>758.95574385026816</v>
      </c>
      <c r="K16" s="223">
        <f t="shared" si="8"/>
        <v>758.95574385026816</v>
      </c>
      <c r="L16" s="223">
        <f t="shared" si="8"/>
        <v>758.95574385026816</v>
      </c>
      <c r="M16" s="223">
        <f t="shared" si="8"/>
        <v>758.95574385026816</v>
      </c>
      <c r="N16" s="223">
        <f t="shared" si="8"/>
        <v>747.88944825026817</v>
      </c>
      <c r="O16" s="223">
        <f t="shared" si="8"/>
        <v>30.439531683785916</v>
      </c>
      <c r="P16" s="223">
        <f t="shared" si="8"/>
        <v>30.439531683785916</v>
      </c>
      <c r="Q16" s="223">
        <f t="shared" si="8"/>
        <v>30.439531683785916</v>
      </c>
      <c r="R16" s="223">
        <f t="shared" si="8"/>
        <v>30.439531683785916</v>
      </c>
      <c r="S16" s="223">
        <f t="shared" si="8"/>
        <v>0</v>
      </c>
      <c r="T16" s="223">
        <f t="shared" si="8"/>
        <v>0</v>
      </c>
      <c r="U16" s="41"/>
      <c r="V16" s="41"/>
      <c r="W16" s="41"/>
    </row>
    <row r="17" spans="1:23" hidden="1" x14ac:dyDescent="0.3">
      <c r="A17" s="246" t="str">
        <f t="shared" ref="A17:F17" si="9">A7</f>
        <v>Public Housing</v>
      </c>
      <c r="B17" s="480">
        <f t="shared" si="9"/>
        <v>11.840199597537014</v>
      </c>
      <c r="C17" s="481">
        <f t="shared" si="9"/>
        <v>1193.8130399896572</v>
      </c>
      <c r="D17" s="275">
        <f t="shared" si="9"/>
        <v>1</v>
      </c>
      <c r="E17" s="250">
        <f t="shared" si="9"/>
        <v>0</v>
      </c>
      <c r="F17" s="250">
        <f t="shared" si="9"/>
        <v>0</v>
      </c>
      <c r="G17" s="250"/>
      <c r="H17" s="250">
        <f t="shared" ref="H17:I17" si="10">H7</f>
        <v>0</v>
      </c>
      <c r="I17" s="250">
        <f t="shared" si="10"/>
        <v>0</v>
      </c>
      <c r="J17" s="223">
        <f t="shared" ref="J17:T17" si="11">U7</f>
        <v>524.07345050565516</v>
      </c>
      <c r="K17" s="223">
        <f t="shared" si="11"/>
        <v>524.07345050565516</v>
      </c>
      <c r="L17" s="223">
        <f t="shared" si="11"/>
        <v>524.07345050565516</v>
      </c>
      <c r="M17" s="223">
        <f t="shared" si="11"/>
        <v>524.07345050565516</v>
      </c>
      <c r="N17" s="223">
        <f t="shared" si="11"/>
        <v>6.7995273244362577</v>
      </c>
      <c r="O17" s="223">
        <f t="shared" si="11"/>
        <v>6.7995273244362577</v>
      </c>
      <c r="P17" s="223">
        <f t="shared" si="11"/>
        <v>6.7995273244362577</v>
      </c>
      <c r="Q17" s="223">
        <f t="shared" si="11"/>
        <v>6.7995273244362577</v>
      </c>
      <c r="R17" s="223">
        <f t="shared" si="11"/>
        <v>6.7995273244362577</v>
      </c>
      <c r="S17" s="223">
        <f t="shared" si="11"/>
        <v>0</v>
      </c>
      <c r="T17" s="223">
        <f t="shared" si="11"/>
        <v>0</v>
      </c>
      <c r="U17" s="41"/>
      <c r="V17" s="41"/>
      <c r="W17" s="41"/>
    </row>
    <row r="18" spans="1:23" hidden="1" x14ac:dyDescent="0.3">
      <c r="A18" s="226" t="str">
        <f>A8</f>
        <v>2023 CPAS</v>
      </c>
      <c r="B18" s="243"/>
      <c r="C18" s="228">
        <f t="shared" ref="C18:D18" si="12">C8</f>
        <v>11587.138857722955</v>
      </c>
      <c r="D18" s="253">
        <f t="shared" si="12"/>
        <v>0.97095139265814334</v>
      </c>
      <c r="E18" s="108"/>
      <c r="F18" s="96"/>
      <c r="G18" s="96"/>
      <c r="H18" s="96"/>
      <c r="I18" s="96"/>
      <c r="J18" s="228">
        <f t="shared" ref="J18:J20" si="13">U8</f>
        <v>6185.4446242459744</v>
      </c>
      <c r="K18" s="228">
        <f t="shared" ref="K18:T20" si="14">V8</f>
        <v>6185.4446242459744</v>
      </c>
      <c r="L18" s="228">
        <f t="shared" si="14"/>
        <v>6185.4446242459744</v>
      </c>
      <c r="M18" s="228">
        <f t="shared" si="14"/>
        <v>6185.4446242459744</v>
      </c>
      <c r="N18" s="228">
        <f t="shared" si="14"/>
        <v>3519.8164227190991</v>
      </c>
      <c r="O18" s="228">
        <f t="shared" si="14"/>
        <v>116.91620648642068</v>
      </c>
      <c r="P18" s="228">
        <f t="shared" si="14"/>
        <v>116.91620648642068</v>
      </c>
      <c r="Q18" s="228">
        <f t="shared" si="14"/>
        <v>116.91620648642068</v>
      </c>
      <c r="R18" s="228">
        <f t="shared" si="14"/>
        <v>116.91620648642068</v>
      </c>
      <c r="S18" s="228">
        <f t="shared" si="14"/>
        <v>0</v>
      </c>
      <c r="T18" s="228">
        <f t="shared" si="14"/>
        <v>0</v>
      </c>
      <c r="U18" s="41"/>
      <c r="V18" s="41"/>
      <c r="W18" s="41"/>
    </row>
    <row r="19" spans="1:23" hidden="1" x14ac:dyDescent="0.3">
      <c r="A19" s="226" t="str">
        <f>A9</f>
        <v>Expiring 2023 CPAS</v>
      </c>
      <c r="B19" s="231"/>
      <c r="C19" s="232"/>
      <c r="D19" s="244"/>
      <c r="E19" s="99"/>
      <c r="F19" s="99"/>
      <c r="G19" s="99"/>
      <c r="H19" s="99"/>
      <c r="I19" s="100"/>
      <c r="J19" s="220">
        <f t="shared" si="13"/>
        <v>1362.1348712649706</v>
      </c>
      <c r="K19" s="234">
        <f t="shared" si="14"/>
        <v>0</v>
      </c>
      <c r="L19" s="234">
        <f t="shared" si="14"/>
        <v>0</v>
      </c>
      <c r="M19" s="234">
        <f t="shared" si="14"/>
        <v>0</v>
      </c>
      <c r="N19" s="234">
        <f t="shared" si="14"/>
        <v>2665.6282015268753</v>
      </c>
      <c r="O19" s="234">
        <f t="shared" si="14"/>
        <v>3402.9002162326783</v>
      </c>
      <c r="P19" s="234">
        <f t="shared" si="14"/>
        <v>0</v>
      </c>
      <c r="Q19" s="234">
        <f t="shared" si="14"/>
        <v>0</v>
      </c>
      <c r="R19" s="234">
        <f t="shared" si="14"/>
        <v>0</v>
      </c>
      <c r="S19" s="234">
        <f t="shared" si="14"/>
        <v>116.91620648642068</v>
      </c>
      <c r="T19" s="234">
        <f t="shared" si="14"/>
        <v>0</v>
      </c>
      <c r="U19" s="41"/>
      <c r="V19" s="41"/>
      <c r="W19" s="41"/>
    </row>
    <row r="20" spans="1:23" hidden="1" x14ac:dyDescent="0.3">
      <c r="A20" s="226" t="str">
        <f>A10</f>
        <v>Expired 2023 CPAS</v>
      </c>
      <c r="B20" s="231"/>
      <c r="C20" s="232"/>
      <c r="D20" s="232"/>
      <c r="E20" s="96"/>
      <c r="F20" s="96"/>
      <c r="G20" s="96"/>
      <c r="H20" s="96"/>
      <c r="I20" s="101"/>
      <c r="J20" s="220">
        <f t="shared" si="13"/>
        <v>5065.1039865834173</v>
      </c>
      <c r="K20" s="236">
        <f t="shared" si="14"/>
        <v>5065.1039865834173</v>
      </c>
      <c r="L20" s="236">
        <f t="shared" si="14"/>
        <v>5065.1039865834173</v>
      </c>
      <c r="M20" s="236">
        <f t="shared" si="14"/>
        <v>5065.1039865834173</v>
      </c>
      <c r="N20" s="236">
        <f t="shared" si="14"/>
        <v>7730.7321881102926</v>
      </c>
      <c r="O20" s="236">
        <f t="shared" si="14"/>
        <v>11133.63240434297</v>
      </c>
      <c r="P20" s="236">
        <f t="shared" si="14"/>
        <v>11133.63240434297</v>
      </c>
      <c r="Q20" s="236">
        <f t="shared" si="14"/>
        <v>11133.63240434297</v>
      </c>
      <c r="R20" s="236">
        <f t="shared" si="14"/>
        <v>11133.63240434297</v>
      </c>
      <c r="S20" s="236">
        <f t="shared" si="14"/>
        <v>11250.548610829392</v>
      </c>
      <c r="T20" s="236">
        <f t="shared" si="14"/>
        <v>11250.548610829392</v>
      </c>
      <c r="U20" s="41"/>
      <c r="V20" s="41"/>
      <c r="W20" s="41"/>
    </row>
    <row r="21" spans="1:23" hidden="1" x14ac:dyDescent="0.3">
      <c r="A21" s="239" t="str">
        <f>A11</f>
        <v>WAML</v>
      </c>
      <c r="B21" s="254">
        <f>B11</f>
        <v>13.053778708019587</v>
      </c>
      <c r="C21" s="77"/>
      <c r="D21" s="41"/>
      <c r="E21" s="41"/>
      <c r="F21" s="41"/>
      <c r="G21" s="41"/>
      <c r="H21" s="41"/>
      <c r="I21" s="41"/>
      <c r="J21" s="41"/>
      <c r="K21" s="41"/>
      <c r="L21" s="41"/>
      <c r="M21" s="41"/>
      <c r="N21" s="41"/>
      <c r="O21" s="41"/>
      <c r="P21" s="41"/>
      <c r="Q21" s="41"/>
      <c r="R21" s="41"/>
      <c r="S21" s="41"/>
      <c r="T21" s="41"/>
      <c r="U21" s="41"/>
      <c r="V21" s="41"/>
      <c r="W21" s="41"/>
    </row>
    <row r="22" spans="1:23" x14ac:dyDescent="0.3">
      <c r="A22" s="201"/>
      <c r="B22" s="41"/>
      <c r="C22" s="41"/>
      <c r="D22" s="41"/>
      <c r="E22" s="41"/>
      <c r="F22" s="41"/>
      <c r="G22" s="41"/>
      <c r="H22" s="41"/>
      <c r="I22" s="41"/>
      <c r="J22" s="41"/>
      <c r="K22" s="41"/>
      <c r="L22" s="41"/>
      <c r="M22" s="41"/>
      <c r="N22" s="41"/>
      <c r="O22" s="41"/>
      <c r="P22" s="41"/>
      <c r="Q22" s="41"/>
      <c r="R22" s="41"/>
      <c r="S22" s="41"/>
      <c r="T22" s="41"/>
      <c r="U22" s="41"/>
      <c r="V22" s="41"/>
      <c r="W22" s="41"/>
    </row>
    <row r="23" spans="1:23" x14ac:dyDescent="0.3">
      <c r="U23" s="41"/>
      <c r="V23" s="41"/>
      <c r="W23" s="41"/>
    </row>
  </sheetData>
  <mergeCells count="10">
    <mergeCell ref="J13:T13"/>
    <mergeCell ref="A13:A14"/>
    <mergeCell ref="B13:B14"/>
    <mergeCell ref="C13:C14"/>
    <mergeCell ref="D13:D14"/>
    <mergeCell ref="AJ3:AJ4"/>
    <mergeCell ref="A3:A4"/>
    <mergeCell ref="B3:B4"/>
    <mergeCell ref="C3:C4"/>
    <mergeCell ref="D3:D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3CFB2-FB82-479B-8774-797B12504F3D}">
  <dimension ref="A1:AJ20"/>
  <sheetViews>
    <sheetView workbookViewId="0">
      <selection activeCell="A11" sqref="A11:XFD19"/>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387</v>
      </c>
    </row>
    <row r="2" spans="1:36" ht="15.75" customHeight="1" x14ac:dyDescent="0.3">
      <c r="A2" s="28"/>
    </row>
    <row r="3" spans="1:36" ht="15.75" customHeight="1" x14ac:dyDescent="0.3">
      <c r="A3" s="561" t="s">
        <v>86</v>
      </c>
      <c r="B3" s="563" t="s">
        <v>70</v>
      </c>
      <c r="C3" s="563" t="s">
        <v>412</v>
      </c>
      <c r="D3" s="563" t="s">
        <v>60</v>
      </c>
      <c r="E3" s="24"/>
      <c r="F3" s="24"/>
      <c r="G3" s="24"/>
      <c r="H3" s="24"/>
      <c r="I3" s="24"/>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ht="15.75" customHeight="1" x14ac:dyDescent="0.3">
      <c r="A4" s="566"/>
      <c r="B4" s="565"/>
      <c r="C4" s="565"/>
      <c r="D4" s="565"/>
      <c r="E4" s="24">
        <v>2018</v>
      </c>
      <c r="F4" s="24">
        <v>2019</v>
      </c>
      <c r="G4" s="24">
        <v>2020</v>
      </c>
      <c r="H4" s="24">
        <v>2021</v>
      </c>
      <c r="I4" s="24">
        <v>2022</v>
      </c>
      <c r="J4" s="24">
        <v>2023</v>
      </c>
      <c r="K4" s="24">
        <v>2024</v>
      </c>
      <c r="L4" s="24">
        <v>2025</v>
      </c>
      <c r="M4" s="24">
        <v>2026</v>
      </c>
      <c r="N4" s="24">
        <v>2027</v>
      </c>
      <c r="O4" s="24">
        <v>2028</v>
      </c>
      <c r="P4" s="24">
        <v>2029</v>
      </c>
      <c r="Q4" s="24">
        <v>2030</v>
      </c>
      <c r="R4" s="24">
        <v>2031</v>
      </c>
      <c r="S4" s="24">
        <v>2032</v>
      </c>
      <c r="T4" s="24">
        <v>2033</v>
      </c>
      <c r="U4" s="24">
        <v>2034</v>
      </c>
      <c r="V4" s="24">
        <v>2035</v>
      </c>
      <c r="W4" s="24">
        <v>2036</v>
      </c>
      <c r="X4" s="24">
        <v>2037</v>
      </c>
      <c r="Y4" s="24">
        <v>2038</v>
      </c>
      <c r="Z4" s="24">
        <v>2039</v>
      </c>
      <c r="AA4" s="24">
        <v>2040</v>
      </c>
      <c r="AB4" s="24">
        <v>2041</v>
      </c>
      <c r="AC4" s="24">
        <v>2042</v>
      </c>
      <c r="AD4" s="24">
        <v>2043</v>
      </c>
      <c r="AE4" s="24">
        <v>2044</v>
      </c>
      <c r="AF4" s="24">
        <v>2045</v>
      </c>
      <c r="AG4" s="24">
        <v>2046</v>
      </c>
      <c r="AH4" s="24">
        <v>2047</v>
      </c>
      <c r="AI4" s="217">
        <v>2048</v>
      </c>
      <c r="AJ4" s="560"/>
    </row>
    <row r="5" spans="1:36" ht="15.75" customHeight="1" x14ac:dyDescent="0.3">
      <c r="A5" s="246" t="s">
        <v>179</v>
      </c>
      <c r="B5" s="247">
        <f>'MRSF - Midstream HVAC'!B13</f>
        <v>15.505592486918605</v>
      </c>
      <c r="C5" s="248">
        <f>'MRSF - Midstream HVAC'!C10</f>
        <v>12287.352574131952</v>
      </c>
      <c r="D5" s="249">
        <f>'MRSF - Midstream HVAC'!D10</f>
        <v>0.70128467629336932</v>
      </c>
      <c r="E5" s="250"/>
      <c r="F5" s="250"/>
      <c r="G5" s="250"/>
      <c r="H5" s="250"/>
      <c r="I5" s="250"/>
      <c r="J5" s="223">
        <f>'MRSF - Midstream HVAC'!J10</f>
        <v>8616.9320724526242</v>
      </c>
      <c r="K5" s="223">
        <f>'MRSF - Midstream HVAC'!K10</f>
        <v>8616.9320724526242</v>
      </c>
      <c r="L5" s="223">
        <f>'MRSF - Midstream HVAC'!L10</f>
        <v>8616.9320724526242</v>
      </c>
      <c r="M5" s="223">
        <f>'MRSF - Midstream HVAC'!M10</f>
        <v>8616.9320724526242</v>
      </c>
      <c r="N5" s="223">
        <f>'MRSF - Midstream HVAC'!N10</f>
        <v>8616.9320724526242</v>
      </c>
      <c r="O5" s="223">
        <f>'MRSF - Midstream HVAC'!O10</f>
        <v>8616.9320724526242</v>
      </c>
      <c r="P5" s="223">
        <f>'MRSF - Midstream HVAC'!P10</f>
        <v>8616.9320724526242</v>
      </c>
      <c r="Q5" s="223">
        <f>'MRSF - Midstream HVAC'!Q10</f>
        <v>8616.9320724526242</v>
      </c>
      <c r="R5" s="223">
        <f>'MRSF - Midstream HVAC'!R10</f>
        <v>8616.9320724526242</v>
      </c>
      <c r="S5" s="223">
        <f>'MRSF - Midstream HVAC'!S10</f>
        <v>8616.9320724526242</v>
      </c>
      <c r="T5" s="223">
        <f>'MRSF - Midstream HVAC'!T10</f>
        <v>8616.9320724526242</v>
      </c>
      <c r="U5" s="223">
        <f>'MRSF - Midstream HVAC'!U10</f>
        <v>8398.3474454561456</v>
      </c>
      <c r="V5" s="223">
        <f>'MRSF - Midstream HVAC'!V10</f>
        <v>8398.3474454561456</v>
      </c>
      <c r="W5" s="223">
        <f>'MRSF - Midstream HVAC'!W10</f>
        <v>8398.3474454561456</v>
      </c>
      <c r="X5" s="223">
        <f>'MRSF - Midstream HVAC'!X10</f>
        <v>8398.3474454561456</v>
      </c>
      <c r="Y5" s="223">
        <f>'MRSF - Midstream HVAC'!Y10</f>
        <v>3564.6504256225508</v>
      </c>
      <c r="Z5" s="223">
        <f>'MRSF - Midstream HVAC'!Z10</f>
        <v>797.61110102161786</v>
      </c>
      <c r="AA5" s="223">
        <f>'MRSF - Midstream HVAC'!AA10</f>
        <v>797.61110102161786</v>
      </c>
      <c r="AB5" s="223">
        <f>'MRSF - Midstream HVAC'!AB10</f>
        <v>0</v>
      </c>
      <c r="AC5" s="223">
        <f>'MRSF - Midstream HVAC'!AC10</f>
        <v>0</v>
      </c>
      <c r="AD5" s="223">
        <f>'MRSF - Midstream HVAC'!AD10</f>
        <v>0</v>
      </c>
      <c r="AE5" s="223">
        <f>'MRSF - Midstream HVAC'!AE10</f>
        <v>0</v>
      </c>
      <c r="AF5" s="223">
        <f>'MRSF - Midstream HVAC'!AF10</f>
        <v>0</v>
      </c>
      <c r="AG5" s="223">
        <f>'MRSF - Midstream HVAC'!AG10</f>
        <v>0</v>
      </c>
      <c r="AH5" s="223">
        <f>'MRSF - Midstream HVAC'!AH10</f>
        <v>0</v>
      </c>
      <c r="AI5" s="223">
        <f>'MRSF - Midstream HVAC'!AI10</f>
        <v>0</v>
      </c>
      <c r="AJ5" s="258">
        <f>SUM(E5:AI5)</f>
        <v>133539.51520646922</v>
      </c>
    </row>
    <row r="6" spans="1:36" ht="15.75" customHeight="1" x14ac:dyDescent="0.3">
      <c r="A6" s="246" t="s">
        <v>180</v>
      </c>
      <c r="B6" s="247">
        <f>'MRSF - Home Efficiency'!B14</f>
        <v>19.874420884844994</v>
      </c>
      <c r="C6" s="248">
        <f>'MRSF - Home Efficiency'!C11</f>
        <v>83.589542953693154</v>
      </c>
      <c r="D6" s="249">
        <f>'MRSF - Home Efficiency'!D11</f>
        <v>0.83432447726382986</v>
      </c>
      <c r="E6" s="250"/>
      <c r="F6" s="250"/>
      <c r="G6" s="250"/>
      <c r="H6" s="250"/>
      <c r="I6" s="250"/>
      <c r="J6" s="223">
        <f>'MRSF - Home Efficiency'!J11</f>
        <v>69.740801729562492</v>
      </c>
      <c r="K6" s="223">
        <f>'MRSF - Home Efficiency'!K11</f>
        <v>69.740801729562492</v>
      </c>
      <c r="L6" s="223">
        <f>'MRSF - Home Efficiency'!L11</f>
        <v>69.740801729562492</v>
      </c>
      <c r="M6" s="223">
        <f>'MRSF - Home Efficiency'!M11</f>
        <v>69.740801729562492</v>
      </c>
      <c r="N6" s="223">
        <f>'MRSF - Home Efficiency'!N11</f>
        <v>69.740801729562492</v>
      </c>
      <c r="O6" s="223">
        <f>'MRSF - Home Efficiency'!O11</f>
        <v>69.740801729562492</v>
      </c>
      <c r="P6" s="223">
        <f>'MRSF - Home Efficiency'!P11</f>
        <v>69.740801729562492</v>
      </c>
      <c r="Q6" s="223">
        <f>'MRSF - Home Efficiency'!Q11</f>
        <v>69.740801729562492</v>
      </c>
      <c r="R6" s="223">
        <f>'MRSF - Home Efficiency'!R11</f>
        <v>69.740801729562492</v>
      </c>
      <c r="S6" s="223">
        <f>'MRSF - Home Efficiency'!S11</f>
        <v>69.740801729562492</v>
      </c>
      <c r="T6" s="223">
        <f>'MRSF - Home Efficiency'!T11</f>
        <v>61.42142517108649</v>
      </c>
      <c r="U6" s="223">
        <f>'MRSF - Home Efficiency'!U11</f>
        <v>61.42142517108649</v>
      </c>
      <c r="V6" s="223">
        <f>'MRSF - Home Efficiency'!V11</f>
        <v>61.42142517108649</v>
      </c>
      <c r="W6" s="223">
        <f>'MRSF - Home Efficiency'!W11</f>
        <v>61.42142517108649</v>
      </c>
      <c r="X6" s="223">
        <f>'MRSF - Home Efficiency'!X11</f>
        <v>61.42142517108649</v>
      </c>
      <c r="Y6" s="223">
        <f>'MRSF - Home Efficiency'!Y11</f>
        <v>61.42142517108649</v>
      </c>
      <c r="Z6" s="223">
        <f>'MRSF - Home Efficiency'!Z11</f>
        <v>61.42142517108649</v>
      </c>
      <c r="AA6" s="223">
        <f>'MRSF - Home Efficiency'!AA11</f>
        <v>61.42142517108649</v>
      </c>
      <c r="AB6" s="223">
        <f>'MRSF - Home Efficiency'!AB11</f>
        <v>61.42142517108649</v>
      </c>
      <c r="AC6" s="223">
        <f>'MRSF - Home Efficiency'!AC11</f>
        <v>53.023744498817578</v>
      </c>
      <c r="AD6" s="223">
        <f>'MRSF - Home Efficiency'!AD11</f>
        <v>0</v>
      </c>
      <c r="AE6" s="223">
        <f>'MRSF - Home Efficiency'!AE11</f>
        <v>0</v>
      </c>
      <c r="AF6" s="223">
        <f>'MRSF - Home Efficiency'!AF11</f>
        <v>0</v>
      </c>
      <c r="AG6" s="223">
        <f>'MRSF - Home Efficiency'!AG11</f>
        <v>0</v>
      </c>
      <c r="AH6" s="223">
        <f>'MRSF - Home Efficiency'!AH11</f>
        <v>0</v>
      </c>
      <c r="AI6" s="223">
        <f>'MRSF - Home Efficiency'!AI11</f>
        <v>0</v>
      </c>
      <c r="AJ6" s="225">
        <f>SUM(E6:AI6)</f>
        <v>1303.2245883342207</v>
      </c>
    </row>
    <row r="7" spans="1:36" ht="15.75" customHeight="1" x14ac:dyDescent="0.3">
      <c r="A7" s="226" t="s">
        <v>372</v>
      </c>
      <c r="B7" s="243"/>
      <c r="C7" s="228">
        <f>SUM(C5:C6)</f>
        <v>12370.942117085646</v>
      </c>
      <c r="D7" s="253">
        <f>J7/C7</f>
        <v>0.70218361641066329</v>
      </c>
      <c r="E7" s="108"/>
      <c r="F7" s="96"/>
      <c r="G7" s="96"/>
      <c r="H7" s="96"/>
      <c r="I7" s="96"/>
      <c r="J7" s="228">
        <f t="shared" ref="J7:AJ7" si="0">SUM(J5:J6)</f>
        <v>8686.6728741821862</v>
      </c>
      <c r="K7" s="228">
        <f t="shared" si="0"/>
        <v>8686.6728741821862</v>
      </c>
      <c r="L7" s="228">
        <f t="shared" si="0"/>
        <v>8686.6728741821862</v>
      </c>
      <c r="M7" s="228">
        <f t="shared" si="0"/>
        <v>8686.6728741821862</v>
      </c>
      <c r="N7" s="228">
        <f t="shared" si="0"/>
        <v>8686.6728741821862</v>
      </c>
      <c r="O7" s="228">
        <f t="shared" si="0"/>
        <v>8686.6728741821862</v>
      </c>
      <c r="P7" s="228">
        <f t="shared" si="0"/>
        <v>8686.6728741821862</v>
      </c>
      <c r="Q7" s="228">
        <f t="shared" si="0"/>
        <v>8686.6728741821862</v>
      </c>
      <c r="R7" s="228">
        <f t="shared" si="0"/>
        <v>8686.6728741821862</v>
      </c>
      <c r="S7" s="228">
        <f t="shared" si="0"/>
        <v>8686.6728741821862</v>
      </c>
      <c r="T7" s="228">
        <f t="shared" si="0"/>
        <v>8678.3534976237115</v>
      </c>
      <c r="U7" s="228">
        <f t="shared" si="0"/>
        <v>8459.7688706272329</v>
      </c>
      <c r="V7" s="228">
        <f t="shared" si="0"/>
        <v>8459.7688706272329</v>
      </c>
      <c r="W7" s="228">
        <f t="shared" si="0"/>
        <v>8459.7688706272329</v>
      </c>
      <c r="X7" s="228">
        <f t="shared" si="0"/>
        <v>8459.7688706272329</v>
      </c>
      <c r="Y7" s="228">
        <f t="shared" si="0"/>
        <v>3626.0718507936372</v>
      </c>
      <c r="Z7" s="228">
        <f t="shared" si="0"/>
        <v>859.03252619270438</v>
      </c>
      <c r="AA7" s="228">
        <f t="shared" si="0"/>
        <v>859.03252619270438</v>
      </c>
      <c r="AB7" s="228">
        <f t="shared" si="0"/>
        <v>61.42142517108649</v>
      </c>
      <c r="AC7" s="228">
        <f t="shared" si="0"/>
        <v>53.023744498817578</v>
      </c>
      <c r="AD7" s="228">
        <f t="shared" si="0"/>
        <v>0</v>
      </c>
      <c r="AE7" s="228">
        <f t="shared" si="0"/>
        <v>0</v>
      </c>
      <c r="AF7" s="228">
        <f t="shared" si="0"/>
        <v>0</v>
      </c>
      <c r="AG7" s="228">
        <f t="shared" si="0"/>
        <v>0</v>
      </c>
      <c r="AH7" s="228">
        <f t="shared" si="0"/>
        <v>0</v>
      </c>
      <c r="AI7" s="245">
        <f t="shared" si="0"/>
        <v>0</v>
      </c>
      <c r="AJ7" s="220">
        <f t="shared" si="0"/>
        <v>134842.73979480343</v>
      </c>
    </row>
    <row r="8" spans="1:36" ht="15.75" customHeight="1" x14ac:dyDescent="0.3">
      <c r="A8" s="226" t="s">
        <v>373</v>
      </c>
      <c r="B8" s="231"/>
      <c r="C8" s="232"/>
      <c r="D8" s="244"/>
      <c r="E8" s="99"/>
      <c r="F8" s="99"/>
      <c r="G8" s="99"/>
      <c r="H8" s="99"/>
      <c r="I8" s="100"/>
      <c r="J8" s="220">
        <f>J7-J7</f>
        <v>0</v>
      </c>
      <c r="K8" s="234">
        <f>J7-K7</f>
        <v>0</v>
      </c>
      <c r="L8" s="234">
        <f t="shared" ref="L8:AI8" si="1">K7-L7</f>
        <v>0</v>
      </c>
      <c r="M8" s="234">
        <f t="shared" si="1"/>
        <v>0</v>
      </c>
      <c r="N8" s="234">
        <f t="shared" si="1"/>
        <v>0</v>
      </c>
      <c r="O8" s="234">
        <f t="shared" si="1"/>
        <v>0</v>
      </c>
      <c r="P8" s="234">
        <f t="shared" si="1"/>
        <v>0</v>
      </c>
      <c r="Q8" s="234">
        <f t="shared" si="1"/>
        <v>0</v>
      </c>
      <c r="R8" s="234">
        <f t="shared" si="1"/>
        <v>0</v>
      </c>
      <c r="S8" s="234">
        <f t="shared" si="1"/>
        <v>0</v>
      </c>
      <c r="T8" s="234">
        <f t="shared" si="1"/>
        <v>8.319376558474687</v>
      </c>
      <c r="U8" s="234">
        <f t="shared" si="1"/>
        <v>218.58462699647862</v>
      </c>
      <c r="V8" s="234">
        <f t="shared" si="1"/>
        <v>0</v>
      </c>
      <c r="W8" s="234">
        <f t="shared" si="1"/>
        <v>0</v>
      </c>
      <c r="X8" s="234">
        <f t="shared" si="1"/>
        <v>0</v>
      </c>
      <c r="Y8" s="234">
        <f t="shared" si="1"/>
        <v>4833.6970198335957</v>
      </c>
      <c r="Z8" s="234">
        <f t="shared" si="1"/>
        <v>2767.0393246009326</v>
      </c>
      <c r="AA8" s="234">
        <f t="shared" si="1"/>
        <v>0</v>
      </c>
      <c r="AB8" s="234">
        <f t="shared" si="1"/>
        <v>797.61110102161786</v>
      </c>
      <c r="AC8" s="234">
        <f t="shared" si="1"/>
        <v>8.3976806722689119</v>
      </c>
      <c r="AD8" s="234">
        <f t="shared" si="1"/>
        <v>53.023744498817578</v>
      </c>
      <c r="AE8" s="234">
        <f t="shared" si="1"/>
        <v>0</v>
      </c>
      <c r="AF8" s="234">
        <f t="shared" si="1"/>
        <v>0</v>
      </c>
      <c r="AG8" s="234">
        <f t="shared" si="1"/>
        <v>0</v>
      </c>
      <c r="AH8" s="234">
        <f t="shared" si="1"/>
        <v>0</v>
      </c>
      <c r="AI8" s="234">
        <f t="shared" si="1"/>
        <v>0</v>
      </c>
      <c r="AJ8" s="107"/>
    </row>
    <row r="9" spans="1:36" ht="15.75" customHeight="1" x14ac:dyDescent="0.3">
      <c r="A9" s="226" t="s">
        <v>374</v>
      </c>
      <c r="B9" s="231"/>
      <c r="C9" s="232"/>
      <c r="D9" s="232"/>
      <c r="E9" s="96"/>
      <c r="F9" s="96"/>
      <c r="G9" s="96"/>
      <c r="H9" s="96"/>
      <c r="I9" s="101"/>
      <c r="J9" s="220">
        <f>$J$7-J7</f>
        <v>0</v>
      </c>
      <c r="K9" s="236">
        <f>$J$7-K7</f>
        <v>0</v>
      </c>
      <c r="L9" s="236">
        <f t="shared" ref="L9:AI9" si="2">$J$7-L7</f>
        <v>0</v>
      </c>
      <c r="M9" s="236">
        <f t="shared" si="2"/>
        <v>0</v>
      </c>
      <c r="N9" s="236">
        <f t="shared" si="2"/>
        <v>0</v>
      </c>
      <c r="O9" s="236">
        <f t="shared" si="2"/>
        <v>0</v>
      </c>
      <c r="P9" s="236">
        <f t="shared" si="2"/>
        <v>0</v>
      </c>
      <c r="Q9" s="236">
        <f t="shared" si="2"/>
        <v>0</v>
      </c>
      <c r="R9" s="236">
        <f t="shared" si="2"/>
        <v>0</v>
      </c>
      <c r="S9" s="236">
        <f t="shared" si="2"/>
        <v>0</v>
      </c>
      <c r="T9" s="236">
        <f t="shared" si="2"/>
        <v>8.319376558474687</v>
      </c>
      <c r="U9" s="236">
        <f t="shared" si="2"/>
        <v>226.90400355495331</v>
      </c>
      <c r="V9" s="236">
        <f t="shared" si="2"/>
        <v>226.90400355495331</v>
      </c>
      <c r="W9" s="236">
        <f t="shared" si="2"/>
        <v>226.90400355495331</v>
      </c>
      <c r="X9" s="236">
        <f t="shared" si="2"/>
        <v>226.90400355495331</v>
      </c>
      <c r="Y9" s="236">
        <f t="shared" si="2"/>
        <v>5060.601023388549</v>
      </c>
      <c r="Z9" s="236">
        <f t="shared" si="2"/>
        <v>7827.6403479894816</v>
      </c>
      <c r="AA9" s="236">
        <f t="shared" si="2"/>
        <v>7827.6403479894816</v>
      </c>
      <c r="AB9" s="236">
        <f t="shared" si="2"/>
        <v>8625.2514490110989</v>
      </c>
      <c r="AC9" s="236">
        <f t="shared" si="2"/>
        <v>8633.6491296833683</v>
      </c>
      <c r="AD9" s="236">
        <f t="shared" si="2"/>
        <v>8686.6728741821862</v>
      </c>
      <c r="AE9" s="236">
        <f t="shared" si="2"/>
        <v>8686.6728741821862</v>
      </c>
      <c r="AF9" s="236">
        <f t="shared" si="2"/>
        <v>8686.6728741821862</v>
      </c>
      <c r="AG9" s="236">
        <f t="shared" si="2"/>
        <v>8686.6728741821862</v>
      </c>
      <c r="AH9" s="236">
        <f t="shared" si="2"/>
        <v>8686.6728741821862</v>
      </c>
      <c r="AI9" s="236">
        <f t="shared" si="2"/>
        <v>8686.6728741821862</v>
      </c>
      <c r="AJ9" s="102"/>
    </row>
    <row r="10" spans="1:36" ht="15.75" customHeight="1" x14ac:dyDescent="0.3">
      <c r="A10" s="239" t="s">
        <v>70</v>
      </c>
      <c r="B10" s="254">
        <f>SUMPRODUCT(B5:B6,C5:C6)/C7</f>
        <v>15.53511233799942</v>
      </c>
      <c r="C10" s="77"/>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row>
    <row r="11" spans="1:36" ht="15.75" hidden="1" customHeight="1" x14ac:dyDescent="0.3">
      <c r="A11" s="12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ht="15.75" hidden="1" customHeight="1" x14ac:dyDescent="0.3">
      <c r="A12" s="561" t="s">
        <v>86</v>
      </c>
      <c r="B12" s="563" t="s">
        <v>70</v>
      </c>
      <c r="C12" s="563" t="str">
        <f>C3</f>
        <v>Annual Verified Gross Savings (MWh)</v>
      </c>
      <c r="D12" s="567" t="s">
        <v>60</v>
      </c>
      <c r="E12" s="24"/>
      <c r="F12" s="24"/>
      <c r="G12" s="24"/>
      <c r="H12" s="24"/>
      <c r="I12" s="24"/>
      <c r="J12" s="569" t="s">
        <v>414</v>
      </c>
      <c r="K12" s="569"/>
      <c r="L12" s="569"/>
      <c r="M12" s="569"/>
      <c r="N12" s="569"/>
      <c r="O12" s="569"/>
      <c r="P12" s="569"/>
      <c r="Q12" s="569"/>
      <c r="R12" s="569"/>
      <c r="S12" s="569"/>
      <c r="T12" s="570"/>
      <c r="U12" s="41"/>
      <c r="V12" s="41"/>
      <c r="W12" s="41"/>
      <c r="X12" s="41"/>
      <c r="Y12" s="41"/>
      <c r="Z12" s="41"/>
      <c r="AA12" s="41"/>
      <c r="AB12" s="41"/>
      <c r="AC12" s="41"/>
      <c r="AD12" s="41"/>
      <c r="AE12" s="41"/>
      <c r="AF12" s="41"/>
      <c r="AG12" s="41"/>
      <c r="AH12" s="41"/>
      <c r="AI12" s="41"/>
      <c r="AJ12" s="41"/>
    </row>
    <row r="13" spans="1:36" ht="15.75" hidden="1" customHeight="1" x14ac:dyDescent="0.3">
      <c r="A13" s="566"/>
      <c r="B13" s="565"/>
      <c r="C13" s="565"/>
      <c r="D13" s="571"/>
      <c r="E13" s="24"/>
      <c r="F13" s="24"/>
      <c r="G13" s="24"/>
      <c r="H13" s="24"/>
      <c r="I13" s="24"/>
      <c r="J13" s="205">
        <f>U4</f>
        <v>2034</v>
      </c>
      <c r="K13" s="122">
        <f t="shared" ref="K13:T13" si="3">V4</f>
        <v>2035</v>
      </c>
      <c r="L13" s="122">
        <f t="shared" si="3"/>
        <v>2036</v>
      </c>
      <c r="M13" s="122">
        <f t="shared" si="3"/>
        <v>2037</v>
      </c>
      <c r="N13" s="122">
        <f t="shared" si="3"/>
        <v>2038</v>
      </c>
      <c r="O13" s="122">
        <f t="shared" si="3"/>
        <v>2039</v>
      </c>
      <c r="P13" s="122">
        <f t="shared" si="3"/>
        <v>2040</v>
      </c>
      <c r="Q13" s="122">
        <f t="shared" si="3"/>
        <v>2041</v>
      </c>
      <c r="R13" s="122">
        <f t="shared" si="3"/>
        <v>2042</v>
      </c>
      <c r="S13" s="122">
        <f t="shared" si="3"/>
        <v>2043</v>
      </c>
      <c r="T13" s="122">
        <f t="shared" si="3"/>
        <v>2044</v>
      </c>
      <c r="U13" s="41"/>
      <c r="V13" s="41"/>
      <c r="W13" s="41"/>
      <c r="X13" s="41"/>
      <c r="Y13" s="41"/>
      <c r="Z13" s="41"/>
      <c r="AA13" s="41"/>
      <c r="AB13" s="41"/>
      <c r="AC13" s="41"/>
      <c r="AD13" s="41"/>
      <c r="AE13" s="41"/>
      <c r="AF13" s="41"/>
      <c r="AG13" s="41"/>
      <c r="AH13" s="41"/>
      <c r="AI13" s="41"/>
      <c r="AJ13" s="41"/>
    </row>
    <row r="14" spans="1:36" ht="15.75" hidden="1" customHeight="1" x14ac:dyDescent="0.3">
      <c r="A14" s="246" t="str">
        <f t="shared" ref="A14:D15" si="4">A5</f>
        <v>Midstream HVAC</v>
      </c>
      <c r="B14" s="247">
        <f t="shared" si="4"/>
        <v>15.505592486918605</v>
      </c>
      <c r="C14" s="248">
        <f t="shared" si="4"/>
        <v>12287.352574131952</v>
      </c>
      <c r="D14" s="249">
        <f t="shared" si="4"/>
        <v>0.70128467629336932</v>
      </c>
      <c r="E14" s="250"/>
      <c r="F14" s="250"/>
      <c r="G14" s="250"/>
      <c r="H14" s="250"/>
      <c r="I14" s="250"/>
      <c r="J14" s="223">
        <f t="shared" ref="J14:J18" si="5">U5</f>
        <v>8398.3474454561456</v>
      </c>
      <c r="K14" s="223">
        <f t="shared" ref="K14:K18" si="6">V5</f>
        <v>8398.3474454561456</v>
      </c>
      <c r="L14" s="223">
        <f t="shared" ref="L14:L18" si="7">W5</f>
        <v>8398.3474454561456</v>
      </c>
      <c r="M14" s="223">
        <f t="shared" ref="M14:M18" si="8">X5</f>
        <v>8398.3474454561456</v>
      </c>
      <c r="N14" s="223">
        <f t="shared" ref="N14:N18" si="9">Y5</f>
        <v>3564.6504256225508</v>
      </c>
      <c r="O14" s="223">
        <f t="shared" ref="O14:O18" si="10">Z5</f>
        <v>797.61110102161786</v>
      </c>
      <c r="P14" s="223">
        <f t="shared" ref="P14:P18" si="11">AA5</f>
        <v>797.61110102161786</v>
      </c>
      <c r="Q14" s="223">
        <f t="shared" ref="Q14:Q18" si="12">AB5</f>
        <v>0</v>
      </c>
      <c r="R14" s="223">
        <f t="shared" ref="R14:R18" si="13">AC5</f>
        <v>0</v>
      </c>
      <c r="S14" s="223">
        <f t="shared" ref="S14:S18" si="14">AD5</f>
        <v>0</v>
      </c>
      <c r="T14" s="223">
        <f t="shared" ref="T14:T18" si="15">AE5</f>
        <v>0</v>
      </c>
      <c r="U14" s="41"/>
      <c r="V14" s="41"/>
      <c r="W14" s="41"/>
      <c r="X14" s="41"/>
      <c r="Y14" s="41"/>
      <c r="Z14" s="41"/>
      <c r="AA14" s="41"/>
      <c r="AB14" s="41"/>
      <c r="AC14" s="41"/>
      <c r="AD14" s="41"/>
      <c r="AE14" s="41"/>
      <c r="AF14" s="41"/>
      <c r="AG14" s="41"/>
      <c r="AH14" s="41"/>
      <c r="AI14" s="41"/>
      <c r="AJ14" s="41"/>
    </row>
    <row r="15" spans="1:36" ht="15.75" hidden="1" customHeight="1" x14ac:dyDescent="0.3">
      <c r="A15" s="246" t="str">
        <f t="shared" si="4"/>
        <v>Home Efficiency</v>
      </c>
      <c r="B15" s="247">
        <f t="shared" si="4"/>
        <v>19.874420884844994</v>
      </c>
      <c r="C15" s="248">
        <f t="shared" si="4"/>
        <v>83.589542953693154</v>
      </c>
      <c r="D15" s="249">
        <f t="shared" si="4"/>
        <v>0.83432447726382986</v>
      </c>
      <c r="E15" s="250"/>
      <c r="F15" s="250"/>
      <c r="G15" s="250"/>
      <c r="H15" s="250"/>
      <c r="I15" s="250"/>
      <c r="J15" s="223">
        <f t="shared" si="5"/>
        <v>61.42142517108649</v>
      </c>
      <c r="K15" s="223">
        <f t="shared" si="6"/>
        <v>61.42142517108649</v>
      </c>
      <c r="L15" s="223">
        <f t="shared" si="7"/>
        <v>61.42142517108649</v>
      </c>
      <c r="M15" s="223">
        <f t="shared" si="8"/>
        <v>61.42142517108649</v>
      </c>
      <c r="N15" s="223">
        <f t="shared" si="9"/>
        <v>61.42142517108649</v>
      </c>
      <c r="O15" s="223">
        <f t="shared" si="10"/>
        <v>61.42142517108649</v>
      </c>
      <c r="P15" s="223">
        <f t="shared" si="11"/>
        <v>61.42142517108649</v>
      </c>
      <c r="Q15" s="223">
        <f t="shared" si="12"/>
        <v>61.42142517108649</v>
      </c>
      <c r="R15" s="223">
        <f t="shared" si="13"/>
        <v>53.023744498817578</v>
      </c>
      <c r="S15" s="223">
        <f t="shared" si="14"/>
        <v>0</v>
      </c>
      <c r="T15" s="223">
        <f t="shared" si="15"/>
        <v>0</v>
      </c>
      <c r="U15" s="41"/>
      <c r="V15" s="41"/>
      <c r="W15" s="41"/>
      <c r="X15" s="41"/>
      <c r="Y15" s="41"/>
      <c r="Z15" s="41"/>
      <c r="AA15" s="41"/>
      <c r="AB15" s="41"/>
      <c r="AC15" s="41"/>
      <c r="AD15" s="41"/>
      <c r="AE15" s="41"/>
      <c r="AF15" s="41"/>
      <c r="AG15" s="41"/>
      <c r="AH15" s="41"/>
      <c r="AI15" s="41"/>
      <c r="AJ15" s="41"/>
    </row>
    <row r="16" spans="1:36" ht="15.75" hidden="1" customHeight="1" x14ac:dyDescent="0.3">
      <c r="A16" s="226" t="str">
        <f>A7</f>
        <v>2023 CPAS</v>
      </c>
      <c r="B16" s="243"/>
      <c r="C16" s="228">
        <f>C7</f>
        <v>12370.942117085646</v>
      </c>
      <c r="D16" s="253">
        <f>D7</f>
        <v>0.70218361641066329</v>
      </c>
      <c r="E16" s="108"/>
      <c r="F16" s="96"/>
      <c r="G16" s="96"/>
      <c r="H16" s="96"/>
      <c r="I16" s="96"/>
      <c r="J16" s="228">
        <f t="shared" si="5"/>
        <v>8459.7688706272329</v>
      </c>
      <c r="K16" s="228">
        <f t="shared" si="6"/>
        <v>8459.7688706272329</v>
      </c>
      <c r="L16" s="228">
        <f t="shared" si="7"/>
        <v>8459.7688706272329</v>
      </c>
      <c r="M16" s="228">
        <f t="shared" si="8"/>
        <v>8459.7688706272329</v>
      </c>
      <c r="N16" s="228">
        <f t="shared" si="9"/>
        <v>3626.0718507936372</v>
      </c>
      <c r="O16" s="228">
        <f t="shared" si="10"/>
        <v>859.03252619270438</v>
      </c>
      <c r="P16" s="228">
        <f t="shared" si="11"/>
        <v>859.03252619270438</v>
      </c>
      <c r="Q16" s="228">
        <f t="shared" si="12"/>
        <v>61.42142517108649</v>
      </c>
      <c r="R16" s="228">
        <f t="shared" si="13"/>
        <v>53.023744498817578</v>
      </c>
      <c r="S16" s="228">
        <f t="shared" si="14"/>
        <v>0</v>
      </c>
      <c r="T16" s="228">
        <f t="shared" si="15"/>
        <v>0</v>
      </c>
      <c r="U16" s="41"/>
      <c r="V16" s="41"/>
      <c r="W16" s="41"/>
      <c r="X16" s="41"/>
      <c r="Y16" s="41"/>
      <c r="Z16" s="41"/>
      <c r="AA16" s="41"/>
      <c r="AB16" s="41"/>
      <c r="AC16" s="41"/>
      <c r="AD16" s="41"/>
      <c r="AE16" s="41"/>
      <c r="AF16" s="41"/>
      <c r="AG16" s="41"/>
      <c r="AH16" s="41"/>
      <c r="AI16" s="41"/>
      <c r="AJ16" s="41"/>
    </row>
    <row r="17" spans="1:36" ht="15.75" hidden="1" customHeight="1" x14ac:dyDescent="0.3">
      <c r="A17" s="226" t="str">
        <f t="shared" ref="A17:A19" si="16">A8</f>
        <v>Expiring 2023 CPAS</v>
      </c>
      <c r="B17" s="231"/>
      <c r="C17" s="232"/>
      <c r="D17" s="244"/>
      <c r="E17" s="99"/>
      <c r="F17" s="99"/>
      <c r="G17" s="99"/>
      <c r="H17" s="99"/>
      <c r="I17" s="100"/>
      <c r="J17" s="220">
        <f t="shared" si="5"/>
        <v>218.58462699647862</v>
      </c>
      <c r="K17" s="234">
        <f t="shared" si="6"/>
        <v>0</v>
      </c>
      <c r="L17" s="234">
        <f t="shared" si="7"/>
        <v>0</v>
      </c>
      <c r="M17" s="234">
        <f t="shared" si="8"/>
        <v>0</v>
      </c>
      <c r="N17" s="234">
        <f t="shared" si="9"/>
        <v>4833.6970198335957</v>
      </c>
      <c r="O17" s="234">
        <f t="shared" si="10"/>
        <v>2767.0393246009326</v>
      </c>
      <c r="P17" s="234">
        <f t="shared" si="11"/>
        <v>0</v>
      </c>
      <c r="Q17" s="234">
        <f t="shared" si="12"/>
        <v>797.61110102161786</v>
      </c>
      <c r="R17" s="234">
        <f t="shared" si="13"/>
        <v>8.3976806722689119</v>
      </c>
      <c r="S17" s="234">
        <f t="shared" si="14"/>
        <v>53.023744498817578</v>
      </c>
      <c r="T17" s="234">
        <f t="shared" si="15"/>
        <v>0</v>
      </c>
      <c r="U17" s="41"/>
      <c r="V17" s="41"/>
      <c r="W17" s="41"/>
      <c r="X17" s="41"/>
      <c r="Y17" s="41"/>
      <c r="Z17" s="41"/>
      <c r="AA17" s="41"/>
      <c r="AB17" s="41"/>
      <c r="AC17" s="41"/>
      <c r="AD17" s="41"/>
      <c r="AE17" s="41"/>
      <c r="AF17" s="41"/>
      <c r="AG17" s="41"/>
      <c r="AH17" s="41"/>
      <c r="AI17" s="41"/>
      <c r="AJ17" s="41"/>
    </row>
    <row r="18" spans="1:36" ht="15.75" hidden="1" customHeight="1" x14ac:dyDescent="0.3">
      <c r="A18" s="226" t="str">
        <f t="shared" si="16"/>
        <v>Expired 2023 CPAS</v>
      </c>
      <c r="B18" s="231"/>
      <c r="C18" s="232"/>
      <c r="D18" s="232"/>
      <c r="E18" s="96"/>
      <c r="F18" s="96"/>
      <c r="G18" s="96"/>
      <c r="H18" s="96"/>
      <c r="I18" s="101"/>
      <c r="J18" s="220">
        <f t="shared" si="5"/>
        <v>226.90400355495331</v>
      </c>
      <c r="K18" s="236">
        <f t="shared" si="6"/>
        <v>226.90400355495331</v>
      </c>
      <c r="L18" s="236">
        <f t="shared" si="7"/>
        <v>226.90400355495331</v>
      </c>
      <c r="M18" s="236">
        <f t="shared" si="8"/>
        <v>226.90400355495331</v>
      </c>
      <c r="N18" s="236">
        <f t="shared" si="9"/>
        <v>5060.601023388549</v>
      </c>
      <c r="O18" s="236">
        <f t="shared" si="10"/>
        <v>7827.6403479894816</v>
      </c>
      <c r="P18" s="236">
        <f t="shared" si="11"/>
        <v>7827.6403479894816</v>
      </c>
      <c r="Q18" s="236">
        <f t="shared" si="12"/>
        <v>8625.2514490110989</v>
      </c>
      <c r="R18" s="236">
        <f t="shared" si="13"/>
        <v>8633.6491296833683</v>
      </c>
      <c r="S18" s="236">
        <f t="shared" si="14"/>
        <v>8686.6728741821862</v>
      </c>
      <c r="T18" s="236">
        <f t="shared" si="15"/>
        <v>8686.6728741821862</v>
      </c>
      <c r="U18" s="41"/>
      <c r="V18" s="41"/>
      <c r="W18" s="41"/>
      <c r="X18" s="41"/>
      <c r="Y18" s="41"/>
      <c r="Z18" s="41"/>
      <c r="AA18" s="41"/>
      <c r="AB18" s="41"/>
      <c r="AC18" s="41"/>
      <c r="AD18" s="41"/>
      <c r="AE18" s="41"/>
      <c r="AF18" s="41"/>
      <c r="AG18" s="41"/>
      <c r="AH18" s="41"/>
      <c r="AI18" s="41"/>
      <c r="AJ18" s="41"/>
    </row>
    <row r="19" spans="1:36" ht="15.75" hidden="1" customHeight="1" x14ac:dyDescent="0.3">
      <c r="A19" s="239" t="str">
        <f t="shared" si="16"/>
        <v>WAML</v>
      </c>
      <c r="B19" s="254">
        <f>B10</f>
        <v>15.53511233799942</v>
      </c>
      <c r="C19" s="77"/>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ht="15.75" customHeight="1" x14ac:dyDescent="0.3">
      <c r="A20" s="41"/>
      <c r="B20" s="123"/>
      <c r="C20" s="41"/>
      <c r="D20" s="41"/>
      <c r="E20" s="41"/>
      <c r="F20" s="41"/>
      <c r="G20" s="41"/>
      <c r="H20" s="41"/>
      <c r="I20" s="41"/>
      <c r="J20" s="41"/>
      <c r="K20" s="41"/>
      <c r="L20" s="41"/>
      <c r="M20" s="41"/>
      <c r="N20" s="41"/>
      <c r="O20" s="41"/>
      <c r="P20" s="41"/>
      <c r="Q20" s="41"/>
      <c r="R20" s="41"/>
      <c r="S20" s="41"/>
      <c r="T20" s="41"/>
    </row>
  </sheetData>
  <mergeCells count="10">
    <mergeCell ref="A12:A13"/>
    <mergeCell ref="B12:B13"/>
    <mergeCell ref="C12:C13"/>
    <mergeCell ref="D12:D13"/>
    <mergeCell ref="J12:T12"/>
    <mergeCell ref="A3:A4"/>
    <mergeCell ref="B3:B4"/>
    <mergeCell ref="C3:C4"/>
    <mergeCell ref="D3:D4"/>
    <mergeCell ref="AJ3:AJ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10CE-0922-4340-96C6-8DB95BF78F8E}">
  <sheetPr>
    <tabColor theme="5"/>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0D4A-37D0-468B-8629-5A6D88B2CF77}">
  <dimension ref="A1:AM28"/>
  <sheetViews>
    <sheetView workbookViewId="0">
      <selection activeCell="B28" sqref="B28"/>
    </sheetView>
    <sheetView workbookViewId="1"/>
  </sheetViews>
  <sheetFormatPr defaultRowHeight="15" x14ac:dyDescent="0.25"/>
  <cols>
    <col min="1" max="1" width="32.77734375" style="104" customWidth="1"/>
    <col min="2" max="2" width="8.77734375" style="104" customWidth="1"/>
    <col min="3" max="3" width="14.77734375" style="104" customWidth="1"/>
    <col min="4" max="4" width="5.77734375" style="104" customWidth="1"/>
    <col min="5" max="9" width="7.77734375" style="104" hidden="1" customWidth="1"/>
    <col min="10" max="35" width="7.77734375" style="104" customWidth="1"/>
    <col min="36" max="36" width="9.88671875" style="104" customWidth="1"/>
    <col min="37" max="16384" width="8.88671875" style="104"/>
  </cols>
  <sheetData>
    <row r="1" spans="1:37" ht="15.75" customHeight="1" x14ac:dyDescent="0.3">
      <c r="A1" s="202" t="s">
        <v>594</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5.75" customHeight="1" x14ac:dyDescent="0.25">
      <c r="A2" s="203"/>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15.75" customHeight="1" x14ac:dyDescent="0.25">
      <c r="A3" s="576" t="s">
        <v>86</v>
      </c>
      <c r="B3" s="578" t="s">
        <v>70</v>
      </c>
      <c r="C3" s="563" t="s">
        <v>412</v>
      </c>
      <c r="D3" s="563" t="s">
        <v>60</v>
      </c>
      <c r="E3" s="139"/>
      <c r="F3" s="140"/>
      <c r="G3" s="140"/>
      <c r="H3" s="140"/>
      <c r="I3" s="398"/>
      <c r="J3" s="151" t="s">
        <v>414</v>
      </c>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581" t="s">
        <v>1</v>
      </c>
      <c r="AK3" s="2"/>
    </row>
    <row r="4" spans="1:37" ht="15.75" customHeight="1" x14ac:dyDescent="0.25">
      <c r="A4" s="577"/>
      <c r="B4" s="579"/>
      <c r="C4" s="565"/>
      <c r="D4" s="564"/>
      <c r="E4" s="396">
        <v>2018</v>
      </c>
      <c r="F4" s="396">
        <f>E4+1</f>
        <v>2019</v>
      </c>
      <c r="G4" s="396">
        <f t="shared" ref="G4:AI4" si="0">F4+1</f>
        <v>2020</v>
      </c>
      <c r="H4" s="396">
        <f t="shared" si="0"/>
        <v>2021</v>
      </c>
      <c r="I4" s="396">
        <f t="shared" si="0"/>
        <v>2022</v>
      </c>
      <c r="J4" s="396">
        <f t="shared" si="0"/>
        <v>2023</v>
      </c>
      <c r="K4" s="396">
        <f t="shared" si="0"/>
        <v>2024</v>
      </c>
      <c r="L4" s="396">
        <f t="shared" si="0"/>
        <v>2025</v>
      </c>
      <c r="M4" s="396">
        <f t="shared" si="0"/>
        <v>2026</v>
      </c>
      <c r="N4" s="396">
        <f t="shared" si="0"/>
        <v>2027</v>
      </c>
      <c r="O4" s="396">
        <f t="shared" si="0"/>
        <v>2028</v>
      </c>
      <c r="P4" s="396">
        <f t="shared" si="0"/>
        <v>2029</v>
      </c>
      <c r="Q4" s="396">
        <f t="shared" si="0"/>
        <v>2030</v>
      </c>
      <c r="R4" s="396">
        <f t="shared" si="0"/>
        <v>2031</v>
      </c>
      <c r="S4" s="396">
        <f t="shared" si="0"/>
        <v>2032</v>
      </c>
      <c r="T4" s="396">
        <f t="shared" si="0"/>
        <v>2033</v>
      </c>
      <c r="U4" s="396">
        <f t="shared" si="0"/>
        <v>2034</v>
      </c>
      <c r="V4" s="396">
        <f t="shared" si="0"/>
        <v>2035</v>
      </c>
      <c r="W4" s="396">
        <f t="shared" si="0"/>
        <v>2036</v>
      </c>
      <c r="X4" s="396">
        <f t="shared" si="0"/>
        <v>2037</v>
      </c>
      <c r="Y4" s="396">
        <f t="shared" si="0"/>
        <v>2038</v>
      </c>
      <c r="Z4" s="396">
        <f t="shared" si="0"/>
        <v>2039</v>
      </c>
      <c r="AA4" s="396">
        <f t="shared" si="0"/>
        <v>2040</v>
      </c>
      <c r="AB4" s="396">
        <f t="shared" si="0"/>
        <v>2041</v>
      </c>
      <c r="AC4" s="396">
        <f t="shared" si="0"/>
        <v>2042</v>
      </c>
      <c r="AD4" s="396">
        <f t="shared" si="0"/>
        <v>2043</v>
      </c>
      <c r="AE4" s="396">
        <f t="shared" si="0"/>
        <v>2044</v>
      </c>
      <c r="AF4" s="396">
        <f t="shared" si="0"/>
        <v>2045</v>
      </c>
      <c r="AG4" s="396">
        <f t="shared" si="0"/>
        <v>2046</v>
      </c>
      <c r="AH4" s="396">
        <f t="shared" si="0"/>
        <v>2047</v>
      </c>
      <c r="AI4" s="396">
        <f t="shared" si="0"/>
        <v>2048</v>
      </c>
      <c r="AJ4" s="582"/>
      <c r="AK4" s="2"/>
    </row>
    <row r="5" spans="1:37" customFormat="1" ht="15.75" customHeight="1" x14ac:dyDescent="0.3">
      <c r="A5" s="246" t="s">
        <v>101</v>
      </c>
      <c r="B5" s="247">
        <f>'Kits - School Kits'!B18</f>
        <v>8.8563463917930143</v>
      </c>
      <c r="C5" s="248">
        <f>'Kits - School Kits'!C15</f>
        <v>5027.1443219666344</v>
      </c>
      <c r="D5" s="249">
        <f>'Kits - School Kits'!D15</f>
        <v>1</v>
      </c>
      <c r="E5" s="250"/>
      <c r="F5" s="250"/>
      <c r="G5" s="250"/>
      <c r="H5" s="250"/>
      <c r="I5" s="250"/>
      <c r="J5" s="223">
        <f>'Kits - School Kits'!J15</f>
        <v>5027.1443219666344</v>
      </c>
      <c r="K5" s="223">
        <f>'Kits - School Kits'!K15</f>
        <v>5027.1443219666344</v>
      </c>
      <c r="L5" s="223">
        <f>'Kits - School Kits'!L15</f>
        <v>4366.7556333310749</v>
      </c>
      <c r="M5" s="223">
        <f>'Kits - School Kits'!M15</f>
        <v>4366.7556333310749</v>
      </c>
      <c r="N5" s="223">
        <f>'Kits - School Kits'!N15</f>
        <v>4366.7556333310749</v>
      </c>
      <c r="O5" s="223">
        <f>'Kits - School Kits'!O15</f>
        <v>4366.7556333310749</v>
      </c>
      <c r="P5" s="223">
        <f>'Kits - School Kits'!P15</f>
        <v>4366.7556333310749</v>
      </c>
      <c r="Q5" s="223">
        <f>'Kits - School Kits'!Q15</f>
        <v>3859.4033833310755</v>
      </c>
      <c r="R5" s="223">
        <f>'Kits - School Kits'!R15</f>
        <v>1922.8283559710749</v>
      </c>
      <c r="S5" s="223">
        <f>'Kits - School Kits'!S15</f>
        <v>1922.8283559710749</v>
      </c>
      <c r="T5" s="223">
        <f>'Kits - School Kits'!T15</f>
        <v>611.42854368134397</v>
      </c>
      <c r="U5" s="223">
        <f>'Kits - School Kits'!U15</f>
        <v>611.42854368134397</v>
      </c>
      <c r="V5" s="223">
        <f>'Kits - School Kits'!V15</f>
        <v>611.42854368134397</v>
      </c>
      <c r="W5" s="223">
        <f>'Kits - School Kits'!W15</f>
        <v>611.42854368134397</v>
      </c>
      <c r="X5" s="223">
        <f>'Kits - School Kits'!X15</f>
        <v>611.42854368134397</v>
      </c>
      <c r="Y5" s="223">
        <f>'Kits - School Kits'!Y15</f>
        <v>370.53229368134396</v>
      </c>
      <c r="Z5" s="223">
        <f>'Kits - School Kits'!Z15</f>
        <v>370.53229368134396</v>
      </c>
      <c r="AA5" s="223">
        <f>'Kits - School Kits'!AA15</f>
        <v>370.53229368134396</v>
      </c>
      <c r="AB5" s="223">
        <f>'Kits - School Kits'!AB15</f>
        <v>370.53229368134396</v>
      </c>
      <c r="AC5" s="223">
        <f>'Kits - School Kits'!AC15</f>
        <v>370.53229368134396</v>
      </c>
      <c r="AD5" s="223">
        <f>'Kits - School Kits'!AD15</f>
        <v>0</v>
      </c>
      <c r="AE5" s="223">
        <v>0</v>
      </c>
      <c r="AF5" s="223">
        <v>0</v>
      </c>
      <c r="AG5" s="223">
        <v>0</v>
      </c>
      <c r="AH5" s="223">
        <v>0</v>
      </c>
      <c r="AI5" s="223">
        <v>0</v>
      </c>
      <c r="AJ5" s="225">
        <f>SUM(E5:AI5)</f>
        <v>44502.931092675324</v>
      </c>
    </row>
    <row r="6" spans="1:37" customFormat="1" ht="15.75" customHeight="1" x14ac:dyDescent="0.3">
      <c r="A6" s="246" t="s">
        <v>565</v>
      </c>
      <c r="B6" s="247">
        <f>'Kits - High School Innovation'!B15</f>
        <v>10.362572576063098</v>
      </c>
      <c r="C6" s="248">
        <f>'Kits - High School Innovation'!C12</f>
        <v>793.09438997738573</v>
      </c>
      <c r="D6" s="249">
        <f>'Kits - High School Innovation'!D12</f>
        <v>1</v>
      </c>
      <c r="E6" s="250"/>
      <c r="F6" s="250"/>
      <c r="G6" s="250"/>
      <c r="H6" s="250"/>
      <c r="I6" s="250"/>
      <c r="J6" s="223">
        <f>'Kits - High School Innovation'!J12</f>
        <v>793.09438997738573</v>
      </c>
      <c r="K6" s="223">
        <f>'Kits - High School Innovation'!K12</f>
        <v>793.09438997738573</v>
      </c>
      <c r="L6" s="223">
        <f>'Kits - High School Innovation'!L12</f>
        <v>793.09438997738573</v>
      </c>
      <c r="M6" s="223">
        <f>'Kits - High School Innovation'!M12</f>
        <v>793.09438997738573</v>
      </c>
      <c r="N6" s="223">
        <f>'Kits - High School Innovation'!N12</f>
        <v>793.09438997738573</v>
      </c>
      <c r="O6" s="223">
        <f>'Kits - High School Innovation'!O12</f>
        <v>793.09438997738573</v>
      </c>
      <c r="P6" s="223">
        <f>'Kits - High School Innovation'!P12</f>
        <v>793.09438997738573</v>
      </c>
      <c r="Q6" s="223">
        <f>'Kits - High School Innovation'!Q12</f>
        <v>793.09438997738573</v>
      </c>
      <c r="R6" s="223">
        <f>'Kits - High School Innovation'!R12</f>
        <v>330.8919070773855</v>
      </c>
      <c r="S6" s="223">
        <f>'Kits - High School Innovation'!S12</f>
        <v>330.8919070773855</v>
      </c>
      <c r="T6" s="223">
        <f>'Kits - High School Innovation'!T12</f>
        <v>149.89701895181219</v>
      </c>
      <c r="U6" s="223">
        <f>'Kits - High School Innovation'!U12</f>
        <v>149.89701895181219</v>
      </c>
      <c r="V6" s="223">
        <f>'Kits - High School Innovation'!V12</f>
        <v>149.89701895181219</v>
      </c>
      <c r="W6" s="223">
        <f>'Kits - High School Innovation'!W12</f>
        <v>149.89701895181219</v>
      </c>
      <c r="X6" s="223">
        <f>'Kits - High School Innovation'!X12</f>
        <v>149.89701895181219</v>
      </c>
      <c r="Y6" s="223">
        <f>'Kits - High School Innovation'!Y12</f>
        <v>86.503268951812174</v>
      </c>
      <c r="Z6" s="223">
        <f>'Kits - High School Innovation'!Z12</f>
        <v>86.503268951812174</v>
      </c>
      <c r="AA6" s="223">
        <f>'Kits - High School Innovation'!AA12</f>
        <v>86.503268951812174</v>
      </c>
      <c r="AB6" s="223">
        <f>'Kits - High School Innovation'!AB12</f>
        <v>86.503268951812174</v>
      </c>
      <c r="AC6" s="223">
        <f>'Kits - High School Innovation'!AC12</f>
        <v>86.503268951812174</v>
      </c>
      <c r="AD6" s="223">
        <f>'Kits - High School Innovation'!AD12</f>
        <v>0</v>
      </c>
      <c r="AE6" s="223">
        <f>'Kits - High School Innovation'!AE12</f>
        <v>0</v>
      </c>
      <c r="AF6" s="223">
        <f>'Kits - High School Innovation'!AF12</f>
        <v>0</v>
      </c>
      <c r="AG6" s="223">
        <f>'Kits - High School Innovation'!AG12</f>
        <v>0</v>
      </c>
      <c r="AH6" s="223">
        <f>'Kits - High School Innovation'!AH12</f>
        <v>0</v>
      </c>
      <c r="AI6" s="223">
        <f>'Kits - High School Innovation'!AI12</f>
        <v>0</v>
      </c>
      <c r="AJ6" s="225">
        <f>SUM(E6:AI6)</f>
        <v>8188.5403734919782</v>
      </c>
    </row>
    <row r="7" spans="1:37" customFormat="1" ht="15.75" customHeight="1" x14ac:dyDescent="0.3">
      <c r="A7" s="246" t="s">
        <v>564</v>
      </c>
      <c r="B7" s="247">
        <f>'Kits - Mobile Homes'!B14</f>
        <v>8.1809282774630372</v>
      </c>
      <c r="C7" s="248">
        <f>'Kits - Mobile Homes'!C11</f>
        <v>161.00897590048066</v>
      </c>
      <c r="D7" s="249">
        <f>'Kits - Mobile Homes'!D11</f>
        <v>1</v>
      </c>
      <c r="E7" s="250"/>
      <c r="F7" s="250"/>
      <c r="G7" s="250"/>
      <c r="H7" s="250"/>
      <c r="I7" s="250"/>
      <c r="J7" s="223">
        <f>'Kits - Mobile Homes'!J11</f>
        <v>161.00897590048066</v>
      </c>
      <c r="K7" s="223">
        <f>'Kits - Mobile Homes'!K11</f>
        <v>161.00897590048066</v>
      </c>
      <c r="L7" s="223">
        <f>'Kits - Mobile Homes'!L11</f>
        <v>161.00897590048066</v>
      </c>
      <c r="M7" s="223">
        <f>'Kits - Mobile Homes'!M11</f>
        <v>161.00897590048066</v>
      </c>
      <c r="N7" s="223">
        <f>'Kits - Mobile Homes'!N11</f>
        <v>161.00897590048066</v>
      </c>
      <c r="O7" s="223">
        <f>'Kits - Mobile Homes'!O11</f>
        <v>161.00897590048066</v>
      </c>
      <c r="P7" s="223">
        <f>'Kits - Mobile Homes'!P11</f>
        <v>161.00897590048066</v>
      </c>
      <c r="Q7" s="223">
        <f>'Kits - Mobile Homes'!Q11</f>
        <v>138.60750590048067</v>
      </c>
      <c r="R7" s="223">
        <f>'Kits - Mobile Homes'!R11</f>
        <v>25.766273332880672</v>
      </c>
      <c r="S7" s="223">
        <f>'Kits - Mobile Homes'!S11</f>
        <v>25.766273332880672</v>
      </c>
      <c r="T7" s="223">
        <f>'Kits - Mobile Homes'!T11</f>
        <v>0</v>
      </c>
      <c r="U7" s="223">
        <f>'Kits - Mobile Homes'!U11</f>
        <v>0</v>
      </c>
      <c r="V7" s="223">
        <f>'Kits - Mobile Homes'!V11</f>
        <v>0</v>
      </c>
      <c r="W7" s="223">
        <f>'Kits - Mobile Homes'!W11</f>
        <v>0</v>
      </c>
      <c r="X7" s="223">
        <f>'Kits - Mobile Homes'!X11</f>
        <v>0</v>
      </c>
      <c r="Y7" s="223">
        <f>'Kits - Mobile Homes'!Y11</f>
        <v>0</v>
      </c>
      <c r="Z7" s="223">
        <f>'Kits - Mobile Homes'!Z11</f>
        <v>0</v>
      </c>
      <c r="AA7" s="223">
        <f>'Kits - Mobile Homes'!AA11</f>
        <v>0</v>
      </c>
      <c r="AB7" s="223">
        <f>'Kits - Mobile Homes'!AB11</f>
        <v>0</v>
      </c>
      <c r="AC7" s="223">
        <f>'Kits - Mobile Homes'!AC11</f>
        <v>0</v>
      </c>
      <c r="AD7" s="223">
        <f>'Kits - Mobile Homes'!AD11</f>
        <v>0</v>
      </c>
      <c r="AE7" s="223">
        <f>'Kits - Mobile Homes'!AE11</f>
        <v>0</v>
      </c>
      <c r="AF7" s="223">
        <f>'Kits - Mobile Homes'!AF11</f>
        <v>0</v>
      </c>
      <c r="AG7" s="223">
        <f>'Kits - Mobile Homes'!AG11</f>
        <v>0</v>
      </c>
      <c r="AH7" s="223">
        <f>'Kits - Mobile Homes'!AH11</f>
        <v>0</v>
      </c>
      <c r="AI7" s="223">
        <f>'Kits - Mobile Homes'!AI11</f>
        <v>0</v>
      </c>
      <c r="AJ7" s="225">
        <f>SUM(E7:AI7)</f>
        <v>1317.2028838696067</v>
      </c>
    </row>
    <row r="8" spans="1:37" customFormat="1" ht="15.75" customHeight="1" x14ac:dyDescent="0.3">
      <c r="A8" s="246" t="s">
        <v>102</v>
      </c>
      <c r="B8" s="247">
        <f>'Kits - Community Kits'!B15</f>
        <v>9.0626631062675145</v>
      </c>
      <c r="C8" s="248">
        <f>'Kits - Community Kits'!C12</f>
        <v>1330.3238752836303</v>
      </c>
      <c r="D8" s="249">
        <f>'Kits - Community Kits'!D12</f>
        <v>1</v>
      </c>
      <c r="E8" s="250"/>
      <c r="F8" s="250"/>
      <c r="G8" s="250"/>
      <c r="H8" s="250"/>
      <c r="I8" s="250"/>
      <c r="J8" s="223">
        <f>'Kits - Community Kits'!J12</f>
        <v>1330.3238752836303</v>
      </c>
      <c r="K8" s="223">
        <f>'Kits - Community Kits'!K12</f>
        <v>1330.3238752836303</v>
      </c>
      <c r="L8" s="223">
        <f>'Kits - Community Kits'!L12</f>
        <v>1330.3238752836303</v>
      </c>
      <c r="M8" s="223">
        <f>'Kits - Community Kits'!M12</f>
        <v>1330.3238752836303</v>
      </c>
      <c r="N8" s="223">
        <f>'Kits - Community Kits'!N12</f>
        <v>1330.3238752836303</v>
      </c>
      <c r="O8" s="223">
        <f>'Kits - Community Kits'!O12</f>
        <v>1330.3238752836303</v>
      </c>
      <c r="P8" s="223">
        <f>'Kits - Community Kits'!P12</f>
        <v>1330.3238752836303</v>
      </c>
      <c r="Q8" s="223">
        <f>'Kits - Community Kits'!Q12</f>
        <v>1084.1888952836302</v>
      </c>
      <c r="R8" s="223">
        <f>'Kits - Community Kits'!R12</f>
        <v>444.01926260943037</v>
      </c>
      <c r="S8" s="223">
        <f>'Kits - Community Kits'!S12</f>
        <v>444.01926260943037</v>
      </c>
      <c r="T8" s="223">
        <f>'Kits - Community Kits'!T12</f>
        <v>120.79761100348976</v>
      </c>
      <c r="U8" s="223">
        <f>'Kits - Community Kits'!U12</f>
        <v>120.79761100348976</v>
      </c>
      <c r="V8" s="223">
        <f>'Kits - Community Kits'!V12</f>
        <v>120.79761100348976</v>
      </c>
      <c r="W8" s="223">
        <f>'Kits - Community Kits'!W12</f>
        <v>120.79761100348976</v>
      </c>
      <c r="X8" s="223">
        <f>'Kits - Community Kits'!X12</f>
        <v>120.79761100348976</v>
      </c>
      <c r="Y8" s="223">
        <f>'Kits - Community Kits'!Y12</f>
        <v>33.446347003489763</v>
      </c>
      <c r="Z8" s="223">
        <f>'Kits - Community Kits'!Z12</f>
        <v>33.446347003489763</v>
      </c>
      <c r="AA8" s="223">
        <f>'Kits - Community Kits'!AA12</f>
        <v>33.446347003489763</v>
      </c>
      <c r="AB8" s="223">
        <f>'Kits - Community Kits'!AB12</f>
        <v>33.446347003489763</v>
      </c>
      <c r="AC8" s="223">
        <f>'Kits - Community Kits'!AC12</f>
        <v>33.446347003489763</v>
      </c>
      <c r="AD8" s="223">
        <f>'Kits - Community Kits'!AD12</f>
        <v>0</v>
      </c>
      <c r="AE8" s="223">
        <f>'Kits - Community Kits'!AE12</f>
        <v>0</v>
      </c>
      <c r="AF8" s="223">
        <f>'Kits - Community Kits'!AF12</f>
        <v>0</v>
      </c>
      <c r="AG8" s="223">
        <f>'Kits - Community Kits'!AG12</f>
        <v>0</v>
      </c>
      <c r="AH8" s="223">
        <f>'Kits - Community Kits'!AH12</f>
        <v>0</v>
      </c>
      <c r="AI8" s="223">
        <f>'Kits - Community Kits'!AI12</f>
        <v>0</v>
      </c>
      <c r="AJ8" s="225">
        <f>SUM(E8:AI8)</f>
        <v>12055.714337522806</v>
      </c>
    </row>
    <row r="9" spans="1:37" customFormat="1" ht="15.75" customHeight="1" x14ac:dyDescent="0.3">
      <c r="A9" s="246" t="s">
        <v>568</v>
      </c>
      <c r="B9" s="247">
        <f>'Kits - Joint Utility'!B22</f>
        <v>9.5471769581743509</v>
      </c>
      <c r="C9" s="248">
        <f>'Kits - Joint Utility'!C19</f>
        <v>98.367617897331456</v>
      </c>
      <c r="D9" s="249">
        <f>'Kits - Joint Utility'!D19</f>
        <v>1</v>
      </c>
      <c r="E9" s="250"/>
      <c r="F9" s="250"/>
      <c r="G9" s="250"/>
      <c r="H9" s="250"/>
      <c r="I9" s="250"/>
      <c r="J9" s="223">
        <f>'Kits - Joint Utility'!J19</f>
        <v>98.367617897331456</v>
      </c>
      <c r="K9" s="223">
        <f>'Kits - Joint Utility'!K19</f>
        <v>98.367617897331456</v>
      </c>
      <c r="L9" s="223">
        <f>'Kits - Joint Utility'!L19</f>
        <v>96.355271285120637</v>
      </c>
      <c r="M9" s="223">
        <f>'Kits - Joint Utility'!M19</f>
        <v>96.355271285120637</v>
      </c>
      <c r="N9" s="223">
        <f>'Kits - Joint Utility'!N19</f>
        <v>96.355271285120637</v>
      </c>
      <c r="O9" s="223">
        <f>'Kits - Joint Utility'!O19</f>
        <v>96.355271285120637</v>
      </c>
      <c r="P9" s="223">
        <f>'Kits - Joint Utility'!P19</f>
        <v>96.355271285120637</v>
      </c>
      <c r="Q9" s="223">
        <f>'Kits - Joint Utility'!Q19</f>
        <v>80.071028243120651</v>
      </c>
      <c r="R9" s="223">
        <f>'Kits - Joint Utility'!R19</f>
        <v>19.692133118620657</v>
      </c>
      <c r="S9" s="223">
        <f>'Kits - Joint Utility'!S19</f>
        <v>19.692133118620657</v>
      </c>
      <c r="T9" s="223">
        <f>'Kits - Joint Utility'!T19</f>
        <v>15.045753291708143</v>
      </c>
      <c r="U9" s="223">
        <f>'Kits - Joint Utility'!U19</f>
        <v>15.045753291708143</v>
      </c>
      <c r="V9" s="223">
        <f>'Kits - Joint Utility'!V19</f>
        <v>15.045753291708143</v>
      </c>
      <c r="W9" s="223">
        <f>'Kits - Joint Utility'!W19</f>
        <v>15.045753291708143</v>
      </c>
      <c r="X9" s="223">
        <f>'Kits - Joint Utility'!X19</f>
        <v>15.045753291708143</v>
      </c>
      <c r="Y9" s="223">
        <f>'Kits - Joint Utility'!Y19</f>
        <v>12.944800850032667</v>
      </c>
      <c r="Z9" s="223">
        <f>'Kits - Joint Utility'!Z19</f>
        <v>12.944800850032667</v>
      </c>
      <c r="AA9" s="223">
        <f>'Kits - Joint Utility'!AA19</f>
        <v>12.944800850032667</v>
      </c>
      <c r="AB9" s="223">
        <f>'Kits - Joint Utility'!AB19</f>
        <v>12.944800850032667</v>
      </c>
      <c r="AC9" s="223">
        <f>'Kits - Joint Utility'!AC19</f>
        <v>12.944800850032667</v>
      </c>
      <c r="AD9" s="223">
        <f>'Kits - Joint Utility'!AD19</f>
        <v>0</v>
      </c>
      <c r="AE9" s="223">
        <f>'Kits - Joint Utility'!AE19</f>
        <v>0</v>
      </c>
      <c r="AF9" s="223">
        <f>'Kits - Joint Utility'!AF19</f>
        <v>0</v>
      </c>
      <c r="AG9" s="223">
        <f>'Kits - Joint Utility'!AG19</f>
        <v>0</v>
      </c>
      <c r="AH9" s="223">
        <f>'Kits - Joint Utility'!AH19</f>
        <v>0</v>
      </c>
      <c r="AI9" s="223">
        <f>'Kits - Joint Utility'!AI19</f>
        <v>0</v>
      </c>
      <c r="AJ9" s="225">
        <f>SUM(E9:AI9)</f>
        <v>937.91965740933222</v>
      </c>
    </row>
    <row r="10" spans="1:37" customFormat="1" ht="15.75" customHeight="1" x14ac:dyDescent="0.3">
      <c r="A10" s="226" t="s">
        <v>372</v>
      </c>
      <c r="B10" s="243"/>
      <c r="C10" s="228">
        <f>SUM(C5:C9)</f>
        <v>7409.9391810254619</v>
      </c>
      <c r="D10" s="253">
        <f>J10/C10</f>
        <v>1</v>
      </c>
      <c r="E10" s="108"/>
      <c r="F10" s="96"/>
      <c r="G10" s="99"/>
      <c r="H10" s="99"/>
      <c r="I10" s="96"/>
      <c r="J10" s="228">
        <f t="shared" ref="J10:AJ10" si="1">SUM(J5:J9)</f>
        <v>7409.9391810254619</v>
      </c>
      <c r="K10" s="228">
        <f t="shared" si="1"/>
        <v>7409.9391810254619</v>
      </c>
      <c r="L10" s="228">
        <f t="shared" si="1"/>
        <v>6747.5381457776921</v>
      </c>
      <c r="M10" s="228">
        <f t="shared" si="1"/>
        <v>6747.5381457776921</v>
      </c>
      <c r="N10" s="228">
        <f t="shared" si="1"/>
        <v>6747.5381457776921</v>
      </c>
      <c r="O10" s="228">
        <f t="shared" si="1"/>
        <v>6747.5381457776921</v>
      </c>
      <c r="P10" s="228">
        <f t="shared" si="1"/>
        <v>6747.5381457776921</v>
      </c>
      <c r="Q10" s="228">
        <f t="shared" si="1"/>
        <v>5955.3652027356929</v>
      </c>
      <c r="R10" s="228">
        <f t="shared" si="1"/>
        <v>2743.1979321093922</v>
      </c>
      <c r="S10" s="228">
        <f t="shared" si="1"/>
        <v>2743.1979321093922</v>
      </c>
      <c r="T10" s="228">
        <f t="shared" si="1"/>
        <v>897.16892692835404</v>
      </c>
      <c r="U10" s="228">
        <f t="shared" si="1"/>
        <v>897.16892692835404</v>
      </c>
      <c r="V10" s="228">
        <f t="shared" si="1"/>
        <v>897.16892692835404</v>
      </c>
      <c r="W10" s="228">
        <f t="shared" si="1"/>
        <v>897.16892692835404</v>
      </c>
      <c r="X10" s="228">
        <f t="shared" si="1"/>
        <v>897.16892692835404</v>
      </c>
      <c r="Y10" s="228">
        <f t="shared" si="1"/>
        <v>503.42671048667859</v>
      </c>
      <c r="Z10" s="228">
        <f t="shared" si="1"/>
        <v>503.42671048667859</v>
      </c>
      <c r="AA10" s="228">
        <f t="shared" si="1"/>
        <v>503.42671048667859</v>
      </c>
      <c r="AB10" s="228">
        <f t="shared" si="1"/>
        <v>503.42671048667859</v>
      </c>
      <c r="AC10" s="228">
        <f t="shared" si="1"/>
        <v>503.42671048667859</v>
      </c>
      <c r="AD10" s="228">
        <f t="shared" si="1"/>
        <v>0</v>
      </c>
      <c r="AE10" s="228">
        <f t="shared" si="1"/>
        <v>0</v>
      </c>
      <c r="AF10" s="228">
        <f t="shared" si="1"/>
        <v>0</v>
      </c>
      <c r="AG10" s="228">
        <f t="shared" si="1"/>
        <v>0</v>
      </c>
      <c r="AH10" s="228">
        <f t="shared" si="1"/>
        <v>0</v>
      </c>
      <c r="AI10" s="228">
        <f t="shared" si="1"/>
        <v>0</v>
      </c>
      <c r="AJ10" s="220">
        <f t="shared" si="1"/>
        <v>67002.30834496906</v>
      </c>
    </row>
    <row r="11" spans="1:37" customFormat="1" ht="15.75" customHeight="1" x14ac:dyDescent="0.3">
      <c r="A11" s="226" t="s">
        <v>373</v>
      </c>
      <c r="B11" s="231"/>
      <c r="C11" s="232"/>
      <c r="D11" s="244"/>
      <c r="E11" s="99"/>
      <c r="F11" s="99"/>
      <c r="G11" s="99"/>
      <c r="H11" s="99"/>
      <c r="I11" s="100"/>
      <c r="J11" s="220">
        <f>J10-J10</f>
        <v>0</v>
      </c>
      <c r="K11" s="234">
        <f>J10-K10</f>
        <v>0</v>
      </c>
      <c r="L11" s="234">
        <f t="shared" ref="L11:AI11" si="2">K10-L10</f>
        <v>662.40103524776987</v>
      </c>
      <c r="M11" s="234">
        <f t="shared" si="2"/>
        <v>0</v>
      </c>
      <c r="N11" s="234">
        <f t="shared" si="2"/>
        <v>0</v>
      </c>
      <c r="O11" s="234">
        <f t="shared" si="2"/>
        <v>0</v>
      </c>
      <c r="P11" s="234">
        <f t="shared" si="2"/>
        <v>0</v>
      </c>
      <c r="Q11" s="234">
        <f t="shared" si="2"/>
        <v>792.17294304199913</v>
      </c>
      <c r="R11" s="234">
        <f t="shared" si="2"/>
        <v>3212.1672706263007</v>
      </c>
      <c r="S11" s="234">
        <f t="shared" si="2"/>
        <v>0</v>
      </c>
      <c r="T11" s="234">
        <f t="shared" si="2"/>
        <v>1846.0290051810382</v>
      </c>
      <c r="U11" s="234">
        <f t="shared" si="2"/>
        <v>0</v>
      </c>
      <c r="V11" s="234">
        <f t="shared" si="2"/>
        <v>0</v>
      </c>
      <c r="W11" s="234">
        <f t="shared" si="2"/>
        <v>0</v>
      </c>
      <c r="X11" s="234">
        <f t="shared" si="2"/>
        <v>0</v>
      </c>
      <c r="Y11" s="234">
        <f t="shared" si="2"/>
        <v>393.74221644167545</v>
      </c>
      <c r="Z11" s="234">
        <f t="shared" si="2"/>
        <v>0</v>
      </c>
      <c r="AA11" s="234">
        <f t="shared" si="2"/>
        <v>0</v>
      </c>
      <c r="AB11" s="234">
        <f t="shared" si="2"/>
        <v>0</v>
      </c>
      <c r="AC11" s="234">
        <f t="shared" si="2"/>
        <v>0</v>
      </c>
      <c r="AD11" s="234">
        <f t="shared" si="2"/>
        <v>503.42671048667859</v>
      </c>
      <c r="AE11" s="234">
        <f t="shared" si="2"/>
        <v>0</v>
      </c>
      <c r="AF11" s="234">
        <f t="shared" si="2"/>
        <v>0</v>
      </c>
      <c r="AG11" s="234">
        <f t="shared" si="2"/>
        <v>0</v>
      </c>
      <c r="AH11" s="234">
        <f t="shared" si="2"/>
        <v>0</v>
      </c>
      <c r="AI11" s="234">
        <f t="shared" si="2"/>
        <v>0</v>
      </c>
      <c r="AJ11" s="107"/>
    </row>
    <row r="12" spans="1:37" customFormat="1" ht="15.75" customHeight="1" x14ac:dyDescent="0.3">
      <c r="A12" s="226" t="s">
        <v>374</v>
      </c>
      <c r="B12" s="231"/>
      <c r="C12" s="232"/>
      <c r="D12" s="232"/>
      <c r="E12" s="96"/>
      <c r="F12" s="96"/>
      <c r="G12" s="96"/>
      <c r="H12" s="96"/>
      <c r="I12" s="101"/>
      <c r="J12" s="220">
        <f>$J$10-J10</f>
        <v>0</v>
      </c>
      <c r="K12" s="236">
        <f>$J$10-K10</f>
        <v>0</v>
      </c>
      <c r="L12" s="236">
        <f t="shared" ref="L12:AI12" si="3">$J$10-L10</f>
        <v>662.40103524776987</v>
      </c>
      <c r="M12" s="236">
        <f t="shared" si="3"/>
        <v>662.40103524776987</v>
      </c>
      <c r="N12" s="236">
        <f t="shared" si="3"/>
        <v>662.40103524776987</v>
      </c>
      <c r="O12" s="236">
        <f t="shared" si="3"/>
        <v>662.40103524776987</v>
      </c>
      <c r="P12" s="236">
        <f t="shared" si="3"/>
        <v>662.40103524776987</v>
      </c>
      <c r="Q12" s="236">
        <f t="shared" si="3"/>
        <v>1454.573978289769</v>
      </c>
      <c r="R12" s="236">
        <f t="shared" si="3"/>
        <v>4666.7412489160697</v>
      </c>
      <c r="S12" s="236">
        <f t="shared" si="3"/>
        <v>4666.7412489160697</v>
      </c>
      <c r="T12" s="236">
        <f t="shared" si="3"/>
        <v>6512.7702540971077</v>
      </c>
      <c r="U12" s="236">
        <f t="shared" si="3"/>
        <v>6512.7702540971077</v>
      </c>
      <c r="V12" s="236">
        <f t="shared" si="3"/>
        <v>6512.7702540971077</v>
      </c>
      <c r="W12" s="236">
        <f t="shared" si="3"/>
        <v>6512.7702540971077</v>
      </c>
      <c r="X12" s="236">
        <f t="shared" si="3"/>
        <v>6512.7702540971077</v>
      </c>
      <c r="Y12" s="236">
        <f t="shared" si="3"/>
        <v>6906.5124705387834</v>
      </c>
      <c r="Z12" s="236">
        <f t="shared" si="3"/>
        <v>6906.5124705387834</v>
      </c>
      <c r="AA12" s="236">
        <f t="shared" si="3"/>
        <v>6906.5124705387834</v>
      </c>
      <c r="AB12" s="236">
        <f t="shared" si="3"/>
        <v>6906.5124705387834</v>
      </c>
      <c r="AC12" s="236">
        <f t="shared" si="3"/>
        <v>6906.5124705387834</v>
      </c>
      <c r="AD12" s="236">
        <f t="shared" si="3"/>
        <v>7409.9391810254619</v>
      </c>
      <c r="AE12" s="236">
        <f t="shared" si="3"/>
        <v>7409.9391810254619</v>
      </c>
      <c r="AF12" s="236">
        <f t="shared" si="3"/>
        <v>7409.9391810254619</v>
      </c>
      <c r="AG12" s="236">
        <f t="shared" si="3"/>
        <v>7409.9391810254619</v>
      </c>
      <c r="AH12" s="236">
        <f t="shared" si="3"/>
        <v>7409.9391810254619</v>
      </c>
      <c r="AI12" s="236">
        <f t="shared" si="3"/>
        <v>7409.9391810254619</v>
      </c>
      <c r="AJ12" s="102"/>
    </row>
    <row r="13" spans="1:37" customFormat="1" ht="15.75" customHeight="1" x14ac:dyDescent="0.3">
      <c r="A13" s="239" t="s">
        <v>70</v>
      </c>
      <c r="B13" s="254">
        <f>SUMPRODUCT(B5:B9,C5:C9)/C10</f>
        <v>9.0490948788341985</v>
      </c>
      <c r="C13" s="77"/>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row>
    <row r="14" spans="1:37" ht="15.75" hidden="1"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row>
    <row r="15" spans="1:37" ht="15.75" hidden="1" customHeight="1" x14ac:dyDescent="0.25">
      <c r="A15" s="576" t="s">
        <v>86</v>
      </c>
      <c r="B15" s="578" t="s">
        <v>70</v>
      </c>
      <c r="C15" s="563" t="s">
        <v>412</v>
      </c>
      <c r="D15" s="578" t="s">
        <v>60</v>
      </c>
      <c r="E15" s="139"/>
      <c r="F15" s="140"/>
      <c r="G15" s="140"/>
      <c r="H15" s="140"/>
      <c r="I15" s="398"/>
      <c r="J15" s="399" t="str">
        <f>J3</f>
        <v>CPAS - Verified Net Savings (MWh)</v>
      </c>
      <c r="K15" s="400"/>
      <c r="L15" s="400"/>
      <c r="M15" s="400"/>
      <c r="N15" s="400"/>
      <c r="O15" s="400"/>
      <c r="P15" s="400"/>
      <c r="Q15" s="400"/>
      <c r="R15" s="400"/>
      <c r="S15" s="400"/>
      <c r="T15" s="401"/>
      <c r="U15" s="2"/>
      <c r="V15" s="2"/>
      <c r="W15" s="2"/>
      <c r="X15" s="2"/>
      <c r="Y15" s="2"/>
      <c r="Z15" s="2"/>
      <c r="AA15" s="2"/>
      <c r="AB15" s="2"/>
      <c r="AC15" s="2"/>
      <c r="AD15" s="2"/>
      <c r="AE15" s="2"/>
      <c r="AF15" s="2"/>
      <c r="AG15" s="2"/>
      <c r="AH15" s="2"/>
      <c r="AI15" s="2"/>
      <c r="AJ15" s="2"/>
    </row>
    <row r="16" spans="1:37" ht="15.75" hidden="1" customHeight="1" x14ac:dyDescent="0.25">
      <c r="A16" s="577"/>
      <c r="B16" s="579"/>
      <c r="C16" s="565"/>
      <c r="D16" s="580"/>
      <c r="E16" s="105">
        <v>2018</v>
      </c>
      <c r="F16" s="105">
        <v>2019</v>
      </c>
      <c r="G16" s="105">
        <v>2020</v>
      </c>
      <c r="H16" s="105">
        <v>2020</v>
      </c>
      <c r="I16" s="105">
        <v>2021</v>
      </c>
      <c r="J16" s="204">
        <f t="shared" ref="J16:T18" si="4">U4</f>
        <v>2034</v>
      </c>
      <c r="K16" s="204">
        <f t="shared" si="4"/>
        <v>2035</v>
      </c>
      <c r="L16" s="204">
        <f t="shared" si="4"/>
        <v>2036</v>
      </c>
      <c r="M16" s="204">
        <f t="shared" si="4"/>
        <v>2037</v>
      </c>
      <c r="N16" s="204">
        <f t="shared" si="4"/>
        <v>2038</v>
      </c>
      <c r="O16" s="204">
        <f t="shared" si="4"/>
        <v>2039</v>
      </c>
      <c r="P16" s="204">
        <f t="shared" si="4"/>
        <v>2040</v>
      </c>
      <c r="Q16" s="204">
        <f t="shared" si="4"/>
        <v>2041</v>
      </c>
      <c r="R16" s="204">
        <f t="shared" si="4"/>
        <v>2042</v>
      </c>
      <c r="S16" s="204">
        <f t="shared" si="4"/>
        <v>2043</v>
      </c>
      <c r="T16" s="204">
        <f t="shared" si="4"/>
        <v>2044</v>
      </c>
      <c r="U16" s="2"/>
      <c r="V16" s="2"/>
      <c r="W16" s="2"/>
      <c r="X16" s="2"/>
      <c r="Y16" s="2"/>
      <c r="Z16" s="2"/>
      <c r="AA16" s="2"/>
      <c r="AB16" s="2"/>
      <c r="AC16" s="2"/>
      <c r="AD16" s="2"/>
      <c r="AE16" s="2"/>
      <c r="AF16" s="2"/>
      <c r="AG16" s="2"/>
      <c r="AH16" s="2"/>
      <c r="AI16" s="2"/>
      <c r="AJ16" s="2"/>
    </row>
    <row r="17" spans="1:39" customFormat="1" ht="15.75" hidden="1" customHeight="1" x14ac:dyDescent="0.3">
      <c r="A17" s="246" t="str">
        <f t="shared" ref="A17:D18" si="5">A5</f>
        <v>School Kits</v>
      </c>
      <c r="B17" s="247">
        <f t="shared" si="5"/>
        <v>8.8563463917930143</v>
      </c>
      <c r="C17" s="248">
        <f t="shared" si="5"/>
        <v>5027.1443219666344</v>
      </c>
      <c r="D17" s="249">
        <f t="shared" si="5"/>
        <v>1</v>
      </c>
      <c r="E17" s="250"/>
      <c r="F17" s="250"/>
      <c r="G17" s="250"/>
      <c r="H17" s="250"/>
      <c r="I17" s="250"/>
      <c r="J17" s="223">
        <f t="shared" si="4"/>
        <v>611.42854368134397</v>
      </c>
      <c r="K17" s="223">
        <f t="shared" si="4"/>
        <v>611.42854368134397</v>
      </c>
      <c r="L17" s="223">
        <f t="shared" si="4"/>
        <v>611.42854368134397</v>
      </c>
      <c r="M17" s="223">
        <f t="shared" si="4"/>
        <v>611.42854368134397</v>
      </c>
      <c r="N17" s="223">
        <f t="shared" si="4"/>
        <v>370.53229368134396</v>
      </c>
      <c r="O17" s="223">
        <f t="shared" si="4"/>
        <v>370.53229368134396</v>
      </c>
      <c r="P17" s="223">
        <f t="shared" si="4"/>
        <v>370.53229368134396</v>
      </c>
      <c r="Q17" s="223">
        <f t="shared" si="4"/>
        <v>370.53229368134396</v>
      </c>
      <c r="R17" s="223">
        <f t="shared" si="4"/>
        <v>370.53229368134396</v>
      </c>
      <c r="S17" s="223">
        <f t="shared" si="4"/>
        <v>0</v>
      </c>
      <c r="T17" s="223">
        <f t="shared" si="4"/>
        <v>0</v>
      </c>
      <c r="U17" s="2"/>
      <c r="V17" s="2"/>
      <c r="W17" s="2"/>
      <c r="X17" s="2"/>
      <c r="Y17" s="2"/>
      <c r="Z17" s="2"/>
      <c r="AA17" s="2"/>
      <c r="AB17" s="2"/>
      <c r="AC17" s="2"/>
      <c r="AD17" s="2"/>
      <c r="AE17" s="2"/>
      <c r="AF17" s="2"/>
      <c r="AG17" s="2"/>
      <c r="AH17" s="2"/>
      <c r="AI17" s="2"/>
      <c r="AJ17" s="2"/>
      <c r="AK17" s="104"/>
      <c r="AL17" s="104"/>
      <c r="AM17" s="104"/>
    </row>
    <row r="18" spans="1:39" customFormat="1" ht="15.75" hidden="1" customHeight="1" x14ac:dyDescent="0.3">
      <c r="A18" s="246" t="str">
        <f t="shared" si="5"/>
        <v>High School Innovation</v>
      </c>
      <c r="B18" s="247">
        <f t="shared" si="5"/>
        <v>10.362572576063098</v>
      </c>
      <c r="C18" s="248">
        <f t="shared" si="5"/>
        <v>793.09438997738573</v>
      </c>
      <c r="D18" s="249">
        <f t="shared" si="5"/>
        <v>1</v>
      </c>
      <c r="E18" s="250"/>
      <c r="F18" s="250"/>
      <c r="G18" s="250"/>
      <c r="H18" s="250"/>
      <c r="I18" s="250"/>
      <c r="J18" s="223">
        <f t="shared" si="4"/>
        <v>149.89701895181219</v>
      </c>
      <c r="K18" s="223">
        <f t="shared" si="4"/>
        <v>149.89701895181219</v>
      </c>
      <c r="L18" s="223">
        <f t="shared" si="4"/>
        <v>149.89701895181219</v>
      </c>
      <c r="M18" s="223">
        <f t="shared" si="4"/>
        <v>149.89701895181219</v>
      </c>
      <c r="N18" s="223">
        <f t="shared" si="4"/>
        <v>86.503268951812174</v>
      </c>
      <c r="O18" s="223">
        <f t="shared" si="4"/>
        <v>86.503268951812174</v>
      </c>
      <c r="P18" s="223">
        <f t="shared" si="4"/>
        <v>86.503268951812174</v>
      </c>
      <c r="Q18" s="223">
        <f t="shared" si="4"/>
        <v>86.503268951812174</v>
      </c>
      <c r="R18" s="223">
        <f t="shared" si="4"/>
        <v>86.503268951812174</v>
      </c>
      <c r="S18" s="223">
        <f t="shared" si="4"/>
        <v>0</v>
      </c>
      <c r="T18" s="223">
        <f t="shared" si="4"/>
        <v>0</v>
      </c>
      <c r="U18" s="2"/>
      <c r="V18" s="2"/>
      <c r="W18" s="2"/>
      <c r="X18" s="2"/>
      <c r="Y18" s="2"/>
      <c r="Z18" s="2"/>
      <c r="AA18" s="2"/>
      <c r="AB18" s="2"/>
      <c r="AC18" s="2"/>
      <c r="AD18" s="2"/>
      <c r="AE18" s="2"/>
      <c r="AF18" s="2"/>
      <c r="AG18" s="2"/>
      <c r="AH18" s="2"/>
      <c r="AI18" s="2"/>
      <c r="AJ18" s="2"/>
      <c r="AK18" s="104"/>
      <c r="AL18" s="104"/>
      <c r="AM18" s="104"/>
    </row>
    <row r="19" spans="1:39" customFormat="1" ht="15.75" hidden="1" customHeight="1" x14ac:dyDescent="0.3">
      <c r="A19" s="246" t="str">
        <f>A8</f>
        <v>Community Kits</v>
      </c>
      <c r="B19" s="247">
        <f>B8</f>
        <v>9.0626631062675145</v>
      </c>
      <c r="C19" s="248">
        <f>C8</f>
        <v>1330.3238752836303</v>
      </c>
      <c r="D19" s="249">
        <f>D8</f>
        <v>1</v>
      </c>
      <c r="E19" s="250"/>
      <c r="F19" s="250"/>
      <c r="G19" s="250"/>
      <c r="H19" s="250"/>
      <c r="I19" s="250"/>
      <c r="J19" s="223">
        <f t="shared" ref="J19:T19" si="6">U8</f>
        <v>120.79761100348976</v>
      </c>
      <c r="K19" s="223">
        <f t="shared" si="6"/>
        <v>120.79761100348976</v>
      </c>
      <c r="L19" s="223">
        <f t="shared" si="6"/>
        <v>120.79761100348976</v>
      </c>
      <c r="M19" s="223">
        <f t="shared" si="6"/>
        <v>120.79761100348976</v>
      </c>
      <c r="N19" s="223">
        <f t="shared" si="6"/>
        <v>33.446347003489763</v>
      </c>
      <c r="O19" s="223">
        <f t="shared" si="6"/>
        <v>33.446347003489763</v>
      </c>
      <c r="P19" s="223">
        <f t="shared" si="6"/>
        <v>33.446347003489763</v>
      </c>
      <c r="Q19" s="223">
        <f t="shared" si="6"/>
        <v>33.446347003489763</v>
      </c>
      <c r="R19" s="223">
        <f t="shared" si="6"/>
        <v>33.446347003489763</v>
      </c>
      <c r="S19" s="223">
        <f t="shared" si="6"/>
        <v>0</v>
      </c>
      <c r="T19" s="223">
        <f t="shared" si="6"/>
        <v>0</v>
      </c>
      <c r="U19" s="2"/>
      <c r="V19" s="2"/>
      <c r="W19" s="2"/>
      <c r="X19" s="2"/>
      <c r="Y19" s="2"/>
      <c r="Z19" s="2"/>
      <c r="AA19" s="2"/>
      <c r="AB19" s="2"/>
      <c r="AC19" s="2"/>
      <c r="AD19" s="2"/>
      <c r="AE19" s="2"/>
      <c r="AF19" s="2"/>
      <c r="AG19" s="2"/>
      <c r="AH19" s="2"/>
      <c r="AI19" s="2"/>
      <c r="AJ19" s="2"/>
      <c r="AK19" s="104"/>
      <c r="AL19" s="104"/>
      <c r="AM19" s="104"/>
    </row>
    <row r="20" spans="1:39" customFormat="1" ht="15.75" hidden="1" customHeight="1" x14ac:dyDescent="0.3">
      <c r="A20" s="246" t="str">
        <f>A7</f>
        <v>Mobile Home Kits</v>
      </c>
      <c r="B20" s="247">
        <f>B7</f>
        <v>8.1809282774630372</v>
      </c>
      <c r="C20" s="248">
        <f>C7</f>
        <v>161.00897590048066</v>
      </c>
      <c r="D20" s="249">
        <f>D7</f>
        <v>1</v>
      </c>
      <c r="E20" s="250"/>
      <c r="F20" s="250"/>
      <c r="G20" s="250"/>
      <c r="H20" s="250"/>
      <c r="I20" s="250"/>
      <c r="J20" s="223">
        <f t="shared" ref="J20:T20" si="7">U7</f>
        <v>0</v>
      </c>
      <c r="K20" s="223">
        <f t="shared" si="7"/>
        <v>0</v>
      </c>
      <c r="L20" s="223">
        <f t="shared" si="7"/>
        <v>0</v>
      </c>
      <c r="M20" s="223">
        <f t="shared" si="7"/>
        <v>0</v>
      </c>
      <c r="N20" s="223">
        <f t="shared" si="7"/>
        <v>0</v>
      </c>
      <c r="O20" s="223">
        <f t="shared" si="7"/>
        <v>0</v>
      </c>
      <c r="P20" s="223">
        <f t="shared" si="7"/>
        <v>0</v>
      </c>
      <c r="Q20" s="223">
        <f t="shared" si="7"/>
        <v>0</v>
      </c>
      <c r="R20" s="223">
        <f t="shared" si="7"/>
        <v>0</v>
      </c>
      <c r="S20" s="223">
        <f t="shared" si="7"/>
        <v>0</v>
      </c>
      <c r="T20" s="223">
        <f t="shared" si="7"/>
        <v>0</v>
      </c>
      <c r="U20" s="2"/>
      <c r="V20" s="2"/>
      <c r="W20" s="2"/>
      <c r="X20" s="2"/>
      <c r="Y20" s="2"/>
      <c r="Z20" s="2"/>
      <c r="AA20" s="2"/>
      <c r="AB20" s="2"/>
      <c r="AC20" s="2"/>
      <c r="AD20" s="2"/>
      <c r="AE20" s="2"/>
      <c r="AF20" s="2"/>
      <c r="AG20" s="2"/>
      <c r="AH20" s="2"/>
      <c r="AI20" s="2"/>
      <c r="AJ20" s="2"/>
      <c r="AK20" s="104"/>
      <c r="AL20" s="104"/>
      <c r="AM20" s="104"/>
    </row>
    <row r="21" spans="1:39" customFormat="1" ht="15.75" hidden="1" customHeight="1" x14ac:dyDescent="0.3">
      <c r="A21" s="246" t="str">
        <f t="shared" ref="A21:D21" si="8">A9</f>
        <v>Joint Utility Kits</v>
      </c>
      <c r="B21" s="247">
        <f t="shared" si="8"/>
        <v>9.5471769581743509</v>
      </c>
      <c r="C21" s="248">
        <f t="shared" si="8"/>
        <v>98.367617897331456</v>
      </c>
      <c r="D21" s="249">
        <f t="shared" si="8"/>
        <v>1</v>
      </c>
      <c r="E21" s="250"/>
      <c r="F21" s="250"/>
      <c r="G21" s="250"/>
      <c r="H21" s="250"/>
      <c r="I21" s="250"/>
      <c r="J21" s="223">
        <f t="shared" ref="J21:J24" si="9">U9</f>
        <v>15.045753291708143</v>
      </c>
      <c r="K21" s="223">
        <f t="shared" ref="K21:K24" si="10">V9</f>
        <v>15.045753291708143</v>
      </c>
      <c r="L21" s="223">
        <f t="shared" ref="L21:L24" si="11">W9</f>
        <v>15.045753291708143</v>
      </c>
      <c r="M21" s="223">
        <f t="shared" ref="M21:M24" si="12">X9</f>
        <v>15.045753291708143</v>
      </c>
      <c r="N21" s="223">
        <f t="shared" ref="N21:N24" si="13">Y9</f>
        <v>12.944800850032667</v>
      </c>
      <c r="O21" s="223">
        <f t="shared" ref="O21:O24" si="14">Z9</f>
        <v>12.944800850032667</v>
      </c>
      <c r="P21" s="223">
        <f t="shared" ref="P21:P24" si="15">AA9</f>
        <v>12.944800850032667</v>
      </c>
      <c r="Q21" s="223">
        <f t="shared" ref="Q21:Q24" si="16">AB9</f>
        <v>12.944800850032667</v>
      </c>
      <c r="R21" s="223">
        <f t="shared" ref="R21:R24" si="17">AC9</f>
        <v>12.944800850032667</v>
      </c>
      <c r="S21" s="223">
        <f t="shared" ref="S21:S24" si="18">AD9</f>
        <v>0</v>
      </c>
      <c r="T21" s="223">
        <f t="shared" ref="T21:T24" si="19">AE9</f>
        <v>0</v>
      </c>
      <c r="U21" s="2"/>
      <c r="V21" s="2"/>
      <c r="W21" s="2"/>
      <c r="X21" s="2"/>
      <c r="Y21" s="2"/>
      <c r="Z21" s="2"/>
      <c r="AA21" s="2"/>
      <c r="AB21" s="2"/>
      <c r="AC21" s="2"/>
      <c r="AD21" s="2"/>
      <c r="AE21" s="2"/>
      <c r="AF21" s="2"/>
      <c r="AG21" s="2"/>
      <c r="AH21" s="2"/>
      <c r="AI21" s="2"/>
      <c r="AJ21" s="2"/>
      <c r="AK21" s="104"/>
      <c r="AL21" s="104"/>
      <c r="AM21" s="104"/>
    </row>
    <row r="22" spans="1:39" customFormat="1" ht="15.75" hidden="1" customHeight="1" x14ac:dyDescent="0.3">
      <c r="A22" s="226" t="str">
        <f>A10</f>
        <v>2023 CPAS</v>
      </c>
      <c r="B22" s="243"/>
      <c r="C22" s="228">
        <f>C10</f>
        <v>7409.9391810254619</v>
      </c>
      <c r="D22" s="253">
        <f>D10</f>
        <v>1</v>
      </c>
      <c r="E22" s="108"/>
      <c r="F22" s="96"/>
      <c r="G22" s="99"/>
      <c r="H22" s="99"/>
      <c r="I22" s="96"/>
      <c r="J22" s="228">
        <f t="shared" si="9"/>
        <v>897.16892692835404</v>
      </c>
      <c r="K22" s="228">
        <f t="shared" si="10"/>
        <v>897.16892692835404</v>
      </c>
      <c r="L22" s="228">
        <f t="shared" si="11"/>
        <v>897.16892692835404</v>
      </c>
      <c r="M22" s="228">
        <f t="shared" si="12"/>
        <v>897.16892692835404</v>
      </c>
      <c r="N22" s="228">
        <f t="shared" si="13"/>
        <v>503.42671048667859</v>
      </c>
      <c r="O22" s="228">
        <f t="shared" si="14"/>
        <v>503.42671048667859</v>
      </c>
      <c r="P22" s="228">
        <f t="shared" si="15"/>
        <v>503.42671048667859</v>
      </c>
      <c r="Q22" s="228">
        <f t="shared" si="16"/>
        <v>503.42671048667859</v>
      </c>
      <c r="R22" s="228">
        <f t="shared" si="17"/>
        <v>503.42671048667859</v>
      </c>
      <c r="S22" s="228">
        <f t="shared" si="18"/>
        <v>0</v>
      </c>
      <c r="T22" s="228">
        <f t="shared" si="19"/>
        <v>0</v>
      </c>
      <c r="U22" s="2"/>
      <c r="V22" s="2"/>
      <c r="W22" s="2"/>
      <c r="X22" s="2"/>
      <c r="Y22" s="2"/>
      <c r="Z22" s="2"/>
      <c r="AA22" s="2"/>
      <c r="AB22" s="2"/>
      <c r="AC22" s="2"/>
      <c r="AD22" s="2"/>
      <c r="AE22" s="2"/>
      <c r="AF22" s="2"/>
      <c r="AG22" s="2"/>
      <c r="AH22" s="2"/>
      <c r="AI22" s="2"/>
      <c r="AJ22" s="2"/>
      <c r="AK22" s="104"/>
      <c r="AL22" s="104"/>
      <c r="AM22" s="104"/>
    </row>
    <row r="23" spans="1:39" customFormat="1" ht="15.75" hidden="1" customHeight="1" x14ac:dyDescent="0.3">
      <c r="A23" s="226" t="str">
        <f>A11</f>
        <v>Expiring 2023 CPAS</v>
      </c>
      <c r="B23" s="231"/>
      <c r="C23" s="232"/>
      <c r="D23" s="244"/>
      <c r="E23" s="99"/>
      <c r="F23" s="99"/>
      <c r="G23" s="99"/>
      <c r="H23" s="99"/>
      <c r="I23" s="100"/>
      <c r="J23" s="220">
        <f t="shared" si="9"/>
        <v>0</v>
      </c>
      <c r="K23" s="234">
        <f t="shared" si="10"/>
        <v>0</v>
      </c>
      <c r="L23" s="234">
        <f t="shared" si="11"/>
        <v>0</v>
      </c>
      <c r="M23" s="234">
        <f t="shared" si="12"/>
        <v>0</v>
      </c>
      <c r="N23" s="234">
        <f t="shared" si="13"/>
        <v>393.74221644167545</v>
      </c>
      <c r="O23" s="234">
        <f t="shared" si="14"/>
        <v>0</v>
      </c>
      <c r="P23" s="234">
        <f t="shared" si="15"/>
        <v>0</v>
      </c>
      <c r="Q23" s="234">
        <f t="shared" si="16"/>
        <v>0</v>
      </c>
      <c r="R23" s="234">
        <f t="shared" si="17"/>
        <v>0</v>
      </c>
      <c r="S23" s="234">
        <f t="shared" si="18"/>
        <v>503.42671048667859</v>
      </c>
      <c r="T23" s="234">
        <f t="shared" si="19"/>
        <v>0</v>
      </c>
      <c r="U23" s="2"/>
      <c r="V23" s="2"/>
      <c r="W23" s="2"/>
      <c r="X23" s="2"/>
      <c r="Y23" s="2"/>
      <c r="Z23" s="2"/>
      <c r="AA23" s="2"/>
      <c r="AB23" s="2"/>
      <c r="AC23" s="2"/>
      <c r="AD23" s="2"/>
      <c r="AE23" s="2"/>
      <c r="AF23" s="2"/>
      <c r="AG23" s="2"/>
      <c r="AH23" s="2"/>
      <c r="AI23" s="2"/>
      <c r="AJ23" s="2"/>
      <c r="AK23" s="104"/>
      <c r="AL23" s="104"/>
      <c r="AM23" s="104"/>
    </row>
    <row r="24" spans="1:39" customFormat="1" ht="15.75" hidden="1" customHeight="1" x14ac:dyDescent="0.3">
      <c r="A24" s="226" t="str">
        <f>A12</f>
        <v>Expired 2023 CPAS</v>
      </c>
      <c r="B24" s="231"/>
      <c r="C24" s="232"/>
      <c r="D24" s="232"/>
      <c r="E24" s="96"/>
      <c r="F24" s="96"/>
      <c r="G24" s="96"/>
      <c r="H24" s="96"/>
      <c r="I24" s="101"/>
      <c r="J24" s="220">
        <f t="shared" si="9"/>
        <v>6512.7702540971077</v>
      </c>
      <c r="K24" s="236">
        <f t="shared" si="10"/>
        <v>6512.7702540971077</v>
      </c>
      <c r="L24" s="236">
        <f t="shared" si="11"/>
        <v>6512.7702540971077</v>
      </c>
      <c r="M24" s="236">
        <f t="shared" si="12"/>
        <v>6512.7702540971077</v>
      </c>
      <c r="N24" s="236">
        <f t="shared" si="13"/>
        <v>6906.5124705387834</v>
      </c>
      <c r="O24" s="236">
        <f t="shared" si="14"/>
        <v>6906.5124705387834</v>
      </c>
      <c r="P24" s="236">
        <f t="shared" si="15"/>
        <v>6906.5124705387834</v>
      </c>
      <c r="Q24" s="236">
        <f t="shared" si="16"/>
        <v>6906.5124705387834</v>
      </c>
      <c r="R24" s="236">
        <f t="shared" si="17"/>
        <v>6906.5124705387834</v>
      </c>
      <c r="S24" s="236">
        <f t="shared" si="18"/>
        <v>7409.9391810254619</v>
      </c>
      <c r="T24" s="236">
        <f t="shared" si="19"/>
        <v>7409.9391810254619</v>
      </c>
      <c r="U24" s="2"/>
      <c r="V24" s="2"/>
      <c r="W24" s="2"/>
      <c r="X24" s="2"/>
      <c r="Y24" s="2"/>
      <c r="Z24" s="2"/>
      <c r="AA24" s="2"/>
      <c r="AB24" s="2"/>
      <c r="AC24" s="2"/>
      <c r="AD24" s="2"/>
      <c r="AE24" s="2"/>
      <c r="AF24" s="2"/>
      <c r="AG24" s="2"/>
      <c r="AH24" s="2"/>
      <c r="AI24" s="2"/>
      <c r="AJ24" s="2"/>
      <c r="AK24" s="104"/>
      <c r="AL24" s="104"/>
      <c r="AM24" s="104"/>
    </row>
    <row r="25" spans="1:39" customFormat="1" ht="15.75" hidden="1" customHeight="1" x14ac:dyDescent="0.3">
      <c r="A25" s="239" t="str">
        <f>A13</f>
        <v>WAML</v>
      </c>
      <c r="B25" s="254">
        <f>B13</f>
        <v>9.0490948788341985</v>
      </c>
      <c r="C25" s="77"/>
      <c r="D25" s="41"/>
      <c r="E25" s="41"/>
      <c r="F25" s="41"/>
      <c r="G25" s="41"/>
      <c r="H25" s="41"/>
      <c r="I25" s="41"/>
      <c r="J25" s="41"/>
      <c r="K25" s="41"/>
      <c r="L25" s="41"/>
      <c r="M25" s="41"/>
      <c r="N25" s="41"/>
      <c r="O25" s="41"/>
      <c r="P25" s="41"/>
      <c r="Q25" s="41"/>
      <c r="R25" s="41"/>
      <c r="S25" s="41"/>
      <c r="T25" s="41"/>
      <c r="U25" s="104"/>
      <c r="V25" s="104"/>
      <c r="W25" s="104"/>
      <c r="X25" s="104"/>
      <c r="Y25" s="104"/>
      <c r="Z25" s="104"/>
      <c r="AA25" s="104"/>
      <c r="AB25" s="104"/>
      <c r="AC25" s="104"/>
      <c r="AD25" s="104"/>
      <c r="AE25" s="104"/>
      <c r="AF25" s="104"/>
      <c r="AG25" s="104"/>
      <c r="AH25" s="104"/>
      <c r="AI25" s="104"/>
      <c r="AJ25" s="104"/>
      <c r="AK25" s="104"/>
      <c r="AL25" s="104"/>
      <c r="AM25" s="104"/>
    </row>
    <row r="26" spans="1:39"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row>
    <row r="27" spans="1:39" ht="15.75" customHeight="1" x14ac:dyDescent="0.25">
      <c r="AK27" s="2"/>
    </row>
    <row r="28" spans="1:39" ht="15.75" customHeight="1" x14ac:dyDescent="0.25"/>
  </sheetData>
  <mergeCells count="9">
    <mergeCell ref="A15:A16"/>
    <mergeCell ref="B15:B16"/>
    <mergeCell ref="C15:C16"/>
    <mergeCell ref="D15:D16"/>
    <mergeCell ref="AJ3:AJ4"/>
    <mergeCell ref="A3:A4"/>
    <mergeCell ref="B3:B4"/>
    <mergeCell ref="C3:C4"/>
    <mergeCell ref="D3:D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109A-1C3D-4561-8754-2DA69C09B48C}">
  <dimension ref="A1:AK15"/>
  <sheetViews>
    <sheetView workbookViewId="0">
      <selection activeCell="C23" sqref="C23"/>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6.44140625" hidden="1" customWidth="1"/>
    <col min="10" max="35" width="6.44140625" customWidth="1"/>
    <col min="36" max="36" width="10.88671875" bestFit="1" customWidth="1"/>
  </cols>
  <sheetData>
    <row r="1" spans="1:37" ht="15.75" customHeight="1" x14ac:dyDescent="0.3">
      <c r="A1" s="3" t="s">
        <v>120</v>
      </c>
    </row>
    <row r="2" spans="1:37" x14ac:dyDescent="0.3">
      <c r="A2" s="22"/>
    </row>
    <row r="3" spans="1:37" ht="15.75" customHeight="1" x14ac:dyDescent="0.3">
      <c r="A3" s="561" t="s">
        <v>86</v>
      </c>
      <c r="B3" s="563" t="s">
        <v>70</v>
      </c>
      <c r="C3" s="563" t="s">
        <v>412</v>
      </c>
      <c r="D3" s="563" t="s">
        <v>60</v>
      </c>
      <c r="E3" s="17"/>
      <c r="F3" s="43"/>
      <c r="G3" s="43"/>
      <c r="H3" s="43"/>
      <c r="I3" s="43"/>
      <c r="J3" s="17" t="s">
        <v>414</v>
      </c>
      <c r="K3" s="43"/>
      <c r="L3" s="43"/>
      <c r="M3" s="43"/>
      <c r="N3" s="43"/>
      <c r="O3" s="43"/>
      <c r="P3" s="43"/>
      <c r="Q3" s="43"/>
      <c r="R3" s="43"/>
      <c r="S3" s="43"/>
      <c r="T3" s="43"/>
      <c r="U3" s="43"/>
      <c r="V3" s="43"/>
      <c r="W3" s="43"/>
      <c r="X3" s="43"/>
      <c r="Y3" s="43"/>
      <c r="Z3" s="43"/>
      <c r="AA3" s="43"/>
      <c r="AB3" s="43"/>
      <c r="AC3" s="43"/>
      <c r="AD3" s="43"/>
      <c r="AE3" s="43"/>
      <c r="AF3" s="43"/>
      <c r="AG3" s="43"/>
      <c r="AH3" s="43"/>
      <c r="AI3" s="43"/>
      <c r="AJ3" s="559" t="s">
        <v>1</v>
      </c>
    </row>
    <row r="4" spans="1:37" x14ac:dyDescent="0.3">
      <c r="A4" s="566"/>
      <c r="B4" s="565"/>
      <c r="C4" s="565"/>
      <c r="D4" s="564"/>
      <c r="E4" s="47">
        <v>2018</v>
      </c>
      <c r="F4" s="47">
        <f>E4+1</f>
        <v>2019</v>
      </c>
      <c r="G4" s="47">
        <f t="shared" ref="G4:AI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560"/>
    </row>
    <row r="5" spans="1:37" ht="15.75" customHeight="1" x14ac:dyDescent="0.3">
      <c r="A5" s="273" t="s">
        <v>121</v>
      </c>
      <c r="B5" s="274">
        <f>'RP - MR'!B36</f>
        <v>11.567900395559287</v>
      </c>
      <c r="C5" s="223">
        <f>'RP - MR'!C33</f>
        <v>20258.050599999995</v>
      </c>
      <c r="D5" s="275">
        <f>'RP - MR'!D33</f>
        <v>0.79646293804794854</v>
      </c>
      <c r="E5" s="116"/>
      <c r="F5" s="167"/>
      <c r="G5" s="146"/>
      <c r="H5" s="146"/>
      <c r="I5" s="271"/>
      <c r="J5" s="223">
        <f>'RP - MR'!J33</f>
        <v>16134.786500000002</v>
      </c>
      <c r="K5" s="223">
        <f>'RP - MR'!K33</f>
        <v>16134.786500000002</v>
      </c>
      <c r="L5" s="223">
        <f>'RP - MR'!L33</f>
        <v>16134.867300000002</v>
      </c>
      <c r="M5" s="223">
        <f>'RP - MR'!M33</f>
        <v>16134.867300000002</v>
      </c>
      <c r="N5" s="223">
        <f>'RP - MR'!N33</f>
        <v>16088.726700000001</v>
      </c>
      <c r="O5" s="223">
        <f>'RP - MR'!O33</f>
        <v>15975.761700000001</v>
      </c>
      <c r="P5" s="223">
        <f>'RP - MR'!P33</f>
        <v>15975.618600000002</v>
      </c>
      <c r="Q5" s="223">
        <f>'RP - MR'!Q33</f>
        <v>15303.677800000001</v>
      </c>
      <c r="R5" s="223">
        <f>'RP - MR'!R33</f>
        <v>14825.5095</v>
      </c>
      <c r="S5" s="223">
        <f>'RP - MR'!S33</f>
        <v>14396.0288</v>
      </c>
      <c r="T5" s="223">
        <f>'RP - MR'!T33</f>
        <v>13350.063600000001</v>
      </c>
      <c r="U5" s="223">
        <f>'RP - MR'!U33</f>
        <v>3932.7186000000011</v>
      </c>
      <c r="V5" s="223">
        <f>'RP - MR'!V33</f>
        <v>3357.2800000000011</v>
      </c>
      <c r="W5" s="223">
        <f>'RP - MR'!W33</f>
        <v>3357.2800000000011</v>
      </c>
      <c r="X5" s="223">
        <f>'RP - MR'!X33</f>
        <v>3172.706000000001</v>
      </c>
      <c r="Y5" s="223">
        <f>'RP - MR'!Y33</f>
        <v>206.71290000000002</v>
      </c>
      <c r="Z5" s="223">
        <f>'RP - MR'!Z33</f>
        <v>93.218099999999993</v>
      </c>
      <c r="AA5" s="223">
        <f>'RP - MR'!AA33</f>
        <v>93.218099999999993</v>
      </c>
      <c r="AB5" s="223">
        <f>'RP - MR'!AB33</f>
        <v>93.218099999999993</v>
      </c>
      <c r="AC5" s="223">
        <f>'RP - MR'!AC33</f>
        <v>36.719900000000003</v>
      </c>
      <c r="AD5" s="223">
        <f>'RP - MR'!AD33</f>
        <v>6.0045999999999999</v>
      </c>
      <c r="AE5" s="223">
        <f>'RP - MR'!AE33</f>
        <v>0</v>
      </c>
      <c r="AF5" s="223">
        <f>'RP - MR'!AF33</f>
        <v>0</v>
      </c>
      <c r="AG5" s="223">
        <f>'RP - MR'!AG33</f>
        <v>0</v>
      </c>
      <c r="AH5" s="223">
        <f>'RP - MR'!AH33</f>
        <v>0</v>
      </c>
      <c r="AI5" s="223">
        <f>'RP - MR'!AI33</f>
        <v>0</v>
      </c>
      <c r="AJ5" s="258">
        <f t="shared" ref="AJ5:AJ12" si="1">SUM(E5:AI5)</f>
        <v>184803.77059999999</v>
      </c>
    </row>
    <row r="6" spans="1:37" ht="15.75" customHeight="1" x14ac:dyDescent="0.3">
      <c r="A6" s="273" t="s">
        <v>289</v>
      </c>
      <c r="B6" s="274">
        <f>'RP - MR Carryover'!B27</f>
        <v>9.3458624144975335</v>
      </c>
      <c r="C6" s="223">
        <f>'RP - MR Carryover'!C24</f>
        <v>8798.8912095155883</v>
      </c>
      <c r="D6" s="275">
        <f>'RP - MR Carryover'!D24</f>
        <v>0.71193403045552495</v>
      </c>
      <c r="E6" s="116"/>
      <c r="F6" s="167"/>
      <c r="G6" s="146"/>
      <c r="H6" s="146"/>
      <c r="I6" s="271"/>
      <c r="J6" s="223">
        <f>'RP - MR Carryover'!J24</f>
        <v>6264.2300823301221</v>
      </c>
      <c r="K6" s="223">
        <f>'RP - MR Carryover'!K24</f>
        <v>6264.2300823301221</v>
      </c>
      <c r="L6" s="223">
        <f>'RP - MR Carryover'!L24</f>
        <v>6264.2300823301221</v>
      </c>
      <c r="M6" s="223">
        <f>'RP - MR Carryover'!M24</f>
        <v>6264.2300823301221</v>
      </c>
      <c r="N6" s="223">
        <f>'RP - MR Carryover'!N24</f>
        <v>3205.2352526204104</v>
      </c>
      <c r="O6" s="223">
        <f>'RP - MR Carryover'!O24</f>
        <v>2940.5287683097522</v>
      </c>
      <c r="P6" s="223">
        <f>'RP - MR Carryover'!P24</f>
        <v>2837.7524125295949</v>
      </c>
      <c r="Q6" s="223">
        <f>'RP - MR Carryover'!Q24</f>
        <v>2652.2666849732632</v>
      </c>
      <c r="R6" s="223">
        <f>'RP - MR Carryover'!R24</f>
        <v>2645.106218383351</v>
      </c>
      <c r="S6" s="223">
        <f>'RP - MR Carryover'!S24</f>
        <v>2645.106218383351</v>
      </c>
      <c r="T6" s="223">
        <f>'RP - MR Carryover'!T24</f>
        <v>92.893422390001646</v>
      </c>
      <c r="U6" s="223">
        <f>'RP - MR Carryover'!U24</f>
        <v>92.622451782239608</v>
      </c>
      <c r="V6" s="223">
        <f>'RP - MR Carryover'!V24</f>
        <v>92.180716690001645</v>
      </c>
      <c r="W6" s="223">
        <f>'RP - MR Carryover'!W24</f>
        <v>92.180716690001645</v>
      </c>
      <c r="X6" s="223">
        <f>'RP - MR Carryover'!X24</f>
        <v>73.493593004695043</v>
      </c>
      <c r="Y6" s="223">
        <f>'RP - MR Carryover'!Y24</f>
        <v>0</v>
      </c>
      <c r="Z6" s="223">
        <f>'RP - MR Carryover'!Z24</f>
        <v>0</v>
      </c>
      <c r="AA6" s="223">
        <f>'RP - MR Carryover'!AA24</f>
        <v>0</v>
      </c>
      <c r="AB6" s="223">
        <f>'RP - MR Carryover'!AB24</f>
        <v>0</v>
      </c>
      <c r="AC6" s="223">
        <f>'RP - MR Carryover'!AC24</f>
        <v>0</v>
      </c>
      <c r="AD6" s="223">
        <f>'RP - MR Carryover'!AD24</f>
        <v>0</v>
      </c>
      <c r="AE6" s="223">
        <f>'RP - MR Carryover'!AE24</f>
        <v>0</v>
      </c>
      <c r="AF6" s="223">
        <f>'RP - MR Carryover'!AF24</f>
        <v>0</v>
      </c>
      <c r="AG6" s="223">
        <f>'RP - MR Carryover'!AG24</f>
        <v>0</v>
      </c>
      <c r="AH6" s="223">
        <f>'RP - MR Carryover'!AH24</f>
        <v>0</v>
      </c>
      <c r="AI6" s="223">
        <f>'RP - MR Carryover'!AI24</f>
        <v>0</v>
      </c>
      <c r="AJ6" s="258">
        <f t="shared" si="1"/>
        <v>42426.286785077144</v>
      </c>
    </row>
    <row r="7" spans="1:37" ht="15.75" customHeight="1" x14ac:dyDescent="0.3">
      <c r="A7" s="273" t="s">
        <v>175</v>
      </c>
      <c r="B7" s="274">
        <f>'RP - ECT'!B21</f>
        <v>13.024581767618702</v>
      </c>
      <c r="C7" s="223">
        <f>'RP - ECT'!C18</f>
        <v>561.58445332441534</v>
      </c>
      <c r="D7" s="275">
        <f t="shared" ref="D7:D10" si="2">J7/C7</f>
        <v>0.6664218688193615</v>
      </c>
      <c r="E7" s="116"/>
      <c r="F7" s="167"/>
      <c r="G7" s="146"/>
      <c r="H7" s="146"/>
      <c r="I7" s="271"/>
      <c r="J7" s="223">
        <f>'RP - ECT'!J18</f>
        <v>374.25216088435633</v>
      </c>
      <c r="K7" s="223">
        <f>'RP - ECT'!K18</f>
        <v>374.25216088435633</v>
      </c>
      <c r="L7" s="223">
        <f>'RP - ECT'!L18</f>
        <v>374.25216088435633</v>
      </c>
      <c r="M7" s="223">
        <f>'RP - ECT'!M18</f>
        <v>374.25216088435633</v>
      </c>
      <c r="N7" s="223">
        <f>'RP - ECT'!N18</f>
        <v>374.25216088435633</v>
      </c>
      <c r="O7" s="223">
        <f>'RP - ECT'!O18</f>
        <v>361.51594941723965</v>
      </c>
      <c r="P7" s="223">
        <f>'RP - ECT'!P18</f>
        <v>361.51594941723965</v>
      </c>
      <c r="Q7" s="223">
        <f>'RP - ECT'!Q18</f>
        <v>355.63405395813396</v>
      </c>
      <c r="R7" s="223">
        <f>'RP - ECT'!R18</f>
        <v>355.63405395813396</v>
      </c>
      <c r="S7" s="223">
        <f>'RP - ECT'!S18</f>
        <v>301.91877442547263</v>
      </c>
      <c r="T7" s="223">
        <f>'RP - ECT'!T18</f>
        <v>301.91877442547263</v>
      </c>
      <c r="U7" s="223">
        <f>'RP - ECT'!U18</f>
        <v>247.25605580062648</v>
      </c>
      <c r="V7" s="223">
        <f>'RP - ECT'!V18</f>
        <v>213.70628694428257</v>
      </c>
      <c r="W7" s="223">
        <f>'RP - ECT'!W18</f>
        <v>213.70628694428257</v>
      </c>
      <c r="X7" s="223">
        <f>'RP - ECT'!X18</f>
        <v>168.30940965735294</v>
      </c>
      <c r="Y7" s="223">
        <f>'RP - ECT'!Y18</f>
        <v>56.078056374597701</v>
      </c>
      <c r="Z7" s="223">
        <f>'RP - ECT'!Z18</f>
        <v>40.09300052174202</v>
      </c>
      <c r="AA7" s="223">
        <f>'RP - ECT'!AA18</f>
        <v>1.4457002080555266</v>
      </c>
      <c r="AB7" s="223">
        <f>'RP - ECT'!AB18</f>
        <v>1.4457002080555266</v>
      </c>
      <c r="AC7" s="223">
        <f>'RP - ECT'!AC18</f>
        <v>1.4457002080555266</v>
      </c>
      <c r="AD7" s="223">
        <f>'RP - ECT'!AD18</f>
        <v>1.4457002080555266</v>
      </c>
      <c r="AE7" s="223">
        <f>'RP - ECT'!AE18</f>
        <v>0</v>
      </c>
      <c r="AF7" s="223">
        <f>'RP - ECT'!AF18</f>
        <v>0</v>
      </c>
      <c r="AG7" s="223">
        <f>'RP - ECT'!AG18</f>
        <v>0</v>
      </c>
      <c r="AH7" s="223">
        <f>'RP - ECT'!AH18</f>
        <v>0</v>
      </c>
      <c r="AI7" s="223">
        <f>'RP - ECT'!AI18</f>
        <v>0</v>
      </c>
      <c r="AJ7" s="258">
        <f t="shared" si="1"/>
        <v>4854.3302570985798</v>
      </c>
    </row>
    <row r="8" spans="1:37" ht="15.75" customHeight="1" x14ac:dyDescent="0.3">
      <c r="A8" s="273" t="s">
        <v>288</v>
      </c>
      <c r="B8" s="274">
        <f>Multifamily!B6</f>
        <v>12.3403440191085</v>
      </c>
      <c r="C8" s="223">
        <f>Multifamily!C6</f>
        <v>2749.9794459844911</v>
      </c>
      <c r="D8" s="275">
        <f t="shared" si="2"/>
        <v>0.87760263176328424</v>
      </c>
      <c r="E8" s="116"/>
      <c r="F8" s="167"/>
      <c r="G8" s="146"/>
      <c r="H8" s="146"/>
      <c r="I8" s="271"/>
      <c r="J8" s="223">
        <f>Multifamily!J6</f>
        <v>2413.3891990909278</v>
      </c>
      <c r="K8" s="223">
        <f>Multifamily!K6</f>
        <v>2413.3891990909278</v>
      </c>
      <c r="L8" s="223">
        <f>Multifamily!L6</f>
        <v>2354.1759174512486</v>
      </c>
      <c r="M8" s="223">
        <f>Multifamily!M6</f>
        <v>2354.1759174512486</v>
      </c>
      <c r="N8" s="223">
        <f>Multifamily!N6</f>
        <v>2354.1759174512486</v>
      </c>
      <c r="O8" s="223">
        <f>Multifamily!O6</f>
        <v>2354.1759174512486</v>
      </c>
      <c r="P8" s="223">
        <f>Multifamily!P6</f>
        <v>2287.4550608718846</v>
      </c>
      <c r="Q8" s="223">
        <f>Multifamily!Q6</f>
        <v>2196.1245488718846</v>
      </c>
      <c r="R8" s="223">
        <f>Multifamily!R6</f>
        <v>2196.1245488718846</v>
      </c>
      <c r="S8" s="223">
        <f>Multifamily!S6</f>
        <v>2196.1245488718846</v>
      </c>
      <c r="T8" s="223">
        <f>Multifamily!T6</f>
        <v>1587.9272878850634</v>
      </c>
      <c r="U8" s="223">
        <f>Multifamily!U6</f>
        <v>758.95574385026816</v>
      </c>
      <c r="V8" s="223">
        <f>Multifamily!V6</f>
        <v>758.95574385026816</v>
      </c>
      <c r="W8" s="223">
        <f>Multifamily!W6</f>
        <v>758.95574385026816</v>
      </c>
      <c r="X8" s="223">
        <f>Multifamily!X6</f>
        <v>758.95574385026816</v>
      </c>
      <c r="Y8" s="223">
        <f>Multifamily!Y6</f>
        <v>747.88944825026817</v>
      </c>
      <c r="Z8" s="223">
        <f>Multifamily!Z6</f>
        <v>30.439531683785916</v>
      </c>
      <c r="AA8" s="223">
        <f>Multifamily!AA6</f>
        <v>30.439531683785916</v>
      </c>
      <c r="AB8" s="223">
        <f>Multifamily!AB6</f>
        <v>30.439531683785916</v>
      </c>
      <c r="AC8" s="223">
        <f>Multifamily!AC6</f>
        <v>30.439531683785916</v>
      </c>
      <c r="AD8" s="223">
        <f>Multifamily!AD6</f>
        <v>0</v>
      </c>
      <c r="AE8" s="223">
        <f>Multifamily!AE6</f>
        <v>0</v>
      </c>
      <c r="AF8" s="223">
        <f>Multifamily!AF6</f>
        <v>0</v>
      </c>
      <c r="AG8" s="223">
        <f>Multifamily!AG6</f>
        <v>0</v>
      </c>
      <c r="AH8" s="223">
        <f>Multifamily!AH6</f>
        <v>0</v>
      </c>
      <c r="AI8" s="223">
        <f>Multifamily!AI6</f>
        <v>0</v>
      </c>
      <c r="AJ8" s="258">
        <f t="shared" si="1"/>
        <v>28612.708613745937</v>
      </c>
    </row>
    <row r="9" spans="1:37" ht="15.75" customHeight="1" x14ac:dyDescent="0.3">
      <c r="A9" s="273" t="s">
        <v>179</v>
      </c>
      <c r="B9" s="274">
        <f>'MRSF - Midstream HVAC'!B13</f>
        <v>15.505592486918605</v>
      </c>
      <c r="C9" s="223">
        <f>'MRSF - Midstream HVAC'!C10</f>
        <v>12287.352574131952</v>
      </c>
      <c r="D9" s="275">
        <f>'MRSF - Midstream HVAC'!D10</f>
        <v>0.70128467629336932</v>
      </c>
      <c r="E9" s="116"/>
      <c r="F9" s="167"/>
      <c r="G9" s="146"/>
      <c r="H9" s="146"/>
      <c r="I9" s="271"/>
      <c r="J9" s="223">
        <f>'MRSF - Midstream HVAC'!J10</f>
        <v>8616.9320724526242</v>
      </c>
      <c r="K9" s="223">
        <f>'MRSF - Midstream HVAC'!K10</f>
        <v>8616.9320724526242</v>
      </c>
      <c r="L9" s="223">
        <f>'MRSF - Midstream HVAC'!L10</f>
        <v>8616.9320724526242</v>
      </c>
      <c r="M9" s="223">
        <f>'MRSF - Midstream HVAC'!M10</f>
        <v>8616.9320724526242</v>
      </c>
      <c r="N9" s="223">
        <f>'MRSF - Midstream HVAC'!N10</f>
        <v>8616.9320724526242</v>
      </c>
      <c r="O9" s="223">
        <f>'MRSF - Midstream HVAC'!O10</f>
        <v>8616.9320724526242</v>
      </c>
      <c r="P9" s="223">
        <f>'MRSF - Midstream HVAC'!P10</f>
        <v>8616.9320724526242</v>
      </c>
      <c r="Q9" s="223">
        <f>'MRSF - Midstream HVAC'!Q10</f>
        <v>8616.9320724526242</v>
      </c>
      <c r="R9" s="223">
        <f>'MRSF - Midstream HVAC'!R10</f>
        <v>8616.9320724526242</v>
      </c>
      <c r="S9" s="223">
        <f>'MRSF - Midstream HVAC'!S10</f>
        <v>8616.9320724526242</v>
      </c>
      <c r="T9" s="223">
        <f>'MRSF - Midstream HVAC'!T10</f>
        <v>8616.9320724526242</v>
      </c>
      <c r="U9" s="223">
        <f>'MRSF - Midstream HVAC'!U10</f>
        <v>8398.3474454561456</v>
      </c>
      <c r="V9" s="223">
        <f>'MRSF - Midstream HVAC'!V10</f>
        <v>8398.3474454561456</v>
      </c>
      <c r="W9" s="223">
        <f>'MRSF - Midstream HVAC'!W10</f>
        <v>8398.3474454561456</v>
      </c>
      <c r="X9" s="223">
        <f>'MRSF - Midstream HVAC'!X10</f>
        <v>8398.3474454561456</v>
      </c>
      <c r="Y9" s="223">
        <f>'MRSF - Midstream HVAC'!Y10</f>
        <v>3564.6504256225508</v>
      </c>
      <c r="Z9" s="223">
        <f>'MRSF - Midstream HVAC'!Z10</f>
        <v>797.61110102161786</v>
      </c>
      <c r="AA9" s="223">
        <f>'MRSF - Midstream HVAC'!AA10</f>
        <v>797.61110102161786</v>
      </c>
      <c r="AB9" s="223">
        <f>'MRSF - Midstream HVAC'!AB10</f>
        <v>0</v>
      </c>
      <c r="AC9" s="223">
        <f>'MRSF - Midstream HVAC'!AC10</f>
        <v>0</v>
      </c>
      <c r="AD9" s="223">
        <f>'MRSF - Midstream HVAC'!AD10</f>
        <v>0</v>
      </c>
      <c r="AE9" s="223">
        <f>'MRSF - Midstream HVAC'!AE10</f>
        <v>0</v>
      </c>
      <c r="AF9" s="223">
        <f>'MRSF - Midstream HVAC'!AF10</f>
        <v>0</v>
      </c>
      <c r="AG9" s="223">
        <f>'MRSF - Midstream HVAC'!AG10</f>
        <v>0</v>
      </c>
      <c r="AH9" s="223">
        <f>'MRSF - Midstream HVAC'!AH10</f>
        <v>0</v>
      </c>
      <c r="AI9" s="223">
        <f>'MRSF - Midstream HVAC'!AI10</f>
        <v>0</v>
      </c>
      <c r="AJ9" s="258">
        <f t="shared" si="1"/>
        <v>133539.51520646922</v>
      </c>
    </row>
    <row r="10" spans="1:37" ht="15.75" customHeight="1" x14ac:dyDescent="0.3">
      <c r="A10" s="273" t="s">
        <v>180</v>
      </c>
      <c r="B10" s="274">
        <f>'MRSF - Home Efficiency'!B14</f>
        <v>19.874420884844994</v>
      </c>
      <c r="C10" s="223">
        <f>'MRSF - Home Efficiency'!C11</f>
        <v>83.589542953693154</v>
      </c>
      <c r="D10" s="275">
        <f t="shared" si="2"/>
        <v>0.83432447726382986</v>
      </c>
      <c r="E10" s="116"/>
      <c r="F10" s="167"/>
      <c r="G10" s="146"/>
      <c r="H10" s="146"/>
      <c r="I10" s="271"/>
      <c r="J10" s="223">
        <f>'MRSF - Home Efficiency'!J11</f>
        <v>69.740801729562492</v>
      </c>
      <c r="K10" s="223">
        <f>'MRSF - Home Efficiency'!K11</f>
        <v>69.740801729562492</v>
      </c>
      <c r="L10" s="223">
        <f>'MRSF - Home Efficiency'!L11</f>
        <v>69.740801729562492</v>
      </c>
      <c r="M10" s="223">
        <f>'MRSF - Home Efficiency'!M11</f>
        <v>69.740801729562492</v>
      </c>
      <c r="N10" s="223">
        <f>'MRSF - Home Efficiency'!N11</f>
        <v>69.740801729562492</v>
      </c>
      <c r="O10" s="223">
        <f>'MRSF - Home Efficiency'!O11</f>
        <v>69.740801729562492</v>
      </c>
      <c r="P10" s="223">
        <f>'MRSF - Home Efficiency'!P11</f>
        <v>69.740801729562492</v>
      </c>
      <c r="Q10" s="223">
        <f>'MRSF - Home Efficiency'!Q11</f>
        <v>69.740801729562492</v>
      </c>
      <c r="R10" s="223">
        <f>'MRSF - Home Efficiency'!R11</f>
        <v>69.740801729562492</v>
      </c>
      <c r="S10" s="223">
        <f>'MRSF - Home Efficiency'!S11</f>
        <v>69.740801729562492</v>
      </c>
      <c r="T10" s="223">
        <f>'MRSF - Home Efficiency'!T11</f>
        <v>61.42142517108649</v>
      </c>
      <c r="U10" s="223">
        <f>'MRSF - Home Efficiency'!U11</f>
        <v>61.42142517108649</v>
      </c>
      <c r="V10" s="223">
        <f>'MRSF - Home Efficiency'!V11</f>
        <v>61.42142517108649</v>
      </c>
      <c r="W10" s="223">
        <f>'MRSF - Home Efficiency'!W11</f>
        <v>61.42142517108649</v>
      </c>
      <c r="X10" s="223">
        <f>'MRSF - Home Efficiency'!X11</f>
        <v>61.42142517108649</v>
      </c>
      <c r="Y10" s="223">
        <f>'MRSF - Home Efficiency'!Y11</f>
        <v>61.42142517108649</v>
      </c>
      <c r="Z10" s="223">
        <f>'MRSF - Home Efficiency'!Z11</f>
        <v>61.42142517108649</v>
      </c>
      <c r="AA10" s="223">
        <f>'MRSF - Home Efficiency'!AA11</f>
        <v>61.42142517108649</v>
      </c>
      <c r="AB10" s="223">
        <f>'MRSF - Home Efficiency'!AB11</f>
        <v>61.42142517108649</v>
      </c>
      <c r="AC10" s="223">
        <f>'MRSF - Home Efficiency'!AC11</f>
        <v>53.023744498817578</v>
      </c>
      <c r="AD10" s="223">
        <f>'MRSF - Home Efficiency'!AD11</f>
        <v>0</v>
      </c>
      <c r="AE10" s="223">
        <f>'MRSF - Home Efficiency'!AE11</f>
        <v>0</v>
      </c>
      <c r="AF10" s="223">
        <f>'MRSF - Home Efficiency'!AF11</f>
        <v>0</v>
      </c>
      <c r="AG10" s="223">
        <f>'MRSF - Home Efficiency'!AG11</f>
        <v>0</v>
      </c>
      <c r="AH10" s="223">
        <f>'MRSF - Home Efficiency'!AH11</f>
        <v>0</v>
      </c>
      <c r="AI10" s="223">
        <f>'MRSF - Home Efficiency'!AI11</f>
        <v>0</v>
      </c>
      <c r="AJ10" s="258">
        <f t="shared" si="1"/>
        <v>1303.2245883342207</v>
      </c>
    </row>
    <row r="11" spans="1:37" s="387" customFormat="1" x14ac:dyDescent="0.3">
      <c r="A11" s="381" t="s">
        <v>548</v>
      </c>
      <c r="B11" s="382"/>
      <c r="C11" s="383">
        <f>SUM(C5:C10)</f>
        <v>44739.447825910138</v>
      </c>
      <c r="D11" s="384">
        <f>J11/C11</f>
        <v>0.75712447208323375</v>
      </c>
      <c r="E11" s="385"/>
      <c r="F11" s="385"/>
      <c r="G11" s="385"/>
      <c r="H11" s="385"/>
      <c r="I11" s="385"/>
      <c r="J11" s="386">
        <f t="shared" ref="J11:AG11" si="3">SUM(J5:J10)</f>
        <v>33873.330816487593</v>
      </c>
      <c r="K11" s="386">
        <f t="shared" si="3"/>
        <v>33873.330816487593</v>
      </c>
      <c r="L11" s="386">
        <f t="shared" si="3"/>
        <v>33814.198334847912</v>
      </c>
      <c r="M11" s="386">
        <f t="shared" si="3"/>
        <v>33814.198334847912</v>
      </c>
      <c r="N11" s="386">
        <f t="shared" si="3"/>
        <v>30709.062905138202</v>
      </c>
      <c r="O11" s="386">
        <f t="shared" si="3"/>
        <v>30318.65520936043</v>
      </c>
      <c r="P11" s="386">
        <f t="shared" si="3"/>
        <v>30149.014897000914</v>
      </c>
      <c r="Q11" s="386">
        <f t="shared" si="3"/>
        <v>29194.375961985472</v>
      </c>
      <c r="R11" s="386">
        <f t="shared" si="3"/>
        <v>28709.047195395553</v>
      </c>
      <c r="S11" s="386">
        <f t="shared" si="3"/>
        <v>28225.851215862898</v>
      </c>
      <c r="T11" s="386">
        <f t="shared" si="3"/>
        <v>24011.156582324249</v>
      </c>
      <c r="U11" s="386">
        <f t="shared" si="3"/>
        <v>13491.321722060369</v>
      </c>
      <c r="V11" s="386">
        <f t="shared" si="3"/>
        <v>12881.891618111786</v>
      </c>
      <c r="W11" s="386">
        <f t="shared" si="3"/>
        <v>12881.891618111786</v>
      </c>
      <c r="X11" s="386">
        <f t="shared" si="3"/>
        <v>12633.233617139551</v>
      </c>
      <c r="Y11" s="386">
        <f t="shared" si="3"/>
        <v>4636.7522554185034</v>
      </c>
      <c r="Z11" s="386">
        <f t="shared" si="3"/>
        <v>1022.7831583982323</v>
      </c>
      <c r="AA11" s="386">
        <f t="shared" si="3"/>
        <v>984.13585808454582</v>
      </c>
      <c r="AB11" s="386">
        <f t="shared" si="3"/>
        <v>186.52475706292793</v>
      </c>
      <c r="AC11" s="386">
        <f t="shared" si="3"/>
        <v>121.62887639065902</v>
      </c>
      <c r="AD11" s="386">
        <f t="shared" si="3"/>
        <v>7.450300208055527</v>
      </c>
      <c r="AE11" s="386">
        <f t="shared" si="3"/>
        <v>0</v>
      </c>
      <c r="AF11" s="386">
        <f t="shared" si="3"/>
        <v>0</v>
      </c>
      <c r="AG11" s="386">
        <f t="shared" si="3"/>
        <v>0</v>
      </c>
      <c r="AH11" s="386">
        <f t="shared" ref="AH11:AI11" si="4">SUM(AH5:AH10)</f>
        <v>0</v>
      </c>
      <c r="AI11" s="386">
        <f t="shared" si="4"/>
        <v>0</v>
      </c>
      <c r="AJ11" s="386">
        <f t="shared" si="1"/>
        <v>395539.83605072519</v>
      </c>
    </row>
    <row r="12" spans="1:37" x14ac:dyDescent="0.3">
      <c r="A12" s="226" t="s">
        <v>658</v>
      </c>
      <c r="B12" s="243"/>
      <c r="C12" s="228">
        <f>C11*0.031</f>
        <v>1386.9228826032142</v>
      </c>
      <c r="D12" s="253"/>
      <c r="E12" s="108"/>
      <c r="F12" s="96"/>
      <c r="G12" s="101"/>
      <c r="H12" s="101"/>
      <c r="I12" s="101"/>
      <c r="J12" s="228">
        <f>J11*0.031</f>
        <v>1050.0732553111154</v>
      </c>
      <c r="K12" s="228">
        <f t="shared" ref="K12:AG12" si="5">K11*0.031</f>
        <v>1050.0732553111154</v>
      </c>
      <c r="L12" s="228">
        <f t="shared" si="5"/>
        <v>1048.2401483802853</v>
      </c>
      <c r="M12" s="228">
        <f t="shared" si="5"/>
        <v>1048.2401483802853</v>
      </c>
      <c r="N12" s="228">
        <f t="shared" si="5"/>
        <v>951.98095005928428</v>
      </c>
      <c r="O12" s="228">
        <f t="shared" si="5"/>
        <v>939.87831149017336</v>
      </c>
      <c r="P12" s="228">
        <f t="shared" si="5"/>
        <v>934.6194618070283</v>
      </c>
      <c r="Q12" s="228">
        <f t="shared" si="5"/>
        <v>905.02565482154967</v>
      </c>
      <c r="R12" s="228">
        <f t="shared" si="5"/>
        <v>889.98046305726211</v>
      </c>
      <c r="S12" s="228">
        <f t="shared" si="5"/>
        <v>875.00138769174987</v>
      </c>
      <c r="T12" s="228">
        <f t="shared" si="5"/>
        <v>744.34585405205166</v>
      </c>
      <c r="U12" s="228">
        <f t="shared" si="5"/>
        <v>418.23097338387146</v>
      </c>
      <c r="V12" s="228">
        <f t="shared" si="5"/>
        <v>399.33864016146538</v>
      </c>
      <c r="W12" s="228">
        <f t="shared" si="5"/>
        <v>399.33864016146538</v>
      </c>
      <c r="X12" s="228">
        <f t="shared" si="5"/>
        <v>391.6302421313261</v>
      </c>
      <c r="Y12" s="228">
        <f t="shared" si="5"/>
        <v>143.7393199179736</v>
      </c>
      <c r="Z12" s="228">
        <f t="shared" si="5"/>
        <v>31.706277910345204</v>
      </c>
      <c r="AA12" s="228">
        <f t="shared" si="5"/>
        <v>30.508211600620921</v>
      </c>
      <c r="AB12" s="228">
        <f t="shared" si="5"/>
        <v>5.7822674689507663</v>
      </c>
      <c r="AC12" s="228">
        <f t="shared" si="5"/>
        <v>3.7704951681104295</v>
      </c>
      <c r="AD12" s="228">
        <f t="shared" si="5"/>
        <v>0.23095930644972135</v>
      </c>
      <c r="AE12" s="228">
        <f t="shared" si="5"/>
        <v>0</v>
      </c>
      <c r="AF12" s="228">
        <f t="shared" si="5"/>
        <v>0</v>
      </c>
      <c r="AG12" s="228">
        <f t="shared" si="5"/>
        <v>0</v>
      </c>
      <c r="AH12" s="228">
        <f t="shared" ref="AH12:AI12" si="6">AH11*0.031</f>
        <v>0</v>
      </c>
      <c r="AI12" s="245">
        <f t="shared" si="6"/>
        <v>0</v>
      </c>
      <c r="AJ12" s="220">
        <f t="shared" si="1"/>
        <v>12261.734917572481</v>
      </c>
      <c r="AK12" s="41"/>
    </row>
    <row r="13" spans="1:37" x14ac:dyDescent="0.3">
      <c r="A13" s="226" t="s">
        <v>373</v>
      </c>
      <c r="B13" s="231"/>
      <c r="C13" s="232"/>
      <c r="D13" s="244"/>
      <c r="E13" s="96"/>
      <c r="F13" s="96"/>
      <c r="G13" s="101"/>
      <c r="H13" s="101"/>
      <c r="I13" s="101"/>
      <c r="J13" s="220">
        <v>0</v>
      </c>
      <c r="K13" s="234">
        <f>J12-K12</f>
        <v>0</v>
      </c>
      <c r="L13" s="234">
        <f t="shared" ref="L13:AG13" si="7">K12-L12</f>
        <v>1.8331069308301267</v>
      </c>
      <c r="M13" s="234">
        <f t="shared" si="7"/>
        <v>0</v>
      </c>
      <c r="N13" s="234">
        <f t="shared" si="7"/>
        <v>96.259198321001008</v>
      </c>
      <c r="O13" s="234">
        <f t="shared" si="7"/>
        <v>12.102638569110923</v>
      </c>
      <c r="P13" s="234">
        <f t="shared" si="7"/>
        <v>5.2588496831450584</v>
      </c>
      <c r="Q13" s="234">
        <f t="shared" si="7"/>
        <v>29.593806985478636</v>
      </c>
      <c r="R13" s="234">
        <f t="shared" si="7"/>
        <v>15.045191764287551</v>
      </c>
      <c r="S13" s="234">
        <f t="shared" si="7"/>
        <v>14.979075365512244</v>
      </c>
      <c r="T13" s="234">
        <f t="shared" si="7"/>
        <v>130.65553363969821</v>
      </c>
      <c r="U13" s="234">
        <f t="shared" si="7"/>
        <v>326.11488066818021</v>
      </c>
      <c r="V13" s="234">
        <f t="shared" si="7"/>
        <v>18.89233322240608</v>
      </c>
      <c r="W13" s="234">
        <f t="shared" si="7"/>
        <v>0</v>
      </c>
      <c r="X13" s="234">
        <f t="shared" si="7"/>
        <v>7.7083980301392785</v>
      </c>
      <c r="Y13" s="234">
        <f t="shared" si="7"/>
        <v>247.8909222133525</v>
      </c>
      <c r="Z13" s="234">
        <f t="shared" si="7"/>
        <v>112.0330420076284</v>
      </c>
      <c r="AA13" s="234">
        <f t="shared" si="7"/>
        <v>1.1980663097242825</v>
      </c>
      <c r="AB13" s="234">
        <f t="shared" si="7"/>
        <v>24.725944131670154</v>
      </c>
      <c r="AC13" s="234">
        <f t="shared" si="7"/>
        <v>2.0117723008403368</v>
      </c>
      <c r="AD13" s="234">
        <f t="shared" si="7"/>
        <v>3.539535861660708</v>
      </c>
      <c r="AE13" s="234">
        <f t="shared" si="7"/>
        <v>0.23095930644972135</v>
      </c>
      <c r="AF13" s="234">
        <f t="shared" si="7"/>
        <v>0</v>
      </c>
      <c r="AG13" s="234">
        <f t="shared" si="7"/>
        <v>0</v>
      </c>
      <c r="AH13" s="234">
        <f t="shared" ref="AH13" si="8">AG12-AH12</f>
        <v>0</v>
      </c>
      <c r="AI13" s="234">
        <f t="shared" ref="AI13" si="9">AH12-AI12</f>
        <v>0</v>
      </c>
      <c r="AJ13" s="84"/>
      <c r="AK13" s="41"/>
    </row>
    <row r="14" spans="1:37" x14ac:dyDescent="0.3">
      <c r="A14" s="226" t="s">
        <v>374</v>
      </c>
      <c r="B14" s="231"/>
      <c r="C14" s="232"/>
      <c r="D14" s="232"/>
      <c r="E14" s="96"/>
      <c r="F14" s="96"/>
      <c r="G14" s="101"/>
      <c r="H14" s="101"/>
      <c r="I14" s="101"/>
      <c r="J14" s="220">
        <f>$J12-J12</f>
        <v>0</v>
      </c>
      <c r="K14" s="236">
        <f t="shared" ref="K14:AG14" si="10">$J12-K12</f>
        <v>0</v>
      </c>
      <c r="L14" s="236">
        <f t="shared" si="10"/>
        <v>1.8331069308301267</v>
      </c>
      <c r="M14" s="236">
        <f t="shared" si="10"/>
        <v>1.8331069308301267</v>
      </c>
      <c r="N14" s="236">
        <f t="shared" si="10"/>
        <v>98.092305251831135</v>
      </c>
      <c r="O14" s="236">
        <f t="shared" si="10"/>
        <v>110.19494382094206</v>
      </c>
      <c r="P14" s="236">
        <f t="shared" si="10"/>
        <v>115.45379350408712</v>
      </c>
      <c r="Q14" s="236">
        <f t="shared" si="10"/>
        <v>145.04760048956575</v>
      </c>
      <c r="R14" s="236">
        <f t="shared" si="10"/>
        <v>160.0927922538533</v>
      </c>
      <c r="S14" s="236">
        <f t="shared" si="10"/>
        <v>175.07186761936555</v>
      </c>
      <c r="T14" s="236">
        <f t="shared" si="10"/>
        <v>305.72740125906375</v>
      </c>
      <c r="U14" s="236">
        <f t="shared" si="10"/>
        <v>631.8422819272439</v>
      </c>
      <c r="V14" s="236">
        <f t="shared" si="10"/>
        <v>650.73461514965004</v>
      </c>
      <c r="W14" s="236">
        <f t="shared" si="10"/>
        <v>650.73461514965004</v>
      </c>
      <c r="X14" s="236">
        <f t="shared" si="10"/>
        <v>658.44301317978932</v>
      </c>
      <c r="Y14" s="236">
        <f t="shared" si="10"/>
        <v>906.33393539314181</v>
      </c>
      <c r="Z14" s="236">
        <f t="shared" si="10"/>
        <v>1018.3669774007702</v>
      </c>
      <c r="AA14" s="236">
        <f t="shared" si="10"/>
        <v>1019.5650437104945</v>
      </c>
      <c r="AB14" s="236">
        <f t="shared" si="10"/>
        <v>1044.2909878421647</v>
      </c>
      <c r="AC14" s="236">
        <f t="shared" si="10"/>
        <v>1046.3027601430049</v>
      </c>
      <c r="AD14" s="236">
        <f t="shared" si="10"/>
        <v>1049.8422960046657</v>
      </c>
      <c r="AE14" s="236">
        <f t="shared" si="10"/>
        <v>1050.0732553111154</v>
      </c>
      <c r="AF14" s="236">
        <f t="shared" si="10"/>
        <v>1050.0732553111154</v>
      </c>
      <c r="AG14" s="236">
        <f t="shared" si="10"/>
        <v>1050.0732553111154</v>
      </c>
      <c r="AH14" s="236">
        <f t="shared" ref="AH14:AI14" si="11">$J12-AH12</f>
        <v>1050.0732553111154</v>
      </c>
      <c r="AI14" s="236">
        <f t="shared" si="11"/>
        <v>1050.0732553111154</v>
      </c>
      <c r="AJ14" s="85"/>
      <c r="AK14" s="41"/>
    </row>
    <row r="15" spans="1:37" x14ac:dyDescent="0.3">
      <c r="A15" s="239" t="s">
        <v>70</v>
      </c>
      <c r="B15" s="254">
        <f>SUMPRODUCT(B5:B10,C5:C10)/C11</f>
        <v>12.29363426410511</v>
      </c>
      <c r="C15" s="77"/>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row>
  </sheetData>
  <mergeCells count="5">
    <mergeCell ref="A3:A4"/>
    <mergeCell ref="B3:B4"/>
    <mergeCell ref="C3:C4"/>
    <mergeCell ref="D3:D4"/>
    <mergeCell ref="AJ3:AJ4"/>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9A0C-C385-437F-92BF-029103D88861}">
  <dimension ref="A1:AJ32"/>
  <sheetViews>
    <sheetView workbookViewId="0">
      <pane xSplit="9" ySplit="4" topLeftCell="J5" activePane="bottomRight" state="frozen"/>
      <selection pane="topRight" activeCell="J1" sqref="J1"/>
      <selection pane="bottomLeft" activeCell="A5" sqref="A5"/>
      <selection pane="bottomRight" activeCell="J5" sqref="J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3" t="s">
        <v>487</v>
      </c>
    </row>
    <row r="2" spans="1:36" ht="15.75" customHeight="1" x14ac:dyDescent="0.3">
      <c r="A2" s="199"/>
      <c r="B2" s="41"/>
      <c r="C2" s="41"/>
      <c r="D2" s="41"/>
      <c r="E2" s="41"/>
      <c r="F2" s="41"/>
      <c r="G2" s="41"/>
      <c r="H2" s="41"/>
      <c r="I2" s="50"/>
      <c r="J2" s="41"/>
      <c r="K2" s="41"/>
      <c r="L2" s="41"/>
      <c r="M2" s="41"/>
      <c r="N2" s="41"/>
      <c r="O2" s="41"/>
      <c r="P2" s="41"/>
      <c r="Q2" s="41"/>
      <c r="R2" s="41"/>
      <c r="S2" s="41"/>
      <c r="T2" s="41"/>
      <c r="U2" s="41"/>
      <c r="V2" s="41"/>
    </row>
    <row r="3" spans="1:36" ht="15.75" customHeight="1" x14ac:dyDescent="0.3">
      <c r="A3" s="561" t="s">
        <v>86</v>
      </c>
      <c r="B3" s="563" t="s">
        <v>70</v>
      </c>
      <c r="C3" s="563" t="s">
        <v>412</v>
      </c>
      <c r="D3" s="563" t="s">
        <v>60</v>
      </c>
      <c r="E3" s="217"/>
      <c r="F3" s="165"/>
      <c r="G3" s="165"/>
      <c r="H3" s="165"/>
      <c r="I3" s="166"/>
      <c r="J3" s="151" t="s">
        <v>414</v>
      </c>
      <c r="K3" s="121"/>
      <c r="L3" s="121"/>
      <c r="M3" s="121"/>
      <c r="N3" s="121"/>
      <c r="O3" s="121"/>
      <c r="P3" s="121"/>
      <c r="Q3" s="121"/>
      <c r="R3" s="121"/>
      <c r="S3" s="121"/>
      <c r="T3" s="121"/>
      <c r="U3" s="43"/>
      <c r="V3" s="43"/>
      <c r="W3" s="43"/>
      <c r="X3" s="43"/>
      <c r="Y3" s="43"/>
      <c r="Z3" s="43"/>
      <c r="AA3" s="43"/>
      <c r="AB3" s="43"/>
      <c r="AC3" s="43"/>
      <c r="AD3" s="43"/>
      <c r="AE3" s="43"/>
      <c r="AF3" s="43"/>
      <c r="AG3" s="43"/>
      <c r="AH3" s="43"/>
      <c r="AI3" s="43"/>
      <c r="AJ3" s="559" t="s">
        <v>1</v>
      </c>
    </row>
    <row r="4" spans="1:36" ht="15.75" customHeight="1" x14ac:dyDescent="0.3">
      <c r="A4" s="566"/>
      <c r="B4" s="565"/>
      <c r="C4" s="565"/>
      <c r="D4" s="564"/>
      <c r="E4" s="47">
        <v>2018</v>
      </c>
      <c r="F4" s="47">
        <f>E4+1</f>
        <v>2019</v>
      </c>
      <c r="G4" s="47">
        <f t="shared" ref="G4:AI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560"/>
    </row>
    <row r="5" spans="1:36" ht="15.75" customHeight="1" x14ac:dyDescent="0.3">
      <c r="A5" s="246" t="s">
        <v>488</v>
      </c>
      <c r="B5" s="247">
        <f>'RP - IQ &amp; MR (b-25)'!B6</f>
        <v>11</v>
      </c>
      <c r="C5" s="248">
        <f>'RP - IQ &amp; MR (b-25)'!C6</f>
        <v>584.20185900000001</v>
      </c>
      <c r="D5" s="249">
        <f>'RP - IQ &amp; MR (b-25)'!D6</f>
        <v>1</v>
      </c>
      <c r="E5" s="250"/>
      <c r="F5" s="250"/>
      <c r="G5" s="250"/>
      <c r="H5" s="250"/>
      <c r="I5" s="250"/>
      <c r="J5" s="223">
        <f>'RP - IQ &amp; MR (b-25)'!J6</f>
        <v>584.20185900000001</v>
      </c>
      <c r="K5" s="223">
        <f>'RP - IQ &amp; MR (b-25)'!K6</f>
        <v>584.20185900000001</v>
      </c>
      <c r="L5" s="223">
        <f>'RP - IQ &amp; MR (b-25)'!L6</f>
        <v>584.20185900000001</v>
      </c>
      <c r="M5" s="223">
        <f>'RP - IQ &amp; MR (b-25)'!M6</f>
        <v>584.20185900000001</v>
      </c>
      <c r="N5" s="223">
        <f>'RP - IQ &amp; MR (b-25)'!N6</f>
        <v>584.20185900000001</v>
      </c>
      <c r="O5" s="223">
        <f>'RP - IQ &amp; MR (b-25)'!O6</f>
        <v>584.20185900000001</v>
      </c>
      <c r="P5" s="223">
        <f>'RP - IQ &amp; MR (b-25)'!P6</f>
        <v>584.20185900000001</v>
      </c>
      <c r="Q5" s="223">
        <f>'RP - IQ &amp; MR (b-25)'!Q6</f>
        <v>584.20185900000001</v>
      </c>
      <c r="R5" s="223">
        <f>'RP - IQ &amp; MR (b-25)'!R6</f>
        <v>584.20185900000001</v>
      </c>
      <c r="S5" s="223">
        <f>'RP - IQ &amp; MR (b-25)'!S6</f>
        <v>584.20185900000001</v>
      </c>
      <c r="T5" s="223">
        <f>'RP - IQ &amp; MR (b-25)'!T6</f>
        <v>584.20185900000001</v>
      </c>
      <c r="U5" s="223">
        <f>'RP - IQ &amp; MR (b-25)'!U6</f>
        <v>0</v>
      </c>
      <c r="V5" s="223">
        <f>'RP - IQ &amp; MR (b-25)'!V6</f>
        <v>0</v>
      </c>
      <c r="W5" s="223">
        <f>'RP - IQ &amp; MR (b-25)'!W6</f>
        <v>0</v>
      </c>
      <c r="X5" s="223">
        <f>'RP - IQ &amp; MR (b-25)'!X6</f>
        <v>0</v>
      </c>
      <c r="Y5" s="223">
        <f>'RP - IQ &amp; MR (b-25)'!Y6</f>
        <v>0</v>
      </c>
      <c r="Z5" s="223">
        <f>'RP - IQ &amp; MR (b-25)'!Z6</f>
        <v>0</v>
      </c>
      <c r="AA5" s="223">
        <f>'RP - IQ &amp; MR (b-25)'!AA6</f>
        <v>0</v>
      </c>
      <c r="AB5" s="223">
        <f>'RP - IQ &amp; MR (b-25)'!AB6</f>
        <v>0</v>
      </c>
      <c r="AC5" s="223">
        <f>'RP - IQ &amp; MR (b-25)'!AC6</f>
        <v>0</v>
      </c>
      <c r="AD5" s="223">
        <f>'RP - IQ &amp; MR (b-25)'!AD6</f>
        <v>0</v>
      </c>
      <c r="AE5" s="223">
        <f>'RP - IQ &amp; MR (b-25)'!AE6</f>
        <v>0</v>
      </c>
      <c r="AF5" s="223">
        <f>'RP - IQ &amp; MR (b-25)'!AF6</f>
        <v>0</v>
      </c>
      <c r="AG5" s="223">
        <f>'RP - IQ &amp; MR (b-25)'!AG6</f>
        <v>0</v>
      </c>
      <c r="AH5" s="223">
        <f>'RP - IQ &amp; MR (b-25)'!AH6</f>
        <v>0</v>
      </c>
      <c r="AI5" s="223">
        <f>'RP - IQ &amp; MR (b-25)'!AI6</f>
        <v>0</v>
      </c>
      <c r="AJ5" s="258">
        <f>SUM(E5:AI5)</f>
        <v>6426.2204489999986</v>
      </c>
    </row>
    <row r="6" spans="1:36" ht="15.75" customHeight="1" x14ac:dyDescent="0.3">
      <c r="A6" s="246" t="s">
        <v>489</v>
      </c>
      <c r="B6" s="247">
        <f>'RP - IQ &amp; MR (b-25)'!B7</f>
        <v>11</v>
      </c>
      <c r="C6" s="248">
        <f>'RP - IQ &amp; MR (b-25)'!C7</f>
        <v>1855.752418</v>
      </c>
      <c r="D6" s="249">
        <f>'RP - IQ &amp; MR (b-25)'!D7</f>
        <v>0.90000309459383931</v>
      </c>
      <c r="E6" s="250"/>
      <c r="F6" s="250"/>
      <c r="G6" s="250"/>
      <c r="H6" s="250"/>
      <c r="I6" s="250"/>
      <c r="J6" s="223">
        <f>'RP - IQ &amp; MR (b-25)'!J7</f>
        <v>1670.1829190000001</v>
      </c>
      <c r="K6" s="223">
        <f>'RP - IQ &amp; MR (b-25)'!K7</f>
        <v>1670.1829190000001</v>
      </c>
      <c r="L6" s="223">
        <f>'RP - IQ &amp; MR (b-25)'!L7</f>
        <v>1670.1829190000001</v>
      </c>
      <c r="M6" s="223">
        <f>'RP - IQ &amp; MR (b-25)'!M7</f>
        <v>1670.1829190000001</v>
      </c>
      <c r="N6" s="223">
        <f>'RP - IQ &amp; MR (b-25)'!N7</f>
        <v>1670.1829190000001</v>
      </c>
      <c r="O6" s="223">
        <f>'RP - IQ &amp; MR (b-25)'!O7</f>
        <v>1670.1829190000001</v>
      </c>
      <c r="P6" s="223">
        <f>'RP - IQ &amp; MR (b-25)'!P7</f>
        <v>1670.1829190000001</v>
      </c>
      <c r="Q6" s="223">
        <f>'RP - IQ &amp; MR (b-25)'!Q7</f>
        <v>1670.1829190000001</v>
      </c>
      <c r="R6" s="223">
        <f>'RP - IQ &amp; MR (b-25)'!R7</f>
        <v>1670.1829190000001</v>
      </c>
      <c r="S6" s="223">
        <f>'RP - IQ &amp; MR (b-25)'!S7</f>
        <v>1670.1829190000001</v>
      </c>
      <c r="T6" s="223">
        <f>'RP - IQ &amp; MR (b-25)'!T7</f>
        <v>1670.1829190000001</v>
      </c>
      <c r="U6" s="223">
        <f>'RP - IQ &amp; MR (b-25)'!U7</f>
        <v>0</v>
      </c>
      <c r="V6" s="223">
        <f>'RP - IQ &amp; MR (b-25)'!V7</f>
        <v>0</v>
      </c>
      <c r="W6" s="223">
        <f>'RP - IQ &amp; MR (b-25)'!W7</f>
        <v>0</v>
      </c>
      <c r="X6" s="223">
        <f>'RP - IQ &amp; MR (b-25)'!X7</f>
        <v>0</v>
      </c>
      <c r="Y6" s="223">
        <f>'RP - IQ &amp; MR (b-25)'!Y7</f>
        <v>0</v>
      </c>
      <c r="Z6" s="223">
        <f>'RP - IQ &amp; MR (b-25)'!Z7</f>
        <v>0</v>
      </c>
      <c r="AA6" s="223">
        <f>'RP - IQ &amp; MR (b-25)'!AA7</f>
        <v>0</v>
      </c>
      <c r="AB6" s="223">
        <f>'RP - IQ &amp; MR (b-25)'!AB7</f>
        <v>0</v>
      </c>
      <c r="AC6" s="223">
        <f>'RP - IQ &amp; MR (b-25)'!AC7</f>
        <v>0</v>
      </c>
      <c r="AD6" s="223">
        <f>'RP - IQ &amp; MR (b-25)'!AD7</f>
        <v>0</v>
      </c>
      <c r="AE6" s="223">
        <f>'RP - IQ &amp; MR (b-25)'!AE7</f>
        <v>0</v>
      </c>
      <c r="AF6" s="223">
        <f>'RP - IQ &amp; MR (b-25)'!AF7</f>
        <v>0</v>
      </c>
      <c r="AG6" s="223">
        <f>'RP - IQ &amp; MR (b-25)'!AG7</f>
        <v>0</v>
      </c>
      <c r="AH6" s="223">
        <f>'RP - IQ &amp; MR (b-25)'!AH7</f>
        <v>0</v>
      </c>
      <c r="AI6" s="223">
        <f>'RP - IQ &amp; MR (b-25)'!AI7</f>
        <v>0</v>
      </c>
      <c r="AJ6" s="258">
        <f t="shared" ref="AJ6:AJ12" si="1">SUM(E6:AI6)</f>
        <v>18372.012109000003</v>
      </c>
    </row>
    <row r="7" spans="1:36" ht="15.75" customHeight="1" x14ac:dyDescent="0.3">
      <c r="A7" s="246" t="s">
        <v>490</v>
      </c>
      <c r="B7" s="247">
        <f>'IQ - SF (b-25)'!B18</f>
        <v>18.743508148073051</v>
      </c>
      <c r="C7" s="248">
        <f>'IQ - SF (b-25)'!C15</f>
        <v>6051.6637371177594</v>
      </c>
      <c r="D7" s="249">
        <f>'IQ - SF (b-25)'!D15</f>
        <v>1</v>
      </c>
      <c r="E7" s="250"/>
      <c r="F7" s="250"/>
      <c r="G7" s="250"/>
      <c r="H7" s="250"/>
      <c r="I7" s="250"/>
      <c r="J7" s="223">
        <f>'IQ - SF (b-25)'!J15</f>
        <v>6051.6637371177594</v>
      </c>
      <c r="K7" s="223">
        <f>'IQ - SF (b-25)'!K15</f>
        <v>6051.6637371177594</v>
      </c>
      <c r="L7" s="223">
        <f>'IQ - SF (b-25)'!L15</f>
        <v>6051.6637371177594</v>
      </c>
      <c r="M7" s="223">
        <f>'IQ - SF (b-25)'!M15</f>
        <v>6051.6637371177594</v>
      </c>
      <c r="N7" s="223">
        <f>'IQ - SF (b-25)'!N15</f>
        <v>6051.6637371177594</v>
      </c>
      <c r="O7" s="223">
        <f>'IQ - SF (b-25)'!O15</f>
        <v>6051.6637371177594</v>
      </c>
      <c r="P7" s="223">
        <f>'IQ - SF (b-25)'!P15</f>
        <v>3384.6574878439228</v>
      </c>
      <c r="Q7" s="223">
        <f>'IQ - SF (b-25)'!Q15</f>
        <v>3384.6574878439228</v>
      </c>
      <c r="R7" s="223">
        <f>'IQ - SF (b-25)'!R15</f>
        <v>3166.1479540689461</v>
      </c>
      <c r="S7" s="223">
        <f>'IQ - SF (b-25)'!S15</f>
        <v>3166.1479540689461</v>
      </c>
      <c r="T7" s="223">
        <f>'IQ - SF (b-25)'!T15</f>
        <v>3144.3274827155856</v>
      </c>
      <c r="U7" s="223">
        <f>'IQ - SF (b-25)'!U15</f>
        <v>2167.5064734155853</v>
      </c>
      <c r="V7" s="223">
        <f>'IQ - SF (b-25)'!V15</f>
        <v>2167.5064734155853</v>
      </c>
      <c r="W7" s="223">
        <f>'IQ - SF (b-25)'!W15</f>
        <v>2167.5064734155853</v>
      </c>
      <c r="X7" s="223">
        <f>'IQ - SF (b-25)'!X15</f>
        <v>2167.5064734155853</v>
      </c>
      <c r="Y7" s="223">
        <f>'IQ - SF (b-25)'!Y15</f>
        <v>2166.1262786030852</v>
      </c>
      <c r="Z7" s="223">
        <f>'IQ - SF (b-25)'!Z15</f>
        <v>2166.1262786030852</v>
      </c>
      <c r="AA7" s="223">
        <f>'IQ - SF (b-25)'!AA15</f>
        <v>2166.1262786030852</v>
      </c>
      <c r="AB7" s="223">
        <f>'IQ - SF (b-25)'!AB15</f>
        <v>2166.1262786030852</v>
      </c>
      <c r="AC7" s="223">
        <f>'IQ - SF (b-25)'!AC15</f>
        <v>2166.1262786030852</v>
      </c>
      <c r="AD7" s="223">
        <f>'IQ - SF (b-25)'!AD15</f>
        <v>64.016185226190473</v>
      </c>
      <c r="AE7" s="223">
        <f>'IQ - SF (b-25)'!AE15</f>
        <v>64.016185226190473</v>
      </c>
      <c r="AF7" s="223">
        <f>'IQ - SF (b-25)'!AF15</f>
        <v>64.016185226190473</v>
      </c>
      <c r="AG7" s="223">
        <f>'IQ - SF (b-25)'!AG15</f>
        <v>64.016185226190473</v>
      </c>
      <c r="AH7" s="223">
        <f>'IQ - SF (b-25)'!AH15</f>
        <v>64.016185226190473</v>
      </c>
      <c r="AI7" s="223">
        <f>'IQ - SF (b-25)'!AI15</f>
        <v>0</v>
      </c>
      <c r="AJ7" s="258">
        <f t="shared" si="1"/>
        <v>72376.659002056607</v>
      </c>
    </row>
    <row r="8" spans="1:36" ht="15.75" customHeight="1" x14ac:dyDescent="0.3">
      <c r="A8" s="246" t="s">
        <v>159</v>
      </c>
      <c r="B8" s="247">
        <f>'IQ - CAA (b-25)'!B13</f>
        <v>20</v>
      </c>
      <c r="C8" s="248">
        <f>'IQ - CAA (b-25)'!C10</f>
        <v>6.5217278013270885</v>
      </c>
      <c r="D8" s="249">
        <f>'IQ - CAA (b-25)'!D10</f>
        <v>1</v>
      </c>
      <c r="E8" s="250"/>
      <c r="F8" s="250"/>
      <c r="G8" s="250"/>
      <c r="H8" s="250"/>
      <c r="I8" s="250"/>
      <c r="J8" s="223">
        <f>'IQ - CAA (b-25)'!J10</f>
        <v>6.5217278013270885</v>
      </c>
      <c r="K8" s="223">
        <f>'IQ - CAA (b-25)'!K10</f>
        <v>6.5217278013270885</v>
      </c>
      <c r="L8" s="223">
        <f>'IQ - CAA (b-25)'!L10</f>
        <v>6.5217278013270885</v>
      </c>
      <c r="M8" s="223">
        <f>'IQ - CAA (b-25)'!M10</f>
        <v>6.5217278013270885</v>
      </c>
      <c r="N8" s="223">
        <f>'IQ - CAA (b-25)'!N10</f>
        <v>6.5217278013270885</v>
      </c>
      <c r="O8" s="223">
        <f>'IQ - CAA (b-25)'!O10</f>
        <v>6.5217278013270885</v>
      </c>
      <c r="P8" s="223">
        <f>'IQ - CAA (b-25)'!P10</f>
        <v>6.5217278013270885</v>
      </c>
      <c r="Q8" s="223">
        <f>'IQ - CAA (b-25)'!Q10</f>
        <v>6.5217278013270885</v>
      </c>
      <c r="R8" s="223">
        <f>'IQ - CAA (b-25)'!R10</f>
        <v>6.5217278013270885</v>
      </c>
      <c r="S8" s="223">
        <f>'IQ - CAA (b-25)'!S10</f>
        <v>6.5217278013270885</v>
      </c>
      <c r="T8" s="223">
        <f>'IQ - CAA (b-25)'!T10</f>
        <v>6.5217278013270885</v>
      </c>
      <c r="U8" s="223">
        <f>'IQ - CAA (b-25)'!U10</f>
        <v>6.5217278013270885</v>
      </c>
      <c r="V8" s="223">
        <f>'IQ - CAA (b-25)'!V10</f>
        <v>6.5217278013270885</v>
      </c>
      <c r="W8" s="223">
        <f>'IQ - CAA (b-25)'!W10</f>
        <v>6.5217278013270885</v>
      </c>
      <c r="X8" s="223">
        <f>'IQ - CAA (b-25)'!X10</f>
        <v>6.5217278013270885</v>
      </c>
      <c r="Y8" s="223">
        <f>'IQ - CAA (b-25)'!Y10</f>
        <v>6.5217278013270885</v>
      </c>
      <c r="Z8" s="223">
        <f>'IQ - CAA (b-25)'!Z10</f>
        <v>6.5217278013270885</v>
      </c>
      <c r="AA8" s="223">
        <f>'IQ - CAA (b-25)'!AA10</f>
        <v>6.5217278013270885</v>
      </c>
      <c r="AB8" s="223">
        <f>'IQ - CAA (b-25)'!AB10</f>
        <v>6.5217278013270885</v>
      </c>
      <c r="AC8" s="223">
        <f>'IQ - CAA (b-25)'!AC10</f>
        <v>6.5217278013270885</v>
      </c>
      <c r="AD8" s="223">
        <f>'IQ - CAA (b-25)'!AD10</f>
        <v>0</v>
      </c>
      <c r="AE8" s="223">
        <f>'IQ - CAA (b-25)'!AE10</f>
        <v>0</v>
      </c>
      <c r="AF8" s="223">
        <f>'IQ - CAA (b-25)'!AF10</f>
        <v>0</v>
      </c>
      <c r="AG8" s="223">
        <f>'IQ - CAA (b-25)'!AG10</f>
        <v>0</v>
      </c>
      <c r="AH8" s="223">
        <f>'IQ - CAA (b-25)'!AH10</f>
        <v>0</v>
      </c>
      <c r="AI8" s="223">
        <f>'IQ - CAA (b-25)'!AI10</f>
        <v>0</v>
      </c>
      <c r="AJ8" s="258">
        <f t="shared" si="1"/>
        <v>130.43455602654177</v>
      </c>
    </row>
    <row r="9" spans="1:36" ht="15.75" customHeight="1" x14ac:dyDescent="0.3">
      <c r="A9" s="246" t="s">
        <v>491</v>
      </c>
      <c r="B9" s="247">
        <f>'IQ - SS (b-25)'!B12</f>
        <v>11.000000000000002</v>
      </c>
      <c r="C9" s="248">
        <f>'IQ - SS (b-25)'!C9</f>
        <v>12036.18305225195</v>
      </c>
      <c r="D9" s="249">
        <f>'IQ - SS (b-25)'!D9</f>
        <v>0.99995743701738538</v>
      </c>
      <c r="E9" s="250"/>
      <c r="F9" s="250"/>
      <c r="G9" s="250"/>
      <c r="H9" s="250"/>
      <c r="I9" s="250"/>
      <c r="J9" s="223">
        <f>'IQ - SS (b-25)'!J9</f>
        <v>12035.670756401951</v>
      </c>
      <c r="K9" s="223">
        <f>'IQ - SS (b-25)'!K9</f>
        <v>12035.670756401951</v>
      </c>
      <c r="L9" s="223">
        <f>'IQ - SS (b-25)'!L9</f>
        <v>12035.670756401951</v>
      </c>
      <c r="M9" s="223">
        <f>'IQ - SS (b-25)'!M9</f>
        <v>12035.670756401951</v>
      </c>
      <c r="N9" s="223">
        <f>'IQ - SS (b-25)'!N9</f>
        <v>12035.670756401951</v>
      </c>
      <c r="O9" s="223">
        <f>'IQ - SS (b-25)'!O9</f>
        <v>12035.670756401951</v>
      </c>
      <c r="P9" s="223">
        <f>'IQ - SS (b-25)'!P9</f>
        <v>12035.670756401951</v>
      </c>
      <c r="Q9" s="223">
        <f>'IQ - SS (b-25)'!Q9</f>
        <v>12035.670756401951</v>
      </c>
      <c r="R9" s="223">
        <f>'IQ - SS (b-25)'!R9</f>
        <v>12035.670756401951</v>
      </c>
      <c r="S9" s="223">
        <f>'IQ - SS (b-25)'!S9</f>
        <v>12035.670756401951</v>
      </c>
      <c r="T9" s="223">
        <f>'IQ - SS (b-25)'!T9</f>
        <v>12035.670756401951</v>
      </c>
      <c r="U9" s="223">
        <f>'IQ - SS (b-25)'!U9</f>
        <v>0</v>
      </c>
      <c r="V9" s="223">
        <f>'IQ - SS (b-25)'!V9</f>
        <v>0</v>
      </c>
      <c r="W9" s="223">
        <f>'IQ - SS (b-25)'!W9</f>
        <v>0</v>
      </c>
      <c r="X9" s="223">
        <f>'IQ - SS (b-25)'!X9</f>
        <v>0</v>
      </c>
      <c r="Y9" s="223">
        <f>'IQ - SS (b-25)'!Y9</f>
        <v>0</v>
      </c>
      <c r="Z9" s="223">
        <f>'IQ - SS (b-25)'!Z9</f>
        <v>0</v>
      </c>
      <c r="AA9" s="223">
        <f>'IQ - SS (b-25)'!AA9</f>
        <v>0</v>
      </c>
      <c r="AB9" s="223">
        <f>'IQ - SS (b-25)'!AB9</f>
        <v>0</v>
      </c>
      <c r="AC9" s="223">
        <f>'IQ - SS (b-25)'!AC9</f>
        <v>0</v>
      </c>
      <c r="AD9" s="223">
        <f>'IQ - SS (b-25)'!AD9</f>
        <v>0</v>
      </c>
      <c r="AE9" s="223">
        <f>'IQ - SS (b-25)'!AE9</f>
        <v>0</v>
      </c>
      <c r="AF9" s="223">
        <f>'IQ - SS (b-25)'!AF9</f>
        <v>0</v>
      </c>
      <c r="AG9" s="223">
        <f>'IQ - SS (b-25)'!AG9</f>
        <v>0</v>
      </c>
      <c r="AH9" s="223">
        <f>'IQ - SS (b-25)'!AH9</f>
        <v>0</v>
      </c>
      <c r="AI9" s="223">
        <f>'IQ - SS (b-25)'!AI9</f>
        <v>0</v>
      </c>
      <c r="AJ9" s="258">
        <f t="shared" si="1"/>
        <v>132392.37832042144</v>
      </c>
    </row>
    <row r="10" spans="1:36" ht="15.75" customHeight="1" x14ac:dyDescent="0.3">
      <c r="A10" s="246" t="s">
        <v>306</v>
      </c>
      <c r="B10" s="247">
        <f>'IQ - MHAS (b-25)'!B11</f>
        <v>18.473036395553343</v>
      </c>
      <c r="C10" s="248">
        <f>'IQ - MHAS (b-25)'!C8</f>
        <v>1165.8830851257501</v>
      </c>
      <c r="D10" s="249">
        <f>'IQ - MHAS (b-25)'!D8</f>
        <v>1</v>
      </c>
      <c r="E10" s="250"/>
      <c r="F10" s="250"/>
      <c r="G10" s="250"/>
      <c r="H10" s="250"/>
      <c r="I10" s="250"/>
      <c r="J10" s="223">
        <f>'IQ - MHAS (b-25)'!J8</f>
        <v>1165.8830851257501</v>
      </c>
      <c r="K10" s="223">
        <f>'IQ - MHAS (b-25)'!K8</f>
        <v>1165.8830851257501</v>
      </c>
      <c r="L10" s="223">
        <f>'IQ - MHAS (b-25)'!L8</f>
        <v>1165.8830851257501</v>
      </c>
      <c r="M10" s="223">
        <f>'IQ - MHAS (b-25)'!M8</f>
        <v>1165.8830851257501</v>
      </c>
      <c r="N10" s="223">
        <f>'IQ - MHAS (b-25)'!N8</f>
        <v>1165.8830851257501</v>
      </c>
      <c r="O10" s="223">
        <f>'IQ - MHAS (b-25)'!O8</f>
        <v>1165.8830851257501</v>
      </c>
      <c r="P10" s="223">
        <f>'IQ - MHAS (b-25)'!P8</f>
        <v>551.99786927864102</v>
      </c>
      <c r="Q10" s="223">
        <f>'IQ - MHAS (b-25)'!Q8</f>
        <v>551.99786927864102</v>
      </c>
      <c r="R10" s="223">
        <f>'IQ - MHAS (b-25)'!R8</f>
        <v>551.99786927864102</v>
      </c>
      <c r="S10" s="223">
        <f>'IQ - MHAS (b-25)'!S8</f>
        <v>551.99786927864102</v>
      </c>
      <c r="T10" s="223">
        <f>'IQ - MHAS (b-25)'!T8</f>
        <v>551.99786927864102</v>
      </c>
      <c r="U10" s="223">
        <f>'IQ - MHAS (b-25)'!U8</f>
        <v>354.19108727564071</v>
      </c>
      <c r="V10" s="223">
        <f>'IQ - MHAS (b-25)'!V8</f>
        <v>354.19108727564071</v>
      </c>
      <c r="W10" s="223">
        <f>'IQ - MHAS (b-25)'!W8</f>
        <v>354.19108727564071</v>
      </c>
      <c r="X10" s="223">
        <f>'IQ - MHAS (b-25)'!X8</f>
        <v>354.19108727564071</v>
      </c>
      <c r="Y10" s="223">
        <f>'IQ - MHAS (b-25)'!Y8</f>
        <v>354.19108727564071</v>
      </c>
      <c r="Z10" s="223">
        <f>'IQ - MHAS (b-25)'!Z8</f>
        <v>354.19108727564071</v>
      </c>
      <c r="AA10" s="223">
        <f>'IQ - MHAS (b-25)'!AA8</f>
        <v>354.19108727564071</v>
      </c>
      <c r="AB10" s="223">
        <f>'IQ - MHAS (b-25)'!AB8</f>
        <v>354.19108727564071</v>
      </c>
      <c r="AC10" s="223">
        <f>'IQ - MHAS (b-25)'!AC8</f>
        <v>354.19108727564071</v>
      </c>
      <c r="AD10" s="223">
        <f>'IQ - MHAS (b-25)'!AD8</f>
        <v>0</v>
      </c>
      <c r="AE10" s="223">
        <f>'IQ - MHAS (b-25)'!AE8</f>
        <v>0</v>
      </c>
      <c r="AF10" s="223">
        <f>'IQ - MHAS (b-25)'!AF8</f>
        <v>0</v>
      </c>
      <c r="AG10" s="223">
        <f>'IQ - MHAS (b-25)'!AG8</f>
        <v>0</v>
      </c>
      <c r="AH10" s="223">
        <f>'IQ - MHAS (b-25)'!AH8</f>
        <v>0</v>
      </c>
      <c r="AI10" s="223">
        <f>'IQ - MHAS (b-25)'!AI8</f>
        <v>0</v>
      </c>
      <c r="AJ10" s="258">
        <f t="shared" si="1"/>
        <v>12943.00764262848</v>
      </c>
    </row>
    <row r="11" spans="1:36" ht="15.75" customHeight="1" x14ac:dyDescent="0.3">
      <c r="A11" s="246" t="s">
        <v>492</v>
      </c>
      <c r="B11" s="247">
        <f>'IQ - Joint Utility (b-25)'!B18</f>
        <v>16.454513291388352</v>
      </c>
      <c r="C11" s="248">
        <f>'IQ - Joint Utility (b-25)'!C15</f>
        <v>107.31806434616666</v>
      </c>
      <c r="D11" s="249">
        <f>'IQ - Joint Utility (b-25)'!D15</f>
        <v>1</v>
      </c>
      <c r="E11" s="250"/>
      <c r="F11" s="250"/>
      <c r="G11" s="250"/>
      <c r="H11" s="250"/>
      <c r="I11" s="250"/>
      <c r="J11" s="223">
        <f>'IQ - Joint Utility (b-25)'!J15</f>
        <v>107.31806434616666</v>
      </c>
      <c r="K11" s="223">
        <f>'IQ - Joint Utility (b-25)'!K15</f>
        <v>107.31806434616666</v>
      </c>
      <c r="L11" s="223">
        <f>'IQ - Joint Utility (b-25)'!L15</f>
        <v>107.31806434616666</v>
      </c>
      <c r="M11" s="223">
        <f>'IQ - Joint Utility (b-25)'!M15</f>
        <v>107.31806434616666</v>
      </c>
      <c r="N11" s="223">
        <f>'IQ - Joint Utility (b-25)'!N15</f>
        <v>107.31806434616666</v>
      </c>
      <c r="O11" s="223">
        <f>'IQ - Joint Utility (b-25)'!O15</f>
        <v>107.31806434616666</v>
      </c>
      <c r="P11" s="223">
        <f>'IQ - Joint Utility (b-25)'!P15</f>
        <v>95.974588438616934</v>
      </c>
      <c r="Q11" s="223">
        <f>'IQ - Joint Utility (b-25)'!Q15</f>
        <v>95.974588438616934</v>
      </c>
      <c r="R11" s="223">
        <f>'IQ - Joint Utility (b-25)'!R15</f>
        <v>95.974588438616934</v>
      </c>
      <c r="S11" s="223">
        <f>'IQ - Joint Utility (b-25)'!S15</f>
        <v>95.974588438616934</v>
      </c>
      <c r="T11" s="223">
        <f>'IQ - Joint Utility (b-25)'!T15</f>
        <v>90.548361315290578</v>
      </c>
      <c r="U11" s="223">
        <f>'IQ - Joint Utility (b-25)'!U15</f>
        <v>56.239233315290583</v>
      </c>
      <c r="V11" s="223">
        <f>'IQ - Joint Utility (b-25)'!V15</f>
        <v>56.239233315290583</v>
      </c>
      <c r="W11" s="223">
        <f>'IQ - Joint Utility (b-25)'!W15</f>
        <v>56.239233315290583</v>
      </c>
      <c r="X11" s="223">
        <f>'IQ - Joint Utility (b-25)'!X15</f>
        <v>56.239233315290583</v>
      </c>
      <c r="Y11" s="223">
        <f>'IQ - Joint Utility (b-25)'!Y15</f>
        <v>52.749163815290579</v>
      </c>
      <c r="Z11" s="223">
        <f>'IQ - Joint Utility (b-25)'!Z15</f>
        <v>52.749163815290579</v>
      </c>
      <c r="AA11" s="223">
        <f>'IQ - Joint Utility (b-25)'!AA15</f>
        <v>52.749163815290579</v>
      </c>
      <c r="AB11" s="223">
        <f>'IQ - Joint Utility (b-25)'!AB15</f>
        <v>52.749163815290579</v>
      </c>
      <c r="AC11" s="223">
        <f>'IQ - Joint Utility (b-25)'!AC15</f>
        <v>52.749163815290579</v>
      </c>
      <c r="AD11" s="223">
        <f>'IQ - Joint Utility (b-25)'!AD15</f>
        <v>0</v>
      </c>
      <c r="AE11" s="223">
        <f>'IQ - Joint Utility (b-25)'!AE15</f>
        <v>0</v>
      </c>
      <c r="AF11" s="223">
        <f>'IQ - Joint Utility (b-25)'!AF15</f>
        <v>0</v>
      </c>
      <c r="AG11" s="223">
        <f>'IQ - Joint Utility (b-25)'!AG15</f>
        <v>0</v>
      </c>
      <c r="AH11" s="223">
        <f>'IQ - Joint Utility (b-25)'!AH15</f>
        <v>0</v>
      </c>
      <c r="AI11" s="223">
        <f>'IQ - Joint Utility (b-25)'!AI15</f>
        <v>0</v>
      </c>
      <c r="AJ11" s="258">
        <f t="shared" si="1"/>
        <v>1607.0578534843739</v>
      </c>
    </row>
    <row r="12" spans="1:36" ht="15.75" customHeight="1" x14ac:dyDescent="0.3">
      <c r="A12" s="246" t="s">
        <v>493</v>
      </c>
      <c r="B12" s="247">
        <f>'Kits - Joint Utility (b-25)'!B10</f>
        <v>19.999999999999996</v>
      </c>
      <c r="C12" s="248">
        <f>'Kits - Joint Utility (b-25)'!C7</f>
        <v>13.60045775170375</v>
      </c>
      <c r="D12" s="249">
        <f>'Kits - Joint Utility (b-25)'!D7</f>
        <v>1</v>
      </c>
      <c r="E12" s="250"/>
      <c r="F12" s="250"/>
      <c r="G12" s="250"/>
      <c r="H12" s="250"/>
      <c r="I12" s="250"/>
      <c r="J12" s="223">
        <f>'Kits - Joint Utility (b-25)'!J7</f>
        <v>13.60045775170375</v>
      </c>
      <c r="K12" s="223">
        <f>'Kits - Joint Utility (b-25)'!K7</f>
        <v>13.60045775170375</v>
      </c>
      <c r="L12" s="223">
        <f>'Kits - Joint Utility (b-25)'!L7</f>
        <v>13.60045775170375</v>
      </c>
      <c r="M12" s="223">
        <f>'Kits - Joint Utility (b-25)'!M7</f>
        <v>13.60045775170375</v>
      </c>
      <c r="N12" s="223">
        <f>'Kits - Joint Utility (b-25)'!N7</f>
        <v>13.60045775170375</v>
      </c>
      <c r="O12" s="223">
        <f>'Kits - Joint Utility (b-25)'!O7</f>
        <v>13.60045775170375</v>
      </c>
      <c r="P12" s="223">
        <f>'Kits - Joint Utility (b-25)'!P7</f>
        <v>13.60045775170375</v>
      </c>
      <c r="Q12" s="223">
        <f>'Kits - Joint Utility (b-25)'!Q7</f>
        <v>13.60045775170375</v>
      </c>
      <c r="R12" s="223">
        <f>'Kits - Joint Utility (b-25)'!R7</f>
        <v>13.60045775170375</v>
      </c>
      <c r="S12" s="223">
        <f>'Kits - Joint Utility (b-25)'!S7</f>
        <v>13.60045775170375</v>
      </c>
      <c r="T12" s="223">
        <f>'Kits - Joint Utility (b-25)'!T7</f>
        <v>13.60045775170375</v>
      </c>
      <c r="U12" s="223">
        <f>'Kits - Joint Utility (b-25)'!U7</f>
        <v>13.60045775170375</v>
      </c>
      <c r="V12" s="223">
        <f>'Kits - Joint Utility (b-25)'!V7</f>
        <v>13.60045775170375</v>
      </c>
      <c r="W12" s="223">
        <f>'Kits - Joint Utility (b-25)'!W7</f>
        <v>13.60045775170375</v>
      </c>
      <c r="X12" s="223">
        <f>'Kits - Joint Utility (b-25)'!X7</f>
        <v>13.60045775170375</v>
      </c>
      <c r="Y12" s="223">
        <f>'Kits - Joint Utility (b-25)'!Y7</f>
        <v>13.60045775170375</v>
      </c>
      <c r="Z12" s="223">
        <f>'Kits - Joint Utility (b-25)'!Z7</f>
        <v>13.60045775170375</v>
      </c>
      <c r="AA12" s="223">
        <f>'Kits - Joint Utility (b-25)'!AA7</f>
        <v>13.60045775170375</v>
      </c>
      <c r="AB12" s="223">
        <f>'Kits - Joint Utility (b-25)'!AB7</f>
        <v>13.60045775170375</v>
      </c>
      <c r="AC12" s="223">
        <f>'Kits - Joint Utility (b-25)'!AC7</f>
        <v>13.60045775170375</v>
      </c>
      <c r="AD12" s="223">
        <f>'Kits - Joint Utility (b-25)'!AD7</f>
        <v>0</v>
      </c>
      <c r="AE12" s="223">
        <f>'Kits - Joint Utility (b-25)'!AE7</f>
        <v>0</v>
      </c>
      <c r="AF12" s="223">
        <f>'Kits - Joint Utility (b-25)'!AF7</f>
        <v>0</v>
      </c>
      <c r="AG12" s="223">
        <f>'Kits - Joint Utility (b-25)'!AG7</f>
        <v>0</v>
      </c>
      <c r="AH12" s="223">
        <f>'Kits - Joint Utility (b-25)'!AH7</f>
        <v>0</v>
      </c>
      <c r="AI12" s="223">
        <f>'Kits - Joint Utility (b-25)'!AI7</f>
        <v>0</v>
      </c>
      <c r="AJ12" s="258">
        <f t="shared" si="1"/>
        <v>272.00915503407492</v>
      </c>
    </row>
    <row r="13" spans="1:36" ht="15.75" customHeight="1" x14ac:dyDescent="0.3">
      <c r="A13" s="226" t="s">
        <v>372</v>
      </c>
      <c r="B13" s="243"/>
      <c r="C13" s="228">
        <f>SUM(C5:C12)</f>
        <v>21821.12440139466</v>
      </c>
      <c r="D13" s="253">
        <f>J13/C13</f>
        <v>0.99147240117296143</v>
      </c>
      <c r="E13" s="108"/>
      <c r="F13" s="96"/>
      <c r="G13" s="96"/>
      <c r="H13" s="96"/>
      <c r="I13" s="96"/>
      <c r="J13" s="228">
        <f t="shared" ref="J13:AJ13" si="2">SUM(J5:J12)</f>
        <v>21635.042606544663</v>
      </c>
      <c r="K13" s="228">
        <f t="shared" si="2"/>
        <v>21635.042606544663</v>
      </c>
      <c r="L13" s="228">
        <f t="shared" si="2"/>
        <v>21635.042606544663</v>
      </c>
      <c r="M13" s="228">
        <f t="shared" si="2"/>
        <v>21635.042606544663</v>
      </c>
      <c r="N13" s="228">
        <f t="shared" si="2"/>
        <v>21635.042606544663</v>
      </c>
      <c r="O13" s="228">
        <f t="shared" si="2"/>
        <v>21635.042606544663</v>
      </c>
      <c r="P13" s="228">
        <f t="shared" si="2"/>
        <v>18342.807665516168</v>
      </c>
      <c r="Q13" s="228">
        <f t="shared" si="2"/>
        <v>18342.807665516168</v>
      </c>
      <c r="R13" s="228">
        <f t="shared" si="2"/>
        <v>18124.29813174119</v>
      </c>
      <c r="S13" s="228">
        <f t="shared" si="2"/>
        <v>18124.29813174119</v>
      </c>
      <c r="T13" s="228">
        <f t="shared" si="2"/>
        <v>18097.0514332645</v>
      </c>
      <c r="U13" s="228">
        <f t="shared" si="2"/>
        <v>2598.0589795595474</v>
      </c>
      <c r="V13" s="228">
        <f t="shared" si="2"/>
        <v>2598.0589795595474</v>
      </c>
      <c r="W13" s="228">
        <f t="shared" si="2"/>
        <v>2598.0589795595474</v>
      </c>
      <c r="X13" s="228">
        <f t="shared" si="2"/>
        <v>2598.0589795595474</v>
      </c>
      <c r="Y13" s="228">
        <f t="shared" si="2"/>
        <v>2593.1887152470472</v>
      </c>
      <c r="Z13" s="228">
        <f t="shared" si="2"/>
        <v>2593.1887152470472</v>
      </c>
      <c r="AA13" s="228">
        <f t="shared" si="2"/>
        <v>2593.1887152470472</v>
      </c>
      <c r="AB13" s="228">
        <f t="shared" si="2"/>
        <v>2593.1887152470472</v>
      </c>
      <c r="AC13" s="228">
        <f t="shared" si="2"/>
        <v>2593.1887152470472</v>
      </c>
      <c r="AD13" s="228">
        <f t="shared" si="2"/>
        <v>64.016185226190473</v>
      </c>
      <c r="AE13" s="228">
        <f t="shared" si="2"/>
        <v>64.016185226190473</v>
      </c>
      <c r="AF13" s="228">
        <f t="shared" si="2"/>
        <v>64.016185226190473</v>
      </c>
      <c r="AG13" s="228">
        <f t="shared" si="2"/>
        <v>64.016185226190473</v>
      </c>
      <c r="AH13" s="228">
        <f t="shared" si="2"/>
        <v>64.016185226190473</v>
      </c>
      <c r="AI13" s="245">
        <f t="shared" si="2"/>
        <v>0</v>
      </c>
      <c r="AJ13" s="220">
        <f t="shared" si="2"/>
        <v>244519.77908765152</v>
      </c>
    </row>
    <row r="14" spans="1:36" ht="15.75" customHeight="1" x14ac:dyDescent="0.3">
      <c r="A14" s="226" t="s">
        <v>373</v>
      </c>
      <c r="B14" s="231"/>
      <c r="C14" s="232"/>
      <c r="D14" s="244"/>
      <c r="E14" s="99"/>
      <c r="F14" s="99"/>
      <c r="G14" s="99"/>
      <c r="H14" s="99"/>
      <c r="I14" s="100"/>
      <c r="J14" s="220">
        <v>0</v>
      </c>
      <c r="K14" s="234">
        <f>J13-K13</f>
        <v>0</v>
      </c>
      <c r="L14" s="234">
        <f t="shared" ref="L14:AI14" si="3">K13-L13</f>
        <v>0</v>
      </c>
      <c r="M14" s="234">
        <f t="shared" si="3"/>
        <v>0</v>
      </c>
      <c r="N14" s="234">
        <f t="shared" si="3"/>
        <v>0</v>
      </c>
      <c r="O14" s="234">
        <f t="shared" si="3"/>
        <v>0</v>
      </c>
      <c r="P14" s="234">
        <f>O13-P13</f>
        <v>3292.2349410284951</v>
      </c>
      <c r="Q14" s="234">
        <f t="shared" si="3"/>
        <v>0</v>
      </c>
      <c r="R14" s="234">
        <f t="shared" si="3"/>
        <v>218.50953377497717</v>
      </c>
      <c r="S14" s="234">
        <f t="shared" si="3"/>
        <v>0</v>
      </c>
      <c r="T14" s="234">
        <f t="shared" si="3"/>
        <v>27.246698476690653</v>
      </c>
      <c r="U14" s="234">
        <f t="shared" si="3"/>
        <v>15498.992453704952</v>
      </c>
      <c r="V14" s="234">
        <f t="shared" si="3"/>
        <v>0</v>
      </c>
      <c r="W14" s="234">
        <f t="shared" si="3"/>
        <v>0</v>
      </c>
      <c r="X14" s="234">
        <f t="shared" si="3"/>
        <v>0</v>
      </c>
      <c r="Y14" s="234">
        <f t="shared" si="3"/>
        <v>4.8702643125002396</v>
      </c>
      <c r="Z14" s="234">
        <f t="shared" si="3"/>
        <v>0</v>
      </c>
      <c r="AA14" s="234">
        <f t="shared" si="3"/>
        <v>0</v>
      </c>
      <c r="AB14" s="234">
        <f t="shared" si="3"/>
        <v>0</v>
      </c>
      <c r="AC14" s="234">
        <f t="shared" si="3"/>
        <v>0</v>
      </c>
      <c r="AD14" s="234">
        <f t="shared" si="3"/>
        <v>2529.1725300208568</v>
      </c>
      <c r="AE14" s="234">
        <f t="shared" si="3"/>
        <v>0</v>
      </c>
      <c r="AF14" s="234">
        <f t="shared" si="3"/>
        <v>0</v>
      </c>
      <c r="AG14" s="234">
        <f t="shared" si="3"/>
        <v>0</v>
      </c>
      <c r="AH14" s="234">
        <f t="shared" si="3"/>
        <v>0</v>
      </c>
      <c r="AI14" s="234">
        <f t="shared" si="3"/>
        <v>64.016185226190473</v>
      </c>
      <c r="AJ14" s="107"/>
    </row>
    <row r="15" spans="1:36" ht="15.75" customHeight="1" x14ac:dyDescent="0.3">
      <c r="A15" s="226" t="s">
        <v>374</v>
      </c>
      <c r="B15" s="231"/>
      <c r="C15" s="232"/>
      <c r="D15" s="232"/>
      <c r="E15" s="96"/>
      <c r="F15" s="96"/>
      <c r="G15" s="96"/>
      <c r="H15" s="96"/>
      <c r="I15" s="101"/>
      <c r="J15" s="220">
        <f>$J13-J13</f>
        <v>0</v>
      </c>
      <c r="K15" s="236">
        <f>$J13-K13</f>
        <v>0</v>
      </c>
      <c r="L15" s="236">
        <f t="shared" ref="L15:AI15" si="4">$J13-L13</f>
        <v>0</v>
      </c>
      <c r="M15" s="236">
        <f t="shared" si="4"/>
        <v>0</v>
      </c>
      <c r="N15" s="236">
        <f t="shared" si="4"/>
        <v>0</v>
      </c>
      <c r="O15" s="236">
        <f t="shared" si="4"/>
        <v>0</v>
      </c>
      <c r="P15" s="236">
        <f t="shared" si="4"/>
        <v>3292.2349410284951</v>
      </c>
      <c r="Q15" s="236">
        <f t="shared" si="4"/>
        <v>3292.2349410284951</v>
      </c>
      <c r="R15" s="236">
        <f t="shared" si="4"/>
        <v>3510.7444748034723</v>
      </c>
      <c r="S15" s="236">
        <f t="shared" si="4"/>
        <v>3510.7444748034723</v>
      </c>
      <c r="T15" s="236">
        <f t="shared" si="4"/>
        <v>3537.9911732801629</v>
      </c>
      <c r="U15" s="236">
        <f t="shared" si="4"/>
        <v>19036.983626985115</v>
      </c>
      <c r="V15" s="236">
        <f t="shared" si="4"/>
        <v>19036.983626985115</v>
      </c>
      <c r="W15" s="236">
        <f t="shared" si="4"/>
        <v>19036.983626985115</v>
      </c>
      <c r="X15" s="236">
        <f t="shared" si="4"/>
        <v>19036.983626985115</v>
      </c>
      <c r="Y15" s="236">
        <f t="shared" si="4"/>
        <v>19041.853891297615</v>
      </c>
      <c r="Z15" s="236">
        <f t="shared" si="4"/>
        <v>19041.853891297615</v>
      </c>
      <c r="AA15" s="236">
        <f t="shared" si="4"/>
        <v>19041.853891297615</v>
      </c>
      <c r="AB15" s="236">
        <f t="shared" si="4"/>
        <v>19041.853891297615</v>
      </c>
      <c r="AC15" s="236">
        <f>$J13-AC13</f>
        <v>19041.853891297615</v>
      </c>
      <c r="AD15" s="236">
        <f t="shared" si="4"/>
        <v>21571.026421318471</v>
      </c>
      <c r="AE15" s="236">
        <f t="shared" si="4"/>
        <v>21571.026421318471</v>
      </c>
      <c r="AF15" s="236">
        <f t="shared" si="4"/>
        <v>21571.026421318471</v>
      </c>
      <c r="AG15" s="236">
        <f t="shared" si="4"/>
        <v>21571.026421318471</v>
      </c>
      <c r="AH15" s="236">
        <f t="shared" si="4"/>
        <v>21571.026421318471</v>
      </c>
      <c r="AI15" s="236">
        <f t="shared" si="4"/>
        <v>21635.042606544663</v>
      </c>
      <c r="AJ15" s="102"/>
    </row>
    <row r="16" spans="1:36" ht="15.75" customHeight="1" x14ac:dyDescent="0.3">
      <c r="A16" s="239" t="s">
        <v>70</v>
      </c>
      <c r="B16" s="254">
        <f>SUMPRODUCT(B5:B12,C5:C12)/C13</f>
        <v>13.581913774371449</v>
      </c>
      <c r="C16" s="77"/>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row>
    <row r="17" spans="1:23" s="41" customFormat="1" ht="15.75" hidden="1" customHeight="1" x14ac:dyDescent="0.3">
      <c r="U17"/>
    </row>
    <row r="18" spans="1:23" ht="15.75" hidden="1" customHeight="1" x14ac:dyDescent="0.3">
      <c r="A18" s="561" t="s">
        <v>86</v>
      </c>
      <c r="B18" s="563" t="s">
        <v>0</v>
      </c>
      <c r="C18" s="563" t="s">
        <v>412</v>
      </c>
      <c r="D18" s="574" t="s">
        <v>60</v>
      </c>
      <c r="E18" s="217"/>
      <c r="F18" s="165"/>
      <c r="G18" s="165"/>
      <c r="H18" s="165"/>
      <c r="I18" s="166"/>
      <c r="J18" s="179" t="str">
        <f>J3</f>
        <v>CPAS - Verified Net Savings (MWh)</v>
      </c>
      <c r="K18" s="179"/>
      <c r="L18" s="179"/>
      <c r="M18" s="179"/>
      <c r="N18" s="179"/>
      <c r="O18" s="179"/>
      <c r="P18" s="179"/>
      <c r="Q18" s="179"/>
      <c r="R18" s="179"/>
      <c r="S18" s="179"/>
      <c r="T18" s="179"/>
      <c r="U18" s="179"/>
      <c r="V18" s="301"/>
      <c r="W18" s="41"/>
    </row>
    <row r="19" spans="1:23" ht="15.75" hidden="1" customHeight="1" x14ac:dyDescent="0.3">
      <c r="A19" s="566"/>
      <c r="B19" s="565"/>
      <c r="C19" s="565"/>
      <c r="D19" s="575"/>
      <c r="E19" s="48"/>
      <c r="F19" s="48"/>
      <c r="G19" s="48"/>
      <c r="H19" s="48"/>
      <c r="I19" s="48"/>
      <c r="J19" s="48">
        <f>W4</f>
        <v>2036</v>
      </c>
      <c r="K19" s="48">
        <f t="shared" ref="K19:V19" si="5">X4</f>
        <v>2037</v>
      </c>
      <c r="L19" s="48">
        <f t="shared" si="5"/>
        <v>2038</v>
      </c>
      <c r="M19" s="48">
        <f t="shared" si="5"/>
        <v>2039</v>
      </c>
      <c r="N19" s="48">
        <f t="shared" si="5"/>
        <v>2040</v>
      </c>
      <c r="O19" s="48">
        <f t="shared" si="5"/>
        <v>2041</v>
      </c>
      <c r="P19" s="48">
        <f t="shared" si="5"/>
        <v>2042</v>
      </c>
      <c r="Q19" s="48">
        <f t="shared" si="5"/>
        <v>2043</v>
      </c>
      <c r="R19" s="48">
        <f t="shared" si="5"/>
        <v>2044</v>
      </c>
      <c r="S19" s="48">
        <f t="shared" si="5"/>
        <v>2045</v>
      </c>
      <c r="T19" s="48">
        <f t="shared" si="5"/>
        <v>2046</v>
      </c>
      <c r="U19" s="48">
        <f t="shared" si="5"/>
        <v>2047</v>
      </c>
      <c r="V19" s="48">
        <f t="shared" si="5"/>
        <v>2048</v>
      </c>
      <c r="W19" s="41"/>
    </row>
    <row r="20" spans="1:23" ht="15.75" hidden="1" customHeight="1" x14ac:dyDescent="0.3">
      <c r="A20" s="246" t="str">
        <f>A5</f>
        <v>Retail Products (IQ)</v>
      </c>
      <c r="B20" s="247">
        <f>B5</f>
        <v>11</v>
      </c>
      <c r="C20" s="248">
        <f>C5</f>
        <v>584.20185900000001</v>
      </c>
      <c r="D20" s="249">
        <f>D5</f>
        <v>1</v>
      </c>
      <c r="E20" s="250"/>
      <c r="F20" s="250"/>
      <c r="G20" s="250"/>
      <c r="H20" s="250"/>
      <c r="I20" s="250"/>
      <c r="J20" s="223">
        <f t="shared" ref="J20:J30" si="6">W5</f>
        <v>0</v>
      </c>
      <c r="K20" s="223">
        <f t="shared" ref="K20:K30" si="7">X5</f>
        <v>0</v>
      </c>
      <c r="L20" s="223">
        <f t="shared" ref="L20:L30" si="8">Y5</f>
        <v>0</v>
      </c>
      <c r="M20" s="223">
        <f t="shared" ref="M20:M30" si="9">Z5</f>
        <v>0</v>
      </c>
      <c r="N20" s="223">
        <f t="shared" ref="N20:N30" si="10">AA5</f>
        <v>0</v>
      </c>
      <c r="O20" s="223">
        <f t="shared" ref="O20:O30" si="11">AB5</f>
        <v>0</v>
      </c>
      <c r="P20" s="223">
        <f t="shared" ref="P20:P30" si="12">AC5</f>
        <v>0</v>
      </c>
      <c r="Q20" s="223">
        <f t="shared" ref="Q20:Q30" si="13">AD5</f>
        <v>0</v>
      </c>
      <c r="R20" s="223">
        <f t="shared" ref="R20:R30" si="14">AE5</f>
        <v>0</v>
      </c>
      <c r="S20" s="223">
        <f t="shared" ref="S20:S30" si="15">AF5</f>
        <v>0</v>
      </c>
      <c r="T20" s="223">
        <f t="shared" ref="T20:T30" si="16">AG5</f>
        <v>0</v>
      </c>
      <c r="U20" s="223">
        <f t="shared" ref="U20:U30" si="17">AH5</f>
        <v>0</v>
      </c>
      <c r="V20" s="223">
        <f t="shared" ref="V20:V30" si="18">AI5</f>
        <v>0</v>
      </c>
      <c r="W20" s="41"/>
    </row>
    <row r="21" spans="1:23" ht="15.75" hidden="1" customHeight="1" x14ac:dyDescent="0.3">
      <c r="A21" s="246" t="str">
        <f t="shared" ref="A21:D21" si="19">A6</f>
        <v>Retail Products (MR)</v>
      </c>
      <c r="B21" s="247">
        <f t="shared" si="19"/>
        <v>11</v>
      </c>
      <c r="C21" s="248">
        <f t="shared" si="19"/>
        <v>1855.752418</v>
      </c>
      <c r="D21" s="249">
        <f t="shared" si="19"/>
        <v>0.90000309459383931</v>
      </c>
      <c r="E21" s="250"/>
      <c r="F21" s="250"/>
      <c r="G21" s="250"/>
      <c r="H21" s="250"/>
      <c r="I21" s="250"/>
      <c r="J21" s="223">
        <f t="shared" si="6"/>
        <v>0</v>
      </c>
      <c r="K21" s="223">
        <f t="shared" si="7"/>
        <v>0</v>
      </c>
      <c r="L21" s="223">
        <f t="shared" si="8"/>
        <v>0</v>
      </c>
      <c r="M21" s="223">
        <f t="shared" si="9"/>
        <v>0</v>
      </c>
      <c r="N21" s="223">
        <f t="shared" si="10"/>
        <v>0</v>
      </c>
      <c r="O21" s="223">
        <f t="shared" si="11"/>
        <v>0</v>
      </c>
      <c r="P21" s="223">
        <f t="shared" si="12"/>
        <v>0</v>
      </c>
      <c r="Q21" s="223">
        <f t="shared" si="13"/>
        <v>0</v>
      </c>
      <c r="R21" s="223">
        <f t="shared" si="14"/>
        <v>0</v>
      </c>
      <c r="S21" s="223">
        <f t="shared" si="15"/>
        <v>0</v>
      </c>
      <c r="T21" s="223">
        <f t="shared" si="16"/>
        <v>0</v>
      </c>
      <c r="U21" s="223">
        <f t="shared" si="17"/>
        <v>0</v>
      </c>
      <c r="V21" s="223">
        <f t="shared" si="18"/>
        <v>0</v>
      </c>
      <c r="W21" s="41"/>
    </row>
    <row r="22" spans="1:23" ht="15.75" hidden="1" customHeight="1" x14ac:dyDescent="0.3">
      <c r="A22" s="246" t="str">
        <f t="shared" ref="A22:D22" si="20">A7</f>
        <v>IQ - SF</v>
      </c>
      <c r="B22" s="247">
        <f t="shared" si="20"/>
        <v>18.743508148073051</v>
      </c>
      <c r="C22" s="248">
        <f t="shared" si="20"/>
        <v>6051.6637371177594</v>
      </c>
      <c r="D22" s="249">
        <f t="shared" si="20"/>
        <v>1</v>
      </c>
      <c r="E22" s="250"/>
      <c r="F22" s="250"/>
      <c r="G22" s="250"/>
      <c r="H22" s="250"/>
      <c r="I22" s="250"/>
      <c r="J22" s="223">
        <f t="shared" si="6"/>
        <v>2167.5064734155853</v>
      </c>
      <c r="K22" s="223">
        <f t="shared" si="7"/>
        <v>2167.5064734155853</v>
      </c>
      <c r="L22" s="223">
        <f t="shared" si="8"/>
        <v>2166.1262786030852</v>
      </c>
      <c r="M22" s="223">
        <f t="shared" si="9"/>
        <v>2166.1262786030852</v>
      </c>
      <c r="N22" s="223">
        <f t="shared" si="10"/>
        <v>2166.1262786030852</v>
      </c>
      <c r="O22" s="223">
        <f t="shared" si="11"/>
        <v>2166.1262786030852</v>
      </c>
      <c r="P22" s="223">
        <f t="shared" si="12"/>
        <v>2166.1262786030852</v>
      </c>
      <c r="Q22" s="223">
        <f t="shared" si="13"/>
        <v>64.016185226190473</v>
      </c>
      <c r="R22" s="223">
        <f t="shared" si="14"/>
        <v>64.016185226190473</v>
      </c>
      <c r="S22" s="223">
        <f t="shared" si="15"/>
        <v>64.016185226190473</v>
      </c>
      <c r="T22" s="223">
        <f t="shared" si="16"/>
        <v>64.016185226190473</v>
      </c>
      <c r="U22" s="223">
        <f t="shared" si="17"/>
        <v>64.016185226190473</v>
      </c>
      <c r="V22" s="223">
        <f t="shared" si="18"/>
        <v>0</v>
      </c>
      <c r="W22" s="41"/>
    </row>
    <row r="23" spans="1:23" ht="15.75" hidden="1" customHeight="1" x14ac:dyDescent="0.3">
      <c r="A23" s="246" t="str">
        <f t="shared" ref="A23:D23" si="21">A8</f>
        <v>IQ - CAA</v>
      </c>
      <c r="B23" s="247">
        <f t="shared" si="21"/>
        <v>20</v>
      </c>
      <c r="C23" s="248">
        <f t="shared" si="21"/>
        <v>6.5217278013270885</v>
      </c>
      <c r="D23" s="249">
        <f t="shared" si="21"/>
        <v>1</v>
      </c>
      <c r="E23" s="250"/>
      <c r="F23" s="250"/>
      <c r="G23" s="250"/>
      <c r="H23" s="250"/>
      <c r="I23" s="250"/>
      <c r="J23" s="223">
        <f t="shared" si="6"/>
        <v>6.5217278013270885</v>
      </c>
      <c r="K23" s="223">
        <f t="shared" si="7"/>
        <v>6.5217278013270885</v>
      </c>
      <c r="L23" s="223">
        <f t="shared" si="8"/>
        <v>6.5217278013270885</v>
      </c>
      <c r="M23" s="223">
        <f t="shared" si="9"/>
        <v>6.5217278013270885</v>
      </c>
      <c r="N23" s="223">
        <f t="shared" si="10"/>
        <v>6.5217278013270885</v>
      </c>
      <c r="O23" s="223">
        <f t="shared" si="11"/>
        <v>6.5217278013270885</v>
      </c>
      <c r="P23" s="223">
        <f t="shared" si="12"/>
        <v>6.5217278013270885</v>
      </c>
      <c r="Q23" s="223">
        <f t="shared" si="13"/>
        <v>0</v>
      </c>
      <c r="R23" s="223">
        <f t="shared" si="14"/>
        <v>0</v>
      </c>
      <c r="S23" s="223">
        <f t="shared" si="15"/>
        <v>0</v>
      </c>
      <c r="T23" s="223">
        <f t="shared" si="16"/>
        <v>0</v>
      </c>
      <c r="U23" s="223">
        <f t="shared" si="17"/>
        <v>0</v>
      </c>
      <c r="V23" s="223">
        <f t="shared" si="18"/>
        <v>0</v>
      </c>
      <c r="W23" s="41"/>
    </row>
    <row r="24" spans="1:23" ht="15.75" hidden="1" customHeight="1" x14ac:dyDescent="0.3">
      <c r="A24" s="246" t="str">
        <f t="shared" ref="A24:D24" si="22">A9</f>
        <v>IQ - SS</v>
      </c>
      <c r="B24" s="247">
        <f t="shared" si="22"/>
        <v>11.000000000000002</v>
      </c>
      <c r="C24" s="248">
        <f t="shared" si="22"/>
        <v>12036.18305225195</v>
      </c>
      <c r="D24" s="249">
        <f t="shared" si="22"/>
        <v>0.99995743701738538</v>
      </c>
      <c r="E24" s="250"/>
      <c r="F24" s="250"/>
      <c r="G24" s="250"/>
      <c r="H24" s="250"/>
      <c r="I24" s="250"/>
      <c r="J24" s="223">
        <f t="shared" si="6"/>
        <v>0</v>
      </c>
      <c r="K24" s="223">
        <f t="shared" si="7"/>
        <v>0</v>
      </c>
      <c r="L24" s="223">
        <f t="shared" si="8"/>
        <v>0</v>
      </c>
      <c r="M24" s="223">
        <f t="shared" si="9"/>
        <v>0</v>
      </c>
      <c r="N24" s="223">
        <f t="shared" si="10"/>
        <v>0</v>
      </c>
      <c r="O24" s="223">
        <f t="shared" si="11"/>
        <v>0</v>
      </c>
      <c r="P24" s="223">
        <f t="shared" si="12"/>
        <v>0</v>
      </c>
      <c r="Q24" s="223">
        <f t="shared" si="13"/>
        <v>0</v>
      </c>
      <c r="R24" s="223">
        <f t="shared" si="14"/>
        <v>0</v>
      </c>
      <c r="S24" s="223">
        <f t="shared" si="15"/>
        <v>0</v>
      </c>
      <c r="T24" s="223">
        <f t="shared" si="16"/>
        <v>0</v>
      </c>
      <c r="U24" s="223">
        <f t="shared" si="17"/>
        <v>0</v>
      </c>
      <c r="V24" s="223">
        <f t="shared" si="18"/>
        <v>0</v>
      </c>
      <c r="W24" s="41"/>
    </row>
    <row r="25" spans="1:23" ht="15.75" hidden="1" customHeight="1" x14ac:dyDescent="0.3">
      <c r="A25" s="246" t="str">
        <f t="shared" ref="A25:D25" si="23">A10</f>
        <v>IQ - MHAS</v>
      </c>
      <c r="B25" s="247">
        <f t="shared" si="23"/>
        <v>18.473036395553343</v>
      </c>
      <c r="C25" s="248">
        <f t="shared" si="23"/>
        <v>1165.8830851257501</v>
      </c>
      <c r="D25" s="249">
        <f t="shared" si="23"/>
        <v>1</v>
      </c>
      <c r="E25" s="250"/>
      <c r="F25" s="250"/>
      <c r="G25" s="250"/>
      <c r="H25" s="250"/>
      <c r="I25" s="250"/>
      <c r="J25" s="223">
        <f t="shared" si="6"/>
        <v>354.19108727564071</v>
      </c>
      <c r="K25" s="223">
        <f t="shared" si="7"/>
        <v>354.19108727564071</v>
      </c>
      <c r="L25" s="223">
        <f t="shared" si="8"/>
        <v>354.19108727564071</v>
      </c>
      <c r="M25" s="223">
        <f t="shared" si="9"/>
        <v>354.19108727564071</v>
      </c>
      <c r="N25" s="223">
        <f t="shared" si="10"/>
        <v>354.19108727564071</v>
      </c>
      <c r="O25" s="223">
        <f t="shared" si="11"/>
        <v>354.19108727564071</v>
      </c>
      <c r="P25" s="223">
        <f t="shared" si="12"/>
        <v>354.19108727564071</v>
      </c>
      <c r="Q25" s="223">
        <f t="shared" si="13"/>
        <v>0</v>
      </c>
      <c r="R25" s="223">
        <f t="shared" si="14"/>
        <v>0</v>
      </c>
      <c r="S25" s="223">
        <f t="shared" si="15"/>
        <v>0</v>
      </c>
      <c r="T25" s="223">
        <f t="shared" si="16"/>
        <v>0</v>
      </c>
      <c r="U25" s="223">
        <f t="shared" si="17"/>
        <v>0</v>
      </c>
      <c r="V25" s="223">
        <f t="shared" si="18"/>
        <v>0</v>
      </c>
      <c r="W25" s="41"/>
    </row>
    <row r="26" spans="1:23" ht="15.75" hidden="1" customHeight="1" x14ac:dyDescent="0.3">
      <c r="A26" s="246" t="str">
        <f t="shared" ref="A26:D26" si="24">A11</f>
        <v>IQ - JU</v>
      </c>
      <c r="B26" s="247">
        <f t="shared" si="24"/>
        <v>16.454513291388352</v>
      </c>
      <c r="C26" s="248">
        <f t="shared" si="24"/>
        <v>107.31806434616666</v>
      </c>
      <c r="D26" s="249">
        <f t="shared" si="24"/>
        <v>1</v>
      </c>
      <c r="E26" s="250"/>
      <c r="F26" s="250"/>
      <c r="G26" s="250"/>
      <c r="H26" s="250"/>
      <c r="I26" s="250"/>
      <c r="J26" s="223">
        <f t="shared" si="6"/>
        <v>56.239233315290583</v>
      </c>
      <c r="K26" s="223">
        <f t="shared" si="7"/>
        <v>56.239233315290583</v>
      </c>
      <c r="L26" s="223">
        <f t="shared" si="8"/>
        <v>52.749163815290579</v>
      </c>
      <c r="M26" s="223">
        <f t="shared" si="9"/>
        <v>52.749163815290579</v>
      </c>
      <c r="N26" s="223">
        <f t="shared" si="10"/>
        <v>52.749163815290579</v>
      </c>
      <c r="O26" s="223">
        <f t="shared" si="11"/>
        <v>52.749163815290579</v>
      </c>
      <c r="P26" s="223">
        <f t="shared" si="12"/>
        <v>52.749163815290579</v>
      </c>
      <c r="Q26" s="223">
        <f t="shared" si="13"/>
        <v>0</v>
      </c>
      <c r="R26" s="223">
        <f t="shared" si="14"/>
        <v>0</v>
      </c>
      <c r="S26" s="223">
        <f t="shared" si="15"/>
        <v>0</v>
      </c>
      <c r="T26" s="223">
        <f t="shared" si="16"/>
        <v>0</v>
      </c>
      <c r="U26" s="223">
        <f t="shared" si="17"/>
        <v>0</v>
      </c>
      <c r="V26" s="223">
        <f t="shared" si="18"/>
        <v>0</v>
      </c>
      <c r="W26" s="41"/>
    </row>
    <row r="27" spans="1:23" ht="15.75" hidden="1" customHeight="1" x14ac:dyDescent="0.3">
      <c r="A27" s="246" t="str">
        <f t="shared" ref="A27:D27" si="25">A12</f>
        <v>Kits - JU</v>
      </c>
      <c r="B27" s="247">
        <f t="shared" si="25"/>
        <v>19.999999999999996</v>
      </c>
      <c r="C27" s="248">
        <f t="shared" si="25"/>
        <v>13.60045775170375</v>
      </c>
      <c r="D27" s="249">
        <f t="shared" si="25"/>
        <v>1</v>
      </c>
      <c r="E27" s="250"/>
      <c r="F27" s="250"/>
      <c r="G27" s="250"/>
      <c r="H27" s="250"/>
      <c r="I27" s="250"/>
      <c r="J27" s="223">
        <f t="shared" si="6"/>
        <v>13.60045775170375</v>
      </c>
      <c r="K27" s="223">
        <f t="shared" si="7"/>
        <v>13.60045775170375</v>
      </c>
      <c r="L27" s="223">
        <f t="shared" si="8"/>
        <v>13.60045775170375</v>
      </c>
      <c r="M27" s="223">
        <f t="shared" si="9"/>
        <v>13.60045775170375</v>
      </c>
      <c r="N27" s="223">
        <f t="shared" si="10"/>
        <v>13.60045775170375</v>
      </c>
      <c r="O27" s="223">
        <f t="shared" si="11"/>
        <v>13.60045775170375</v>
      </c>
      <c r="P27" s="223">
        <f t="shared" si="12"/>
        <v>13.60045775170375</v>
      </c>
      <c r="Q27" s="223">
        <f t="shared" si="13"/>
        <v>0</v>
      </c>
      <c r="R27" s="223">
        <f t="shared" si="14"/>
        <v>0</v>
      </c>
      <c r="S27" s="223">
        <f t="shared" si="15"/>
        <v>0</v>
      </c>
      <c r="T27" s="223">
        <f t="shared" si="16"/>
        <v>0</v>
      </c>
      <c r="U27" s="223">
        <f t="shared" si="17"/>
        <v>0</v>
      </c>
      <c r="V27" s="223">
        <f t="shared" si="18"/>
        <v>0</v>
      </c>
      <c r="W27" s="41"/>
    </row>
    <row r="28" spans="1:23" ht="15.75" hidden="1" customHeight="1" x14ac:dyDescent="0.3">
      <c r="A28" s="226" t="str">
        <f t="shared" ref="A28:A30" si="26">A13</f>
        <v>2023 CPAS</v>
      </c>
      <c r="B28" s="243"/>
      <c r="C28" s="228">
        <f>C13</f>
        <v>21821.12440139466</v>
      </c>
      <c r="D28" s="253">
        <f>D13</f>
        <v>0.99147240117296143</v>
      </c>
      <c r="E28" s="108"/>
      <c r="F28" s="96"/>
      <c r="G28" s="96"/>
      <c r="H28" s="96"/>
      <c r="I28" s="96"/>
      <c r="J28" s="228">
        <f t="shared" si="6"/>
        <v>2598.0589795595474</v>
      </c>
      <c r="K28" s="228">
        <f t="shared" si="7"/>
        <v>2598.0589795595474</v>
      </c>
      <c r="L28" s="228">
        <f t="shared" si="8"/>
        <v>2593.1887152470472</v>
      </c>
      <c r="M28" s="228">
        <f t="shared" si="9"/>
        <v>2593.1887152470472</v>
      </c>
      <c r="N28" s="228">
        <f t="shared" si="10"/>
        <v>2593.1887152470472</v>
      </c>
      <c r="O28" s="228">
        <f t="shared" si="11"/>
        <v>2593.1887152470472</v>
      </c>
      <c r="P28" s="228">
        <f t="shared" si="12"/>
        <v>2593.1887152470472</v>
      </c>
      <c r="Q28" s="228">
        <f t="shared" si="13"/>
        <v>64.016185226190473</v>
      </c>
      <c r="R28" s="228">
        <f t="shared" si="14"/>
        <v>64.016185226190473</v>
      </c>
      <c r="S28" s="228">
        <f t="shared" si="15"/>
        <v>64.016185226190473</v>
      </c>
      <c r="T28" s="228">
        <f t="shared" si="16"/>
        <v>64.016185226190473</v>
      </c>
      <c r="U28" s="228">
        <f t="shared" si="17"/>
        <v>64.016185226190473</v>
      </c>
      <c r="V28" s="228">
        <f t="shared" si="18"/>
        <v>0</v>
      </c>
      <c r="W28" s="41"/>
    </row>
    <row r="29" spans="1:23" ht="15.75" hidden="1" customHeight="1" x14ac:dyDescent="0.3">
      <c r="A29" s="226" t="str">
        <f t="shared" si="26"/>
        <v>Expiring 2023 CPAS</v>
      </c>
      <c r="B29" s="231"/>
      <c r="C29" s="232"/>
      <c r="D29" s="244"/>
      <c r="E29" s="99"/>
      <c r="F29" s="99"/>
      <c r="G29" s="99"/>
      <c r="H29" s="99"/>
      <c r="I29" s="100"/>
      <c r="J29" s="220">
        <f t="shared" si="6"/>
        <v>0</v>
      </c>
      <c r="K29" s="234">
        <f t="shared" si="7"/>
        <v>0</v>
      </c>
      <c r="L29" s="234">
        <f t="shared" si="8"/>
        <v>4.8702643125002396</v>
      </c>
      <c r="M29" s="234">
        <f t="shared" si="9"/>
        <v>0</v>
      </c>
      <c r="N29" s="234">
        <f t="shared" si="10"/>
        <v>0</v>
      </c>
      <c r="O29" s="234">
        <f t="shared" si="11"/>
        <v>0</v>
      </c>
      <c r="P29" s="234">
        <f t="shared" si="12"/>
        <v>0</v>
      </c>
      <c r="Q29" s="234">
        <f t="shared" si="13"/>
        <v>2529.1725300208568</v>
      </c>
      <c r="R29" s="234">
        <f t="shared" si="14"/>
        <v>0</v>
      </c>
      <c r="S29" s="234">
        <f t="shared" si="15"/>
        <v>0</v>
      </c>
      <c r="T29" s="234">
        <f t="shared" si="16"/>
        <v>0</v>
      </c>
      <c r="U29" s="234">
        <f t="shared" si="17"/>
        <v>0</v>
      </c>
      <c r="V29" s="234">
        <f t="shared" si="18"/>
        <v>64.016185226190473</v>
      </c>
      <c r="W29" s="41"/>
    </row>
    <row r="30" spans="1:23" ht="15.75" hidden="1" customHeight="1" x14ac:dyDescent="0.3">
      <c r="A30" s="226" t="str">
        <f t="shared" si="26"/>
        <v>Expired 2023 CPAS</v>
      </c>
      <c r="B30" s="231"/>
      <c r="C30" s="232"/>
      <c r="D30" s="232"/>
      <c r="E30" s="96"/>
      <c r="F30" s="96"/>
      <c r="G30" s="96"/>
      <c r="H30" s="96"/>
      <c r="I30" s="101"/>
      <c r="J30" s="220">
        <f t="shared" si="6"/>
        <v>19036.983626985115</v>
      </c>
      <c r="K30" s="236">
        <f t="shared" si="7"/>
        <v>19036.983626985115</v>
      </c>
      <c r="L30" s="236">
        <f t="shared" si="8"/>
        <v>19041.853891297615</v>
      </c>
      <c r="M30" s="236">
        <f t="shared" si="9"/>
        <v>19041.853891297615</v>
      </c>
      <c r="N30" s="236">
        <f t="shared" si="10"/>
        <v>19041.853891297615</v>
      </c>
      <c r="O30" s="236">
        <f t="shared" si="11"/>
        <v>19041.853891297615</v>
      </c>
      <c r="P30" s="236">
        <f t="shared" si="12"/>
        <v>19041.853891297615</v>
      </c>
      <c r="Q30" s="236">
        <f t="shared" si="13"/>
        <v>21571.026421318471</v>
      </c>
      <c r="R30" s="236">
        <f t="shared" si="14"/>
        <v>21571.026421318471</v>
      </c>
      <c r="S30" s="236">
        <f t="shared" si="15"/>
        <v>21571.026421318471</v>
      </c>
      <c r="T30" s="236">
        <f t="shared" si="16"/>
        <v>21571.026421318471</v>
      </c>
      <c r="U30" s="236">
        <f t="shared" si="17"/>
        <v>21571.026421318471</v>
      </c>
      <c r="V30" s="236">
        <f t="shared" si="18"/>
        <v>21635.042606544663</v>
      </c>
      <c r="W30" s="41"/>
    </row>
    <row r="31" spans="1:23" ht="15.75" hidden="1" customHeight="1" x14ac:dyDescent="0.3">
      <c r="A31" s="239" t="s">
        <v>70</v>
      </c>
      <c r="B31" s="254">
        <f>B16</f>
        <v>13.581913774371449</v>
      </c>
      <c r="C31" s="77"/>
      <c r="D31" s="41"/>
      <c r="E31" s="41"/>
      <c r="F31" s="41"/>
      <c r="G31" s="41"/>
      <c r="H31" s="41"/>
      <c r="I31" s="41"/>
      <c r="J31" s="41"/>
      <c r="K31" s="41"/>
      <c r="L31" s="41"/>
      <c r="M31" s="41"/>
      <c r="N31" s="41"/>
      <c r="O31" s="41"/>
      <c r="P31" s="41"/>
      <c r="Q31" s="41"/>
      <c r="R31" s="41"/>
      <c r="S31" s="41"/>
      <c r="T31" s="41"/>
      <c r="U31" s="41"/>
      <c r="V31" s="41"/>
      <c r="W31" s="41"/>
    </row>
    <row r="32" spans="1:23" x14ac:dyDescent="0.3">
      <c r="A32" s="41"/>
      <c r="B32" s="41"/>
      <c r="C32" s="41"/>
      <c r="D32" s="41"/>
      <c r="E32" s="41"/>
      <c r="F32" s="41"/>
      <c r="G32" s="41"/>
      <c r="H32" s="41"/>
      <c r="I32" s="41"/>
      <c r="J32" s="41"/>
      <c r="K32" s="41"/>
      <c r="L32" s="41"/>
      <c r="M32" s="41"/>
      <c r="N32" s="41"/>
      <c r="O32" s="41"/>
      <c r="P32" s="41"/>
      <c r="Q32" s="41"/>
      <c r="R32" s="41"/>
      <c r="S32" s="41"/>
      <c r="T32" s="41"/>
      <c r="U32" s="41"/>
      <c r="V32" s="41"/>
      <c r="W32" s="41"/>
    </row>
  </sheetData>
  <mergeCells count="9">
    <mergeCell ref="AJ3:AJ4"/>
    <mergeCell ref="A18:A19"/>
    <mergeCell ref="B18:B19"/>
    <mergeCell ref="C18:C19"/>
    <mergeCell ref="D18:D19"/>
    <mergeCell ref="A3:A4"/>
    <mergeCell ref="B3:B4"/>
    <mergeCell ref="C3:C4"/>
    <mergeCell ref="D3:D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C454-D841-41F2-BFB8-3AA88627A65F}">
  <dimension ref="A1:AK30"/>
  <sheetViews>
    <sheetView workbookViewId="0">
      <pane xSplit="9" ySplit="4" topLeftCell="J5" activePane="bottomRight" state="frozen"/>
      <selection pane="topRight" activeCell="J1" sqref="J1"/>
      <selection pane="bottomLeft" activeCell="A5" sqref="A5"/>
      <selection pane="bottomRight" activeCell="D1" sqref="D1:D1048576"/>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7" ht="15.75" customHeight="1" x14ac:dyDescent="0.3">
      <c r="A1" s="28" t="s">
        <v>597</v>
      </c>
    </row>
    <row r="2" spans="1:37" x14ac:dyDescent="0.3">
      <c r="A2" s="49"/>
    </row>
    <row r="3" spans="1:37" ht="15.75" customHeight="1" x14ac:dyDescent="0.3">
      <c r="A3" s="561" t="s">
        <v>86</v>
      </c>
      <c r="B3" s="563" t="s">
        <v>70</v>
      </c>
      <c r="C3" s="563" t="s">
        <v>412</v>
      </c>
      <c r="D3" s="563" t="s">
        <v>60</v>
      </c>
      <c r="E3" s="131"/>
      <c r="F3" s="29"/>
      <c r="G3" s="29"/>
      <c r="H3" s="29"/>
      <c r="I3" s="29"/>
      <c r="J3" s="112" t="s">
        <v>414</v>
      </c>
      <c r="K3" s="113"/>
      <c r="L3" s="113"/>
      <c r="M3" s="113"/>
      <c r="N3" s="113"/>
      <c r="O3" s="113"/>
      <c r="P3" s="113"/>
      <c r="Q3" s="113"/>
      <c r="R3" s="113"/>
      <c r="S3" s="113"/>
      <c r="T3" s="113"/>
      <c r="U3" s="114"/>
      <c r="V3" s="29"/>
      <c r="W3" s="29"/>
      <c r="X3" s="29"/>
      <c r="Y3" s="29"/>
      <c r="Z3" s="29"/>
      <c r="AA3" s="29"/>
      <c r="AB3" s="29"/>
      <c r="AC3" s="29"/>
      <c r="AD3" s="29"/>
      <c r="AE3" s="29"/>
      <c r="AF3" s="29"/>
      <c r="AG3" s="29"/>
      <c r="AH3" s="29"/>
      <c r="AI3" s="29"/>
      <c r="AJ3" s="559" t="s">
        <v>1</v>
      </c>
    </row>
    <row r="4" spans="1:37" x14ac:dyDescent="0.3">
      <c r="A4" s="566"/>
      <c r="B4" s="565"/>
      <c r="C4" s="565"/>
      <c r="D4" s="564"/>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06">
        <f t="shared" si="0"/>
        <v>2048</v>
      </c>
      <c r="AJ4" s="560"/>
    </row>
    <row r="5" spans="1:37" ht="15.75" customHeight="1" x14ac:dyDescent="0.3">
      <c r="A5" s="246" t="s">
        <v>181</v>
      </c>
      <c r="B5" s="247">
        <f>'Standard - Core'!B14</f>
        <v>13.242818385961673</v>
      </c>
      <c r="C5" s="248">
        <f>'Standard - Core'!C11</f>
        <v>29351.223251788033</v>
      </c>
      <c r="D5" s="249">
        <f>'Standard - Core'!D11</f>
        <v>0.8246995416925903</v>
      </c>
      <c r="E5" s="250"/>
      <c r="F5" s="250"/>
      <c r="G5" s="250"/>
      <c r="H5" s="250"/>
      <c r="I5" s="250"/>
      <c r="J5" s="223">
        <f>'Standard - Core'!J11</f>
        <v>24205.940363866492</v>
      </c>
      <c r="K5" s="223">
        <f>'Standard - Core'!K11</f>
        <v>24205.940363866492</v>
      </c>
      <c r="L5" s="223">
        <f>'Standard - Core'!L11</f>
        <v>24185.030336131658</v>
      </c>
      <c r="M5" s="223">
        <f>'Standard - Core'!M11</f>
        <v>24019.750949061574</v>
      </c>
      <c r="N5" s="223">
        <f>'Standard - Core'!N11</f>
        <v>23910.205176168813</v>
      </c>
      <c r="O5" s="223">
        <f>'Standard - Core'!O11</f>
        <v>23742.334451136678</v>
      </c>
      <c r="P5" s="223">
        <f>'Standard - Core'!P11</f>
        <v>23623.49402764843</v>
      </c>
      <c r="Q5" s="223">
        <f>'Standard - Core'!Q11</f>
        <v>23525.298082743873</v>
      </c>
      <c r="R5" s="223">
        <f>'Standard - Core'!R11</f>
        <v>23471.817564814221</v>
      </c>
      <c r="S5" s="223">
        <f>'Standard - Core'!S11</f>
        <v>23284.225486644918</v>
      </c>
      <c r="T5" s="223">
        <f>'Standard - Core'!T11</f>
        <v>21524.643285562743</v>
      </c>
      <c r="U5" s="223">
        <f>'Standard - Core'!U11</f>
        <v>16917.787648083326</v>
      </c>
      <c r="V5" s="223">
        <f>'Standard - Core'!V11</f>
        <v>13935.98263817322</v>
      </c>
      <c r="W5" s="223">
        <f>'Standard - Core'!W11</f>
        <v>13438.751585723308</v>
      </c>
      <c r="X5" s="223">
        <f>'Standard - Core'!X11</f>
        <v>13235.718609887648</v>
      </c>
      <c r="Y5" s="223">
        <f>'Standard - Core'!Y11</f>
        <v>29.708425814603231</v>
      </c>
      <c r="Z5" s="223">
        <f>'Standard - Core'!Z11</f>
        <v>29.708425814603231</v>
      </c>
      <c r="AA5" s="223">
        <f>'Standard - Core'!AA11</f>
        <v>29.708425814603231</v>
      </c>
      <c r="AB5" s="223">
        <f>'Standard - Core'!AB11</f>
        <v>29.708425814603231</v>
      </c>
      <c r="AC5" s="223">
        <f>'Standard - Core'!AC11</f>
        <v>29.708425814603231</v>
      </c>
      <c r="AD5" s="223">
        <f>'Standard - Core'!AD11</f>
        <v>21.274171414603231</v>
      </c>
      <c r="AE5" s="223">
        <f>'Standard - Core'!AE11</f>
        <v>21.274171414603231</v>
      </c>
      <c r="AF5" s="223">
        <f>'Standard - Core'!AF11</f>
        <v>21.274171414603231</v>
      </c>
      <c r="AG5" s="223">
        <f>'Standard - Core'!AG11</f>
        <v>0</v>
      </c>
      <c r="AH5" s="223">
        <f>'Standard - Core'!AH11</f>
        <v>0</v>
      </c>
      <c r="AI5" s="223">
        <f>'Standard - Core'!AI11</f>
        <v>0</v>
      </c>
      <c r="AJ5" s="258">
        <f>SUM(E5:AI5)</f>
        <v>317439.28521283012</v>
      </c>
    </row>
    <row r="6" spans="1:37" ht="15.75" customHeight="1" x14ac:dyDescent="0.3">
      <c r="A6" s="246" t="s">
        <v>182</v>
      </c>
      <c r="B6" s="247">
        <f>'Standard - Online Store'!B13</f>
        <v>11.013303453845754</v>
      </c>
      <c r="C6" s="248">
        <f>'Standard - Online Store'!C10</f>
        <v>2517.733994515168</v>
      </c>
      <c r="D6" s="249">
        <f>'Standard - Online Store'!D10</f>
        <v>0.92675396043321978</v>
      </c>
      <c r="E6" s="250"/>
      <c r="F6" s="250"/>
      <c r="G6" s="250"/>
      <c r="H6" s="250"/>
      <c r="I6" s="250"/>
      <c r="J6" s="223">
        <f>'Standard - Online Store'!J10</f>
        <v>2333.3199507342824</v>
      </c>
      <c r="K6" s="223">
        <f>'Standard - Online Store'!K10</f>
        <v>2333.3199507342824</v>
      </c>
      <c r="L6" s="223">
        <f>'Standard - Online Store'!L10</f>
        <v>2333.3199507342824</v>
      </c>
      <c r="M6" s="223">
        <f>'Standard - Online Store'!M10</f>
        <v>2333.3199507342824</v>
      </c>
      <c r="N6" s="223">
        <f>'Standard - Online Store'!N10</f>
        <v>2333.3199507342824</v>
      </c>
      <c r="O6" s="223">
        <f>'Standard - Online Store'!O10</f>
        <v>2333.3199507342824</v>
      </c>
      <c r="P6" s="223">
        <f>'Standard - Online Store'!P10</f>
        <v>2333.3199507342824</v>
      </c>
      <c r="Q6" s="223">
        <f>'Standard - Online Store'!Q10</f>
        <v>2264.7798245816743</v>
      </c>
      <c r="R6" s="223">
        <f>'Standard - Online Store'!R10</f>
        <v>2264.7798245816743</v>
      </c>
      <c r="S6" s="223">
        <f>'Standard - Online Store'!S10</f>
        <v>2264.7798245816743</v>
      </c>
      <c r="T6" s="223">
        <f>'Standard - Online Store'!T10</f>
        <v>2254.0652268533381</v>
      </c>
      <c r="U6" s="223">
        <f>'Standard - Online Store'!U10</f>
        <v>261.8866598228804</v>
      </c>
      <c r="V6" s="223">
        <f>'Standard - Online Store'!V10</f>
        <v>20.677732926319997</v>
      </c>
      <c r="W6" s="223">
        <f>'Standard - Online Store'!W10</f>
        <v>20.515209314159996</v>
      </c>
      <c r="X6" s="223">
        <f>'Standard - Online Store'!X10</f>
        <v>20.515209314159996</v>
      </c>
      <c r="Y6" s="223">
        <f>'Standard - Online Store'!Y10</f>
        <v>0</v>
      </c>
      <c r="Z6" s="223">
        <f>'Standard - Online Store'!Z10</f>
        <v>0</v>
      </c>
      <c r="AA6" s="223">
        <f>'Standard - Online Store'!AA10</f>
        <v>0</v>
      </c>
      <c r="AB6" s="223">
        <f>'Standard - Online Store'!AB10</f>
        <v>0</v>
      </c>
      <c r="AC6" s="223">
        <f>'Standard - Online Store'!AC10</f>
        <v>0</v>
      </c>
      <c r="AD6" s="223">
        <f>'Standard - Online Store'!AD10</f>
        <v>0</v>
      </c>
      <c r="AE6" s="223">
        <f>'Standard - Online Store'!AE10</f>
        <v>0</v>
      </c>
      <c r="AF6" s="223">
        <f>'Standard - Online Store'!AF10</f>
        <v>0</v>
      </c>
      <c r="AG6" s="223">
        <f>'Standard - Online Store'!AG10</f>
        <v>0</v>
      </c>
      <c r="AH6" s="223">
        <f>'Standard - Online Store'!AH10</f>
        <v>0</v>
      </c>
      <c r="AI6" s="223">
        <f>'Standard - Online Store'!AI10</f>
        <v>0</v>
      </c>
      <c r="AJ6" s="258">
        <f>SUM(E6:AI6)</f>
        <v>25705.239167115858</v>
      </c>
    </row>
    <row r="7" spans="1:37" ht="15.75" customHeight="1" x14ac:dyDescent="0.3">
      <c r="A7" s="246" t="s">
        <v>72</v>
      </c>
      <c r="B7" s="247">
        <f>'Standard - BOC'!B9</f>
        <v>13</v>
      </c>
      <c r="C7" s="248">
        <f>'Standard - BOC'!C6</f>
        <v>751.88175600000011</v>
      </c>
      <c r="D7" s="249">
        <f>'Standard - BOC'!D6</f>
        <v>1</v>
      </c>
      <c r="E7" s="250"/>
      <c r="F7" s="250"/>
      <c r="G7" s="250"/>
      <c r="H7" s="250"/>
      <c r="I7" s="250"/>
      <c r="J7" s="223">
        <f>'Standard - BOC'!J6</f>
        <v>751.88175600000011</v>
      </c>
      <c r="K7" s="223">
        <f>'Standard - BOC'!K6</f>
        <v>751.88175600000011</v>
      </c>
      <c r="L7" s="223">
        <f>'Standard - BOC'!L6</f>
        <v>751.88175600000011</v>
      </c>
      <c r="M7" s="223">
        <f>'Standard - BOC'!M6</f>
        <v>751.88175600000011</v>
      </c>
      <c r="N7" s="223">
        <f>'Standard - BOC'!N6</f>
        <v>436.09141848000002</v>
      </c>
      <c r="O7" s="223">
        <f>'Standard - BOC'!O6</f>
        <v>436.09141848000002</v>
      </c>
      <c r="P7" s="223">
        <f>'Standard - BOC'!P6</f>
        <v>436.09141848000002</v>
      </c>
      <c r="Q7" s="223">
        <f>'Standard - BOC'!Q6</f>
        <v>436.09141848000002</v>
      </c>
      <c r="R7" s="223">
        <f>'Standard - BOC'!R6</f>
        <v>436.09141848000002</v>
      </c>
      <c r="S7" s="223">
        <f>'Standard - BOC'!S6</f>
        <v>436.09141848000002</v>
      </c>
      <c r="T7" s="223">
        <f>'Standard - BOC'!T6</f>
        <v>436.09141848000002</v>
      </c>
      <c r="U7" s="223">
        <f>'Standard - BOC'!U6</f>
        <v>436.09141848000002</v>
      </c>
      <c r="V7" s="223">
        <f>'Standard - BOC'!V6</f>
        <v>436.09141848000002</v>
      </c>
      <c r="W7" s="223">
        <f>'Standard - BOC'!W6</f>
        <v>0</v>
      </c>
      <c r="X7" s="223">
        <f>'Standard - BOC'!X6</f>
        <v>0</v>
      </c>
      <c r="Y7" s="223">
        <f>'Standard - BOC'!Y6</f>
        <v>0</v>
      </c>
      <c r="Z7" s="223">
        <f>'Standard - BOC'!Z6</f>
        <v>0</v>
      </c>
      <c r="AA7" s="223">
        <f>'Standard - BOC'!AA6</f>
        <v>0</v>
      </c>
      <c r="AB7" s="223">
        <f>'Standard - BOC'!AB6</f>
        <v>0</v>
      </c>
      <c r="AC7" s="223">
        <f>'Standard - BOC'!AC6</f>
        <v>0</v>
      </c>
      <c r="AD7" s="223">
        <f>'Standard - BOC'!AD6</f>
        <v>0</v>
      </c>
      <c r="AE7" s="223">
        <f>'Standard - BOC'!AE6</f>
        <v>0</v>
      </c>
      <c r="AF7" s="223">
        <f>'Standard - BOC'!AF6</f>
        <v>0</v>
      </c>
      <c r="AG7" s="223">
        <f>'Standard - BOC'!AG6</f>
        <v>0</v>
      </c>
      <c r="AH7" s="223">
        <f>'Standard - BOC'!AH6</f>
        <v>0</v>
      </c>
      <c r="AI7" s="223">
        <f>'Standard - BOC'!AI6</f>
        <v>0</v>
      </c>
      <c r="AJ7" s="258">
        <f>SUM(E7:AI7)</f>
        <v>6932.3497903200023</v>
      </c>
    </row>
    <row r="8" spans="1:37" ht="15.75" customHeight="1" x14ac:dyDescent="0.3">
      <c r="A8" s="226" t="s">
        <v>372</v>
      </c>
      <c r="B8" s="243"/>
      <c r="C8" s="228">
        <f>SUM(C5:C7)</f>
        <v>32620.839002303201</v>
      </c>
      <c r="D8" s="253">
        <f>J8/C8</f>
        <v>0.83661680402131522</v>
      </c>
      <c r="E8" s="108"/>
      <c r="F8" s="96"/>
      <c r="G8" s="96"/>
      <c r="H8" s="96"/>
      <c r="I8" s="96"/>
      <c r="J8" s="228">
        <f>SUM(J5:J7)</f>
        <v>27291.142070600774</v>
      </c>
      <c r="K8" s="228">
        <f t="shared" ref="K8:AG8" si="1">SUM(K5:K7)</f>
        <v>27291.142070600774</v>
      </c>
      <c r="L8" s="228">
        <f t="shared" si="1"/>
        <v>27270.23204286594</v>
      </c>
      <c r="M8" s="228">
        <f t="shared" si="1"/>
        <v>27104.952655795856</v>
      </c>
      <c r="N8" s="228">
        <f t="shared" si="1"/>
        <v>26679.616545383094</v>
      </c>
      <c r="O8" s="228">
        <f t="shared" si="1"/>
        <v>26511.74582035096</v>
      </c>
      <c r="P8" s="228">
        <f t="shared" si="1"/>
        <v>26392.905396862712</v>
      </c>
      <c r="Q8" s="228">
        <f t="shared" si="1"/>
        <v>26226.169325805546</v>
      </c>
      <c r="R8" s="228">
        <f t="shared" si="1"/>
        <v>26172.688807875893</v>
      </c>
      <c r="S8" s="228">
        <f t="shared" si="1"/>
        <v>25985.096729706591</v>
      </c>
      <c r="T8" s="228">
        <f t="shared" si="1"/>
        <v>24214.799930896079</v>
      </c>
      <c r="U8" s="228">
        <f t="shared" si="1"/>
        <v>17615.765726386206</v>
      </c>
      <c r="V8" s="228">
        <f t="shared" si="1"/>
        <v>14392.751789579541</v>
      </c>
      <c r="W8" s="228">
        <f>SUM(W5:W7)</f>
        <v>13459.266795037469</v>
      </c>
      <c r="X8" s="228">
        <f t="shared" ref="X8:Y8" si="2">SUM(X5:X7)</f>
        <v>13256.233819201809</v>
      </c>
      <c r="Y8" s="228">
        <f t="shared" si="2"/>
        <v>29.708425814603231</v>
      </c>
      <c r="Z8" s="228">
        <f t="shared" si="1"/>
        <v>29.708425814603231</v>
      </c>
      <c r="AA8" s="228">
        <f t="shared" si="1"/>
        <v>29.708425814603231</v>
      </c>
      <c r="AB8" s="228">
        <f>SUM(AB5:AB7)</f>
        <v>29.708425814603231</v>
      </c>
      <c r="AC8" s="228">
        <f t="shared" si="1"/>
        <v>29.708425814603231</v>
      </c>
      <c r="AD8" s="228">
        <f t="shared" si="1"/>
        <v>21.274171414603231</v>
      </c>
      <c r="AE8" s="228">
        <f t="shared" si="1"/>
        <v>21.274171414603231</v>
      </c>
      <c r="AF8" s="228">
        <f>SUM(AF5:AF7)</f>
        <v>21.274171414603231</v>
      </c>
      <c r="AG8" s="228">
        <f t="shared" si="1"/>
        <v>0</v>
      </c>
      <c r="AH8" s="228">
        <f>SUM(AH5:AH6)</f>
        <v>0</v>
      </c>
      <c r="AI8" s="245">
        <f>SUM(AI5:AI6)</f>
        <v>0</v>
      </c>
      <c r="AJ8" s="220">
        <f>SUM(AJ5:AJ7)</f>
        <v>350076.87417026598</v>
      </c>
    </row>
    <row r="9" spans="1:37" ht="15.75" customHeight="1" x14ac:dyDescent="0.3">
      <c r="A9" s="226" t="s">
        <v>373</v>
      </c>
      <c r="B9" s="231"/>
      <c r="C9" s="232"/>
      <c r="D9" s="244"/>
      <c r="E9" s="99"/>
      <c r="F9" s="99"/>
      <c r="G9" s="99"/>
      <c r="H9" s="99"/>
      <c r="I9" s="100"/>
      <c r="J9" s="220">
        <f>J8-J8</f>
        <v>0</v>
      </c>
      <c r="K9" s="234">
        <f>J8-K8</f>
        <v>0</v>
      </c>
      <c r="L9" s="234">
        <f t="shared" ref="L9:AI9" si="3">K8-L8</f>
        <v>20.91002773483342</v>
      </c>
      <c r="M9" s="234">
        <f t="shared" si="3"/>
        <v>165.27938707008434</v>
      </c>
      <c r="N9" s="234">
        <f t="shared" si="3"/>
        <v>425.33611041276163</v>
      </c>
      <c r="O9" s="234">
        <f t="shared" si="3"/>
        <v>167.87072503213494</v>
      </c>
      <c r="P9" s="234">
        <f t="shared" si="3"/>
        <v>118.84042348824732</v>
      </c>
      <c r="Q9" s="234">
        <f t="shared" si="3"/>
        <v>166.73607105716655</v>
      </c>
      <c r="R9" s="234">
        <f t="shared" si="3"/>
        <v>53.480517929652706</v>
      </c>
      <c r="S9" s="234">
        <f t="shared" si="3"/>
        <v>187.59207816930211</v>
      </c>
      <c r="T9" s="234">
        <f t="shared" si="3"/>
        <v>1770.296798810512</v>
      </c>
      <c r="U9" s="234">
        <f t="shared" si="3"/>
        <v>6599.0342045098732</v>
      </c>
      <c r="V9" s="234">
        <f t="shared" si="3"/>
        <v>3223.0139368066648</v>
      </c>
      <c r="W9" s="234">
        <f t="shared" si="3"/>
        <v>933.48499454207195</v>
      </c>
      <c r="X9" s="234">
        <f t="shared" si="3"/>
        <v>203.03297583566018</v>
      </c>
      <c r="Y9" s="234">
        <f t="shared" si="3"/>
        <v>13226.525393387206</v>
      </c>
      <c r="Z9" s="234">
        <f t="shared" si="3"/>
        <v>0</v>
      </c>
      <c r="AA9" s="234">
        <f t="shared" si="3"/>
        <v>0</v>
      </c>
      <c r="AB9" s="234">
        <f t="shared" si="3"/>
        <v>0</v>
      </c>
      <c r="AC9" s="234">
        <f t="shared" si="3"/>
        <v>0</v>
      </c>
      <c r="AD9" s="234">
        <f t="shared" si="3"/>
        <v>8.4342544000000004</v>
      </c>
      <c r="AE9" s="234">
        <f t="shared" si="3"/>
        <v>0</v>
      </c>
      <c r="AF9" s="234">
        <f t="shared" si="3"/>
        <v>0</v>
      </c>
      <c r="AG9" s="234">
        <f t="shared" si="3"/>
        <v>21.274171414603231</v>
      </c>
      <c r="AH9" s="234">
        <f t="shared" si="3"/>
        <v>0</v>
      </c>
      <c r="AI9" s="234">
        <f t="shared" si="3"/>
        <v>0</v>
      </c>
      <c r="AJ9" s="107"/>
    </row>
    <row r="10" spans="1:37" ht="15.75" customHeight="1" x14ac:dyDescent="0.3">
      <c r="A10" s="226" t="s">
        <v>374</v>
      </c>
      <c r="B10" s="231"/>
      <c r="C10" s="232"/>
      <c r="D10" s="232"/>
      <c r="E10" s="96"/>
      <c r="F10" s="96"/>
      <c r="G10" s="96"/>
      <c r="H10" s="96"/>
      <c r="I10" s="101"/>
      <c r="J10" s="220">
        <f>$J$8-J8</f>
        <v>0</v>
      </c>
      <c r="K10" s="236">
        <f>$J$8-K8</f>
        <v>0</v>
      </c>
      <c r="L10" s="236">
        <f t="shared" ref="L10:AI10" si="4">$J$8-L8</f>
        <v>20.91002773483342</v>
      </c>
      <c r="M10" s="236">
        <f t="shared" si="4"/>
        <v>186.18941480491776</v>
      </c>
      <c r="N10" s="236">
        <f t="shared" si="4"/>
        <v>611.52552521767939</v>
      </c>
      <c r="O10" s="236">
        <f t="shared" si="4"/>
        <v>779.39625024981433</v>
      </c>
      <c r="P10" s="236">
        <f t="shared" si="4"/>
        <v>898.23667373806165</v>
      </c>
      <c r="Q10" s="236">
        <f t="shared" si="4"/>
        <v>1064.9727447952282</v>
      </c>
      <c r="R10" s="236">
        <f t="shared" si="4"/>
        <v>1118.4532627248809</v>
      </c>
      <c r="S10" s="236">
        <f t="shared" si="4"/>
        <v>1306.045340894183</v>
      </c>
      <c r="T10" s="236">
        <f t="shared" si="4"/>
        <v>3076.342139704695</v>
      </c>
      <c r="U10" s="236">
        <f t="shared" si="4"/>
        <v>9675.3763442145682</v>
      </c>
      <c r="V10" s="236">
        <f t="shared" si="4"/>
        <v>12898.390281021233</v>
      </c>
      <c r="W10" s="236">
        <f t="shared" si="4"/>
        <v>13831.875275563305</v>
      </c>
      <c r="X10" s="236">
        <f t="shared" si="4"/>
        <v>14034.908251398965</v>
      </c>
      <c r="Y10" s="236">
        <f t="shared" si="4"/>
        <v>27261.433644786171</v>
      </c>
      <c r="Z10" s="236">
        <f t="shared" si="4"/>
        <v>27261.433644786171</v>
      </c>
      <c r="AA10" s="236">
        <f t="shared" si="4"/>
        <v>27261.433644786171</v>
      </c>
      <c r="AB10" s="236">
        <f t="shared" si="4"/>
        <v>27261.433644786171</v>
      </c>
      <c r="AC10" s="236">
        <f t="shared" si="4"/>
        <v>27261.433644786171</v>
      </c>
      <c r="AD10" s="236">
        <f t="shared" si="4"/>
        <v>27269.867899186171</v>
      </c>
      <c r="AE10" s="236">
        <f t="shared" si="4"/>
        <v>27269.867899186171</v>
      </c>
      <c r="AF10" s="236">
        <f t="shared" si="4"/>
        <v>27269.867899186171</v>
      </c>
      <c r="AG10" s="236">
        <f t="shared" si="4"/>
        <v>27291.142070600774</v>
      </c>
      <c r="AH10" s="236">
        <f t="shared" si="4"/>
        <v>27291.142070600774</v>
      </c>
      <c r="AI10" s="236">
        <f t="shared" si="4"/>
        <v>27291.142070600774</v>
      </c>
      <c r="AJ10" s="102"/>
    </row>
    <row r="11" spans="1:37" ht="15.75" customHeight="1" x14ac:dyDescent="0.3">
      <c r="A11" s="239" t="s">
        <v>70</v>
      </c>
      <c r="B11" s="254">
        <f>SUMPRODUCT(B5:B7,C5:C7)/C8</f>
        <v>13.065143732961971</v>
      </c>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7" hidden="1" x14ac:dyDescent="0.3">
      <c r="A12" s="41"/>
      <c r="B12" s="123"/>
      <c r="C12" s="41"/>
      <c r="D12" s="41"/>
      <c r="E12" s="41"/>
      <c r="F12" s="41"/>
      <c r="G12" s="41"/>
      <c r="H12" s="41"/>
      <c r="I12" s="41"/>
      <c r="J12" s="41"/>
      <c r="K12" s="41"/>
      <c r="L12" s="41"/>
      <c r="M12" s="41"/>
      <c r="N12" s="41"/>
      <c r="O12" s="41"/>
      <c r="P12" s="41"/>
      <c r="Q12" s="41"/>
      <c r="R12" s="41"/>
      <c r="S12" s="41"/>
      <c r="T12" s="41"/>
      <c r="U12" s="41"/>
      <c r="V12" s="207"/>
      <c r="W12" s="207"/>
      <c r="X12" s="207"/>
      <c r="Y12" s="207"/>
      <c r="Z12" s="207"/>
      <c r="AA12" s="207"/>
      <c r="AB12" s="207"/>
      <c r="AC12" s="207"/>
      <c r="AD12" s="207"/>
      <c r="AE12" s="207"/>
      <c r="AF12" s="207"/>
      <c r="AG12" s="207"/>
      <c r="AH12" s="207"/>
      <c r="AI12" s="207"/>
      <c r="AJ12" s="207"/>
      <c r="AK12" s="127"/>
    </row>
    <row r="13" spans="1:37" ht="15.75" hidden="1" customHeight="1" x14ac:dyDescent="0.3">
      <c r="A13" s="561" t="str">
        <f>A3</f>
        <v>Channel</v>
      </c>
      <c r="B13" s="563" t="str">
        <f>B3</f>
        <v>WAML</v>
      </c>
      <c r="C13" s="563" t="str">
        <f>C3</f>
        <v>Annual Verified Gross Savings (MWh)</v>
      </c>
      <c r="D13" s="563" t="str">
        <f>D3</f>
        <v>NTGR</v>
      </c>
      <c r="E13" s="132" t="s">
        <v>62</v>
      </c>
      <c r="F13" s="71"/>
      <c r="G13" s="71"/>
      <c r="H13" s="71"/>
      <c r="I13" s="71"/>
      <c r="J13" s="124" t="str">
        <f>J3</f>
        <v>CPAS - Verified Net Savings (MWh)</v>
      </c>
      <c r="K13" s="179"/>
      <c r="L13" s="179"/>
      <c r="M13" s="179"/>
      <c r="N13" s="179"/>
      <c r="O13" s="179"/>
      <c r="P13" s="179"/>
      <c r="Q13" s="179"/>
      <c r="R13" s="179"/>
      <c r="S13" s="179"/>
      <c r="T13" s="179"/>
      <c r="U13" s="301"/>
      <c r="V13" s="207"/>
      <c r="W13" s="207"/>
      <c r="X13" s="207"/>
      <c r="Y13" s="207"/>
      <c r="Z13" s="207"/>
      <c r="AA13" s="207"/>
      <c r="AB13" s="207"/>
      <c r="AC13" s="207"/>
      <c r="AD13" s="207"/>
      <c r="AE13" s="207"/>
      <c r="AF13" s="207"/>
      <c r="AG13" s="207"/>
      <c r="AH13" s="207"/>
      <c r="AI13" s="207"/>
      <c r="AJ13" s="207"/>
      <c r="AK13" s="127"/>
    </row>
    <row r="14" spans="1:37" hidden="1" x14ac:dyDescent="0.3">
      <c r="A14" s="566"/>
      <c r="B14" s="565"/>
      <c r="C14" s="565"/>
      <c r="D14" s="564"/>
      <c r="E14" s="1">
        <v>2018</v>
      </c>
      <c r="F14" s="1">
        <v>2019</v>
      </c>
      <c r="G14" s="1">
        <v>2020</v>
      </c>
      <c r="H14" s="1">
        <v>2020</v>
      </c>
      <c r="I14" s="1">
        <v>2021</v>
      </c>
      <c r="J14" s="122">
        <f t="shared" ref="J14:U15" si="5">V4</f>
        <v>2035</v>
      </c>
      <c r="K14" s="122">
        <f t="shared" si="5"/>
        <v>2036</v>
      </c>
      <c r="L14" s="122">
        <f t="shared" si="5"/>
        <v>2037</v>
      </c>
      <c r="M14" s="122">
        <f t="shared" si="5"/>
        <v>2038</v>
      </c>
      <c r="N14" s="122">
        <f t="shared" si="5"/>
        <v>2039</v>
      </c>
      <c r="O14" s="122">
        <f t="shared" si="5"/>
        <v>2040</v>
      </c>
      <c r="P14" s="122">
        <f t="shared" si="5"/>
        <v>2041</v>
      </c>
      <c r="Q14" s="122">
        <f t="shared" si="5"/>
        <v>2042</v>
      </c>
      <c r="R14" s="122">
        <f t="shared" si="5"/>
        <v>2043</v>
      </c>
      <c r="S14" s="122">
        <f t="shared" si="5"/>
        <v>2044</v>
      </c>
      <c r="T14" s="122">
        <f t="shared" si="5"/>
        <v>2045</v>
      </c>
      <c r="U14" s="122">
        <f t="shared" si="5"/>
        <v>2046</v>
      </c>
      <c r="V14" s="207"/>
      <c r="W14" s="207"/>
      <c r="X14" s="207"/>
      <c r="Y14" s="207"/>
      <c r="Z14" s="207"/>
      <c r="AA14" s="207"/>
      <c r="AB14" s="207"/>
      <c r="AC14" s="207"/>
      <c r="AD14" s="207"/>
      <c r="AE14" s="207"/>
      <c r="AF14" s="207"/>
      <c r="AG14" s="207"/>
      <c r="AH14" s="207"/>
      <c r="AI14" s="207"/>
      <c r="AJ14" s="207"/>
      <c r="AK14" s="127"/>
    </row>
    <row r="15" spans="1:37" ht="15.75" hidden="1" customHeight="1" x14ac:dyDescent="0.3">
      <c r="A15" s="246" t="str">
        <f t="shared" ref="A15:D15" si="6">A5</f>
        <v>Core</v>
      </c>
      <c r="B15" s="247">
        <f t="shared" si="6"/>
        <v>13.242818385961673</v>
      </c>
      <c r="C15" s="248">
        <f t="shared" si="6"/>
        <v>29351.223251788033</v>
      </c>
      <c r="D15" s="249">
        <f t="shared" si="6"/>
        <v>0.8246995416925903</v>
      </c>
      <c r="E15" s="250"/>
      <c r="F15" s="250"/>
      <c r="G15" s="250"/>
      <c r="H15" s="250"/>
      <c r="I15" s="250"/>
      <c r="J15" s="223">
        <f t="shared" si="5"/>
        <v>13935.98263817322</v>
      </c>
      <c r="K15" s="223">
        <f t="shared" ref="K15" si="7">W5</f>
        <v>13438.751585723308</v>
      </c>
      <c r="L15" s="223">
        <f t="shared" ref="L15" si="8">X5</f>
        <v>13235.718609887648</v>
      </c>
      <c r="M15" s="223">
        <f t="shared" ref="M15" si="9">Y5</f>
        <v>29.708425814603231</v>
      </c>
      <c r="N15" s="223">
        <f t="shared" ref="N15" si="10">Z5</f>
        <v>29.708425814603231</v>
      </c>
      <c r="O15" s="223">
        <f t="shared" ref="O15" si="11">AA5</f>
        <v>29.708425814603231</v>
      </c>
      <c r="P15" s="223">
        <f t="shared" ref="P15" si="12">AB5</f>
        <v>29.708425814603231</v>
      </c>
      <c r="Q15" s="223">
        <f t="shared" ref="Q15" si="13">AC5</f>
        <v>29.708425814603231</v>
      </c>
      <c r="R15" s="223">
        <f t="shared" ref="R15" si="14">AD5</f>
        <v>21.274171414603231</v>
      </c>
      <c r="S15" s="223">
        <f t="shared" ref="S15" si="15">AE5</f>
        <v>21.274171414603231</v>
      </c>
      <c r="T15" s="223">
        <f t="shared" ref="T15" si="16">AF5</f>
        <v>21.274171414603231</v>
      </c>
      <c r="U15" s="223">
        <f t="shared" ref="U15" si="17">AG5</f>
        <v>0</v>
      </c>
      <c r="V15" s="207"/>
      <c r="W15" s="207"/>
      <c r="X15" s="207"/>
      <c r="Y15" s="207"/>
      <c r="Z15" s="207"/>
      <c r="AA15" s="207"/>
      <c r="AB15" s="207"/>
      <c r="AC15" s="207"/>
      <c r="AD15" s="207"/>
      <c r="AE15" s="207"/>
      <c r="AF15" s="207"/>
      <c r="AG15" s="207"/>
      <c r="AH15" s="207"/>
      <c r="AI15" s="207"/>
      <c r="AJ15" s="207"/>
      <c r="AK15" s="127"/>
    </row>
    <row r="16" spans="1:37" ht="15.75" hidden="1" customHeight="1" x14ac:dyDescent="0.3">
      <c r="A16" s="246" t="str">
        <f t="shared" ref="A16:D16" si="18">A6</f>
        <v>Online Store</v>
      </c>
      <c r="B16" s="247">
        <f t="shared" si="18"/>
        <v>11.013303453845754</v>
      </c>
      <c r="C16" s="248">
        <f t="shared" si="18"/>
        <v>2517.733994515168</v>
      </c>
      <c r="D16" s="249">
        <f t="shared" si="18"/>
        <v>0.92675396043321978</v>
      </c>
      <c r="E16" s="250"/>
      <c r="F16" s="250"/>
      <c r="G16" s="250"/>
      <c r="H16" s="250"/>
      <c r="I16" s="250"/>
      <c r="J16" s="223">
        <f t="shared" ref="J16:J20" si="19">V6</f>
        <v>20.677732926319997</v>
      </c>
      <c r="K16" s="223">
        <f t="shared" ref="K16:K20" si="20">W6</f>
        <v>20.515209314159996</v>
      </c>
      <c r="L16" s="223">
        <f t="shared" ref="L16:L20" si="21">X6</f>
        <v>20.515209314159996</v>
      </c>
      <c r="M16" s="223">
        <f t="shared" ref="M16:M20" si="22">Y6</f>
        <v>0</v>
      </c>
      <c r="N16" s="223">
        <f t="shared" ref="N16:N20" si="23">Z6</f>
        <v>0</v>
      </c>
      <c r="O16" s="223">
        <f t="shared" ref="O16:O20" si="24">AA6</f>
        <v>0</v>
      </c>
      <c r="P16" s="223">
        <f t="shared" ref="P16:P20" si="25">AB6</f>
        <v>0</v>
      </c>
      <c r="Q16" s="223">
        <f t="shared" ref="Q16:Q20" si="26">AC6</f>
        <v>0</v>
      </c>
      <c r="R16" s="223">
        <f t="shared" ref="R16:R20" si="27">AD6</f>
        <v>0</v>
      </c>
      <c r="S16" s="223">
        <f t="shared" ref="S16:S20" si="28">AE6</f>
        <v>0</v>
      </c>
      <c r="T16" s="223">
        <f t="shared" ref="T16:T20" si="29">AF6</f>
        <v>0</v>
      </c>
      <c r="U16" s="223">
        <f t="shared" ref="U16:U20" si="30">AG6</f>
        <v>0</v>
      </c>
      <c r="V16" s="207"/>
      <c r="W16" s="207"/>
      <c r="X16" s="207"/>
      <c r="Y16" s="207"/>
      <c r="Z16" s="207"/>
      <c r="AA16" s="207"/>
      <c r="AB16" s="207"/>
      <c r="AC16" s="207"/>
      <c r="AD16" s="207"/>
      <c r="AE16" s="207"/>
      <c r="AF16" s="207"/>
      <c r="AG16" s="207"/>
      <c r="AH16" s="207"/>
      <c r="AI16" s="207"/>
      <c r="AJ16" s="207"/>
      <c r="AK16" s="127"/>
    </row>
    <row r="17" spans="1:37" ht="15.75" hidden="1" customHeight="1" x14ac:dyDescent="0.3">
      <c r="A17" s="246" t="str">
        <f t="shared" ref="A17:D17" si="31">A7</f>
        <v>BOC</v>
      </c>
      <c r="B17" s="247">
        <f t="shared" si="31"/>
        <v>13</v>
      </c>
      <c r="C17" s="248">
        <f t="shared" si="31"/>
        <v>751.88175600000011</v>
      </c>
      <c r="D17" s="249">
        <f t="shared" si="31"/>
        <v>1</v>
      </c>
      <c r="E17" s="250"/>
      <c r="F17" s="250"/>
      <c r="G17" s="250"/>
      <c r="H17" s="250"/>
      <c r="I17" s="250"/>
      <c r="J17" s="223">
        <f t="shared" si="19"/>
        <v>436.09141848000002</v>
      </c>
      <c r="K17" s="223">
        <f t="shared" si="20"/>
        <v>0</v>
      </c>
      <c r="L17" s="223">
        <f t="shared" si="21"/>
        <v>0</v>
      </c>
      <c r="M17" s="223">
        <f t="shared" si="22"/>
        <v>0</v>
      </c>
      <c r="N17" s="223">
        <f t="shared" si="23"/>
        <v>0</v>
      </c>
      <c r="O17" s="223">
        <f t="shared" si="24"/>
        <v>0</v>
      </c>
      <c r="P17" s="223">
        <f t="shared" si="25"/>
        <v>0</v>
      </c>
      <c r="Q17" s="223">
        <f t="shared" si="26"/>
        <v>0</v>
      </c>
      <c r="R17" s="223">
        <f t="shared" si="27"/>
        <v>0</v>
      </c>
      <c r="S17" s="223">
        <f t="shared" si="28"/>
        <v>0</v>
      </c>
      <c r="T17" s="223">
        <f t="shared" si="29"/>
        <v>0</v>
      </c>
      <c r="U17" s="223">
        <f t="shared" si="30"/>
        <v>0</v>
      </c>
      <c r="V17" s="207"/>
      <c r="W17" s="207"/>
      <c r="X17" s="207"/>
      <c r="Y17" s="207"/>
      <c r="Z17" s="207"/>
      <c r="AA17" s="207"/>
      <c r="AB17" s="207"/>
      <c r="AC17" s="207"/>
      <c r="AD17" s="207"/>
      <c r="AE17" s="207"/>
      <c r="AF17" s="207"/>
      <c r="AG17" s="207"/>
      <c r="AH17" s="207"/>
      <c r="AI17" s="207"/>
      <c r="AJ17" s="207"/>
      <c r="AK17" s="127"/>
    </row>
    <row r="18" spans="1:37" ht="15.75" hidden="1" customHeight="1" x14ac:dyDescent="0.3">
      <c r="A18" s="226" t="s">
        <v>174</v>
      </c>
      <c r="B18" s="243"/>
      <c r="C18" s="228">
        <f t="shared" ref="C18:D18" si="32">C8</f>
        <v>32620.839002303201</v>
      </c>
      <c r="D18" s="253">
        <f t="shared" si="32"/>
        <v>0.83661680402131522</v>
      </c>
      <c r="E18" s="108"/>
      <c r="F18" s="96"/>
      <c r="G18" s="96"/>
      <c r="H18" s="96"/>
      <c r="I18" s="96"/>
      <c r="J18" s="228">
        <f t="shared" si="19"/>
        <v>14392.751789579541</v>
      </c>
      <c r="K18" s="228">
        <f t="shared" si="20"/>
        <v>13459.266795037469</v>
      </c>
      <c r="L18" s="228">
        <f t="shared" si="21"/>
        <v>13256.233819201809</v>
      </c>
      <c r="M18" s="228">
        <f t="shared" si="22"/>
        <v>29.708425814603231</v>
      </c>
      <c r="N18" s="228">
        <f t="shared" si="23"/>
        <v>29.708425814603231</v>
      </c>
      <c r="O18" s="228">
        <f t="shared" si="24"/>
        <v>29.708425814603231</v>
      </c>
      <c r="P18" s="228">
        <f t="shared" si="25"/>
        <v>29.708425814603231</v>
      </c>
      <c r="Q18" s="228">
        <f t="shared" si="26"/>
        <v>29.708425814603231</v>
      </c>
      <c r="R18" s="228">
        <f t="shared" si="27"/>
        <v>21.274171414603231</v>
      </c>
      <c r="S18" s="228">
        <f t="shared" si="28"/>
        <v>21.274171414603231</v>
      </c>
      <c r="T18" s="228">
        <f t="shared" si="29"/>
        <v>21.274171414603231</v>
      </c>
      <c r="U18" s="228">
        <f t="shared" si="30"/>
        <v>0</v>
      </c>
      <c r="V18" s="207"/>
      <c r="W18" s="207"/>
      <c r="X18" s="207"/>
      <c r="Y18" s="207"/>
      <c r="Z18" s="207"/>
      <c r="AA18" s="207"/>
      <c r="AB18" s="207"/>
      <c r="AC18" s="207"/>
      <c r="AD18" s="207"/>
      <c r="AE18" s="207"/>
      <c r="AF18" s="207"/>
      <c r="AG18" s="207"/>
      <c r="AH18" s="207"/>
      <c r="AI18" s="207"/>
      <c r="AJ18" s="207"/>
      <c r="AK18" s="127"/>
    </row>
    <row r="19" spans="1:37" ht="15.75" hidden="1" customHeight="1" x14ac:dyDescent="0.3">
      <c r="A19" s="226" t="s">
        <v>172</v>
      </c>
      <c r="B19" s="231"/>
      <c r="C19" s="232"/>
      <c r="D19" s="244"/>
      <c r="E19" s="99"/>
      <c r="F19" s="99"/>
      <c r="G19" s="99"/>
      <c r="H19" s="99"/>
      <c r="I19" s="100"/>
      <c r="J19" s="220">
        <f t="shared" si="19"/>
        <v>3223.0139368066648</v>
      </c>
      <c r="K19" s="234">
        <f t="shared" si="20"/>
        <v>933.48499454207195</v>
      </c>
      <c r="L19" s="234">
        <f t="shared" si="21"/>
        <v>203.03297583566018</v>
      </c>
      <c r="M19" s="234">
        <f t="shared" si="22"/>
        <v>13226.525393387206</v>
      </c>
      <c r="N19" s="234">
        <f t="shared" si="23"/>
        <v>0</v>
      </c>
      <c r="O19" s="234">
        <f t="shared" si="24"/>
        <v>0</v>
      </c>
      <c r="P19" s="234">
        <f t="shared" si="25"/>
        <v>0</v>
      </c>
      <c r="Q19" s="234">
        <f t="shared" si="26"/>
        <v>0</v>
      </c>
      <c r="R19" s="234">
        <f t="shared" si="27"/>
        <v>8.4342544000000004</v>
      </c>
      <c r="S19" s="234">
        <f t="shared" si="28"/>
        <v>0</v>
      </c>
      <c r="T19" s="234">
        <f t="shared" si="29"/>
        <v>0</v>
      </c>
      <c r="U19" s="234">
        <f t="shared" si="30"/>
        <v>21.274171414603231</v>
      </c>
      <c r="V19" s="207"/>
      <c r="W19" s="207"/>
      <c r="X19" s="207"/>
      <c r="Y19" s="207"/>
      <c r="Z19" s="207"/>
      <c r="AA19" s="207"/>
      <c r="AB19" s="207"/>
      <c r="AC19" s="207"/>
      <c r="AD19" s="207"/>
      <c r="AE19" s="207"/>
      <c r="AF19" s="207"/>
      <c r="AG19" s="207"/>
      <c r="AH19" s="207"/>
      <c r="AI19" s="207"/>
      <c r="AJ19" s="207"/>
      <c r="AK19" s="127"/>
    </row>
    <row r="20" spans="1:37" ht="15.75" hidden="1" customHeight="1" x14ac:dyDescent="0.3">
      <c r="A20" s="226" t="s">
        <v>173</v>
      </c>
      <c r="B20" s="231"/>
      <c r="C20" s="232"/>
      <c r="D20" s="232"/>
      <c r="E20" s="96"/>
      <c r="F20" s="96"/>
      <c r="G20" s="96"/>
      <c r="H20" s="96"/>
      <c r="I20" s="101"/>
      <c r="J20" s="220">
        <f t="shared" si="19"/>
        <v>12898.390281021233</v>
      </c>
      <c r="K20" s="236">
        <f t="shared" si="20"/>
        <v>13831.875275563305</v>
      </c>
      <c r="L20" s="236">
        <f t="shared" si="21"/>
        <v>14034.908251398965</v>
      </c>
      <c r="M20" s="236">
        <f t="shared" si="22"/>
        <v>27261.433644786171</v>
      </c>
      <c r="N20" s="236">
        <f t="shared" si="23"/>
        <v>27261.433644786171</v>
      </c>
      <c r="O20" s="236">
        <f t="shared" si="24"/>
        <v>27261.433644786171</v>
      </c>
      <c r="P20" s="236">
        <f t="shared" si="25"/>
        <v>27261.433644786171</v>
      </c>
      <c r="Q20" s="236">
        <f t="shared" si="26"/>
        <v>27261.433644786171</v>
      </c>
      <c r="R20" s="236">
        <f t="shared" si="27"/>
        <v>27269.867899186171</v>
      </c>
      <c r="S20" s="236">
        <f t="shared" si="28"/>
        <v>27269.867899186171</v>
      </c>
      <c r="T20" s="236">
        <f t="shared" si="29"/>
        <v>27269.867899186171</v>
      </c>
      <c r="U20" s="236">
        <f t="shared" si="30"/>
        <v>27291.142070600774</v>
      </c>
      <c r="V20" s="207"/>
      <c r="W20" s="207"/>
      <c r="X20" s="207"/>
      <c r="Y20" s="207"/>
      <c r="Z20" s="207"/>
      <c r="AA20" s="207"/>
      <c r="AB20" s="207"/>
      <c r="AC20" s="207"/>
      <c r="AD20" s="207"/>
      <c r="AE20" s="207"/>
      <c r="AF20" s="207"/>
      <c r="AG20" s="207"/>
      <c r="AH20" s="207"/>
      <c r="AI20" s="207"/>
      <c r="AJ20" s="207"/>
      <c r="AK20" s="127"/>
    </row>
    <row r="21" spans="1:37" ht="15.75" hidden="1" customHeight="1" x14ac:dyDescent="0.3">
      <c r="A21" s="239" t="s">
        <v>70</v>
      </c>
      <c r="B21" s="254">
        <f>SUMPRODUCT(B15:B17,C15:C17)/C18</f>
        <v>13.065143732961971</v>
      </c>
      <c r="C21" s="77"/>
      <c r="D21" s="41"/>
      <c r="E21" s="41"/>
      <c r="F21" s="41"/>
      <c r="G21" s="41"/>
      <c r="H21" s="41"/>
      <c r="I21" s="41"/>
      <c r="J21" s="41"/>
      <c r="K21" s="41"/>
      <c r="L21" s="41"/>
      <c r="M21" s="41"/>
      <c r="N21" s="41"/>
      <c r="O21" s="41"/>
      <c r="P21" s="41"/>
      <c r="Q21" s="41"/>
      <c r="R21" s="41"/>
      <c r="S21" s="41"/>
      <c r="T21" s="41"/>
      <c r="U21" s="41"/>
      <c r="V21" s="207"/>
      <c r="W21" s="207"/>
      <c r="X21" s="207"/>
      <c r="Y21" s="207"/>
      <c r="Z21" s="207"/>
      <c r="AA21" s="207"/>
      <c r="AB21" s="207"/>
      <c r="AC21" s="207"/>
      <c r="AD21" s="207"/>
      <c r="AE21" s="207"/>
      <c r="AF21" s="207"/>
      <c r="AG21" s="207"/>
      <c r="AH21" s="207"/>
      <c r="AI21" s="207"/>
      <c r="AJ21" s="207"/>
      <c r="AK21" s="127"/>
    </row>
    <row r="22" spans="1:37" x14ac:dyDescent="0.3">
      <c r="A22" s="41"/>
      <c r="B22" s="123"/>
      <c r="C22" s="41"/>
      <c r="D22" s="41"/>
      <c r="E22" s="41"/>
      <c r="F22" s="41"/>
      <c r="G22" s="41"/>
      <c r="H22" s="41"/>
      <c r="I22" s="41"/>
      <c r="J22" s="41"/>
      <c r="K22" s="41"/>
      <c r="L22" s="41"/>
      <c r="M22" s="41"/>
      <c r="N22" s="41"/>
      <c r="O22" s="41"/>
      <c r="P22" s="41"/>
      <c r="Q22" s="41"/>
      <c r="R22" s="41"/>
      <c r="S22" s="41"/>
      <c r="T22" s="41"/>
      <c r="U22" s="41"/>
      <c r="V22" s="127"/>
      <c r="W22" s="127"/>
      <c r="X22" s="127"/>
      <c r="Y22" s="127"/>
      <c r="Z22" s="127"/>
      <c r="AA22" s="127"/>
      <c r="AB22" s="127"/>
      <c r="AC22" s="127"/>
      <c r="AD22" s="127"/>
      <c r="AE22" s="127"/>
      <c r="AF22" s="127"/>
      <c r="AG22" s="127"/>
      <c r="AH22" s="127"/>
      <c r="AI22" s="127"/>
      <c r="AJ22" s="127"/>
      <c r="AK22" s="127"/>
    </row>
    <row r="23" spans="1:37" x14ac:dyDescent="0.3">
      <c r="A23" s="583" t="s">
        <v>2</v>
      </c>
      <c r="B23" s="584"/>
      <c r="C23" s="584"/>
      <c r="D23" s="584"/>
      <c r="E23" s="584"/>
      <c r="F23" s="584"/>
      <c r="G23" s="584"/>
      <c r="H23" s="584"/>
      <c r="I23" s="584"/>
      <c r="J23" s="584"/>
      <c r="K23" s="584"/>
      <c r="L23" s="41"/>
      <c r="M23" s="41"/>
      <c r="N23" s="41"/>
      <c r="O23" s="41"/>
      <c r="P23" s="41"/>
      <c r="Q23" s="41"/>
      <c r="R23" s="41"/>
      <c r="S23" s="41"/>
      <c r="T23" s="41"/>
      <c r="U23" s="41"/>
      <c r="V23" s="127"/>
      <c r="W23" s="127"/>
      <c r="X23" s="127"/>
      <c r="Y23" s="127"/>
      <c r="Z23" s="127"/>
      <c r="AA23" s="127"/>
      <c r="AB23" s="127"/>
      <c r="AC23" s="127"/>
      <c r="AD23" s="127"/>
      <c r="AE23" s="127"/>
      <c r="AF23" s="127"/>
      <c r="AG23" s="127"/>
      <c r="AH23" s="127"/>
      <c r="AI23" s="127"/>
      <c r="AJ23" s="127"/>
      <c r="AK23" s="127"/>
    </row>
    <row r="24" spans="1:37" x14ac:dyDescent="0.3">
      <c r="A24" s="206"/>
      <c r="B24" s="207"/>
      <c r="C24" s="207"/>
      <c r="D24" s="207"/>
      <c r="E24" s="207"/>
      <c r="F24" s="207"/>
      <c r="G24" s="207"/>
      <c r="H24" s="207"/>
      <c r="I24" s="207"/>
      <c r="J24" s="41"/>
      <c r="K24" s="41"/>
      <c r="L24" s="41"/>
      <c r="M24" s="41"/>
      <c r="N24" s="41"/>
      <c r="O24" s="41"/>
      <c r="P24" s="41"/>
      <c r="Q24" s="41"/>
      <c r="R24" s="41"/>
      <c r="S24" s="41"/>
      <c r="T24" s="41"/>
      <c r="U24" s="41"/>
      <c r="V24" s="41"/>
    </row>
    <row r="25" spans="1:37" x14ac:dyDescent="0.3">
      <c r="A25" s="126"/>
      <c r="B25" s="127"/>
      <c r="C25" s="127"/>
      <c r="D25" s="127"/>
      <c r="E25" s="127"/>
      <c r="F25" s="127"/>
      <c r="G25" s="127"/>
      <c r="H25" s="127"/>
      <c r="I25" s="127"/>
    </row>
    <row r="26" spans="1:37" x14ac:dyDescent="0.3">
      <c r="A26" s="126"/>
      <c r="B26" s="127"/>
      <c r="C26" s="127"/>
      <c r="D26" s="127"/>
      <c r="E26" s="127"/>
      <c r="F26" s="127"/>
      <c r="G26" s="127"/>
      <c r="H26" s="127"/>
      <c r="I26" s="127"/>
    </row>
    <row r="27" spans="1:37" x14ac:dyDescent="0.3">
      <c r="A27" s="126"/>
      <c r="B27" s="127"/>
      <c r="C27" s="127"/>
      <c r="D27" s="127"/>
      <c r="E27" s="127"/>
      <c r="F27" s="127"/>
      <c r="G27" s="127"/>
      <c r="H27" s="127"/>
      <c r="I27" s="127"/>
    </row>
    <row r="28" spans="1:37" x14ac:dyDescent="0.3">
      <c r="A28" s="126"/>
      <c r="B28" s="127"/>
      <c r="C28" s="127"/>
      <c r="D28" s="127"/>
      <c r="E28" s="127"/>
      <c r="F28" s="127"/>
      <c r="G28" s="127"/>
      <c r="H28" s="127"/>
      <c r="I28" s="127"/>
    </row>
    <row r="29" spans="1:37" x14ac:dyDescent="0.3">
      <c r="A29" s="126"/>
      <c r="B29" s="127"/>
      <c r="C29" s="127"/>
      <c r="D29" s="127"/>
      <c r="E29" s="127"/>
      <c r="F29" s="127"/>
      <c r="G29" s="127"/>
      <c r="H29" s="127"/>
      <c r="I29" s="127"/>
    </row>
    <row r="30" spans="1:37" x14ac:dyDescent="0.3">
      <c r="A30" s="126"/>
      <c r="B30" s="127"/>
      <c r="C30" s="127"/>
      <c r="D30" s="127"/>
      <c r="E30" s="127"/>
      <c r="F30" s="127"/>
      <c r="G30" s="127"/>
      <c r="H30" s="127"/>
      <c r="I30" s="127"/>
    </row>
  </sheetData>
  <mergeCells count="10">
    <mergeCell ref="AJ3:AJ4"/>
    <mergeCell ref="A23:K23"/>
    <mergeCell ref="A3:A4"/>
    <mergeCell ref="B3:B4"/>
    <mergeCell ref="C3:C4"/>
    <mergeCell ref="D3:D4"/>
    <mergeCell ref="A13:A14"/>
    <mergeCell ref="B13:B14"/>
    <mergeCell ref="C13:C14"/>
    <mergeCell ref="D13:D14"/>
  </mergeCells>
  <pageMargins left="0.7" right="0.7" top="0.75" bottom="0.75" header="0.3" footer="0.3"/>
  <pageSetup orientation="portrait" horizontalDpi="1200" verticalDpi="12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E7437-7239-4159-8F2C-92F44B1D6026}">
  <dimension ref="A1:AO20"/>
  <sheetViews>
    <sheetView workbookViewId="0">
      <pane xSplit="9" ySplit="4" topLeftCell="J5" activePane="bottomRight" state="frozen"/>
      <selection pane="topRight" activeCell="J1" sqref="J1"/>
      <selection pane="bottomLeft" activeCell="A5" sqref="A5"/>
      <selection pane="bottomRight" activeCell="J30" sqref="J30"/>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40" width="7.77734375" customWidth="1"/>
    <col min="41" max="41" width="9.77734375" customWidth="1"/>
  </cols>
  <sheetData>
    <row r="1" spans="1:41" ht="15.75" customHeight="1" x14ac:dyDescent="0.3">
      <c r="A1" s="28" t="s">
        <v>598</v>
      </c>
    </row>
    <row r="2" spans="1:41" x14ac:dyDescent="0.3">
      <c r="A2" s="22"/>
    </row>
    <row r="3" spans="1:41" ht="15.75" customHeight="1" x14ac:dyDescent="0.3">
      <c r="A3" s="561" t="s">
        <v>86</v>
      </c>
      <c r="B3" s="563" t="s">
        <v>70</v>
      </c>
      <c r="C3" s="563" t="s">
        <v>412</v>
      </c>
      <c r="D3" s="563" t="s">
        <v>60</v>
      </c>
      <c r="E3" s="83"/>
      <c r="F3" s="130"/>
      <c r="G3" s="130"/>
      <c r="H3" s="112"/>
      <c r="I3" s="112"/>
      <c r="J3" s="112" t="s">
        <v>414</v>
      </c>
      <c r="K3" s="113"/>
      <c r="L3" s="113"/>
      <c r="M3" s="113"/>
      <c r="N3" s="113"/>
      <c r="O3" s="113"/>
      <c r="P3" s="113"/>
      <c r="Q3" s="113"/>
      <c r="R3" s="113"/>
      <c r="S3" s="113"/>
      <c r="T3" s="113"/>
      <c r="U3" s="114"/>
      <c r="V3" s="43"/>
      <c r="W3" s="43"/>
      <c r="X3" s="43"/>
      <c r="Y3" s="43"/>
      <c r="Z3" s="43"/>
      <c r="AA3" s="43"/>
      <c r="AB3" s="43"/>
      <c r="AC3" s="43"/>
      <c r="AD3" s="43"/>
      <c r="AE3" s="43"/>
      <c r="AF3" s="43"/>
      <c r="AG3" s="43"/>
      <c r="AH3" s="43"/>
      <c r="AI3" s="43"/>
      <c r="AJ3" s="43"/>
      <c r="AK3" s="43"/>
      <c r="AL3" s="43"/>
      <c r="AM3" s="43"/>
      <c r="AN3" s="43"/>
      <c r="AO3" s="559" t="s">
        <v>1</v>
      </c>
    </row>
    <row r="4" spans="1:41" x14ac:dyDescent="0.3">
      <c r="A4" s="562"/>
      <c r="B4" s="564"/>
      <c r="C4" s="565"/>
      <c r="D4" s="564"/>
      <c r="E4" s="1">
        <v>2018</v>
      </c>
      <c r="F4" s="1">
        <f>E4+1</f>
        <v>2019</v>
      </c>
      <c r="G4" s="1">
        <f t="shared" ref="G4:AH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ref="AI4:AL4" si="1">AH4+1</f>
        <v>2048</v>
      </c>
      <c r="AJ4" s="1">
        <f t="shared" si="1"/>
        <v>2049</v>
      </c>
      <c r="AK4" s="1">
        <f t="shared" si="1"/>
        <v>2050</v>
      </c>
      <c r="AL4" s="1">
        <f t="shared" si="1"/>
        <v>2051</v>
      </c>
      <c r="AM4" s="1">
        <f t="shared" ref="AM4:AN4" si="2">AL4+1</f>
        <v>2052</v>
      </c>
      <c r="AN4" s="1">
        <f t="shared" si="2"/>
        <v>2053</v>
      </c>
      <c r="AO4" s="560"/>
    </row>
    <row r="5" spans="1:41" ht="15.75" customHeight="1" x14ac:dyDescent="0.3">
      <c r="A5" s="246" t="s">
        <v>146</v>
      </c>
      <c r="B5" s="247">
        <f>'Custom (Project-Level)'!C155</f>
        <v>16.660260577695958</v>
      </c>
      <c r="C5" s="248">
        <f>'Custom (Project-Level)'!D155</f>
        <v>19565.022835833191</v>
      </c>
      <c r="D5" s="249">
        <f>J5/C5</f>
        <v>0.7861999999999999</v>
      </c>
      <c r="E5" s="250"/>
      <c r="F5" s="250"/>
      <c r="G5" s="250"/>
      <c r="H5" s="250"/>
      <c r="I5" s="250"/>
      <c r="J5" s="223">
        <f>'Custom (Project-Level)'!M155</f>
        <v>15382.020953532054</v>
      </c>
      <c r="K5" s="223">
        <f>'Custom (Project-Level)'!N155</f>
        <v>15382.020953532054</v>
      </c>
      <c r="L5" s="223">
        <f>'Custom (Project-Level)'!O155</f>
        <v>15382.020953532054</v>
      </c>
      <c r="M5" s="223">
        <f>'Custom (Project-Level)'!P155</f>
        <v>15382.020953532054</v>
      </c>
      <c r="N5" s="223">
        <f>'Custom (Project-Level)'!Q155</f>
        <v>15382.020953532054</v>
      </c>
      <c r="O5" s="223">
        <f>'Custom (Project-Level)'!R155</f>
        <v>15313.68184083985</v>
      </c>
      <c r="P5" s="223">
        <f>'Custom (Project-Level)'!S155</f>
        <v>15262.840412149146</v>
      </c>
      <c r="Q5" s="223">
        <f>'Custom (Project-Level)'!T155</f>
        <v>15262.840412149146</v>
      </c>
      <c r="R5" s="223">
        <f>'Custom (Project-Level)'!U155</f>
        <v>15262.840412149146</v>
      </c>
      <c r="S5" s="223">
        <f>'Custom (Project-Level)'!V155</f>
        <v>15177.20641383608</v>
      </c>
      <c r="T5" s="223">
        <f>'Custom (Project-Level)'!W155</f>
        <v>15021.114141163558</v>
      </c>
      <c r="U5" s="223">
        <f>'Custom (Project-Level)'!X155</f>
        <v>14999.997579880455</v>
      </c>
      <c r="V5" s="223">
        <f>'Custom (Project-Level)'!Y155</f>
        <v>14463.255713531555</v>
      </c>
      <c r="W5" s="223">
        <f>'Custom (Project-Level)'!Z155</f>
        <v>11475.110798672629</v>
      </c>
      <c r="X5" s="223">
        <f>'Custom (Project-Level)'!AA155</f>
        <v>10603.377017468087</v>
      </c>
      <c r="Y5" s="223">
        <f>'Custom (Project-Level)'!AB155</f>
        <v>4172.5045058171982</v>
      </c>
      <c r="Z5" s="223">
        <f>'Custom (Project-Level)'!AC155</f>
        <v>3906.4684224041007</v>
      </c>
      <c r="AA5" s="223">
        <f>'Custom (Project-Level)'!AD155</f>
        <v>3590.2610256139201</v>
      </c>
      <c r="AB5" s="223">
        <f>'Custom (Project-Level)'!AE155</f>
        <v>3438.9809173722674</v>
      </c>
      <c r="AC5" s="223">
        <f>'Custom (Project-Level)'!AF155</f>
        <v>3211.3623965122301</v>
      </c>
      <c r="AD5" s="223">
        <f>'Custom (Project-Level)'!AG155</f>
        <v>3102.8341012447713</v>
      </c>
      <c r="AE5" s="223">
        <f>'Custom (Project-Level)'!AH155</f>
        <v>3102.5044139777979</v>
      </c>
      <c r="AF5" s="223">
        <f>'Custom (Project-Level)'!AI155</f>
        <v>2774.1376370204198</v>
      </c>
      <c r="AG5" s="223">
        <f>'Custom (Project-Level)'!AJ155</f>
        <v>2659.9527362651943</v>
      </c>
      <c r="AH5" s="223">
        <f>'Custom (Project-Level)'!AK155</f>
        <v>2647.134193898798</v>
      </c>
      <c r="AI5" s="223">
        <f>'Custom (Project-Level)'!AL155</f>
        <v>781.99348755935364</v>
      </c>
      <c r="AJ5" s="223">
        <f>'Custom (Project-Level)'!AM155</f>
        <v>781.99348755935364</v>
      </c>
      <c r="AK5" s="223">
        <f>'Custom (Project-Level)'!AN155</f>
        <v>781.99348755935364</v>
      </c>
      <c r="AL5" s="223">
        <f>'Custom (Project-Level)'!AO155</f>
        <v>781.99348755935364</v>
      </c>
      <c r="AM5" s="223">
        <f>'Custom (Project-Level)'!AP155</f>
        <v>781.99348755935364</v>
      </c>
      <c r="AN5" s="223">
        <f>'Custom (Project-Level)'!AQ155</f>
        <v>0</v>
      </c>
      <c r="AO5" s="258">
        <f>SUM(H5:AN5)</f>
        <v>256268.47729742338</v>
      </c>
    </row>
    <row r="6" spans="1:41" ht="15.75" customHeight="1" x14ac:dyDescent="0.3">
      <c r="A6" s="246" t="s">
        <v>158</v>
      </c>
      <c r="B6" s="247">
        <f>'Custom (Project-Level)'!C156</f>
        <v>14.943194390583129</v>
      </c>
      <c r="C6" s="248">
        <f>'Custom (Project-Level)'!D156</f>
        <v>1940.012228633519</v>
      </c>
      <c r="D6" s="249">
        <f>J6/C6</f>
        <v>0.7861999999999999</v>
      </c>
      <c r="E6" s="250"/>
      <c r="F6" s="250"/>
      <c r="G6" s="250"/>
      <c r="H6" s="250"/>
      <c r="I6" s="250"/>
      <c r="J6" s="223">
        <f>'Custom (Project-Level)'!M156</f>
        <v>1525.2376141516725</v>
      </c>
      <c r="K6" s="223">
        <f>'Custom (Project-Level)'!N156</f>
        <v>1525.2376141516725</v>
      </c>
      <c r="L6" s="223">
        <f>'Custom (Project-Level)'!O156</f>
        <v>1525.2376141516725</v>
      </c>
      <c r="M6" s="223">
        <f>'Custom (Project-Level)'!P156</f>
        <v>1525.2376141516725</v>
      </c>
      <c r="N6" s="223">
        <f>'Custom (Project-Level)'!Q156</f>
        <v>1525.2376141516725</v>
      </c>
      <c r="O6" s="223">
        <f>'Custom (Project-Level)'!R156</f>
        <v>1525.2376141516725</v>
      </c>
      <c r="P6" s="223">
        <f>'Custom (Project-Level)'!S156</f>
        <v>1525.2376141516725</v>
      </c>
      <c r="Q6" s="223">
        <f>'Custom (Project-Level)'!T156</f>
        <v>1525.2376141516725</v>
      </c>
      <c r="R6" s="223">
        <f>'Custom (Project-Level)'!U156</f>
        <v>1525.2376141516725</v>
      </c>
      <c r="S6" s="223">
        <f>'Custom (Project-Level)'!V156</f>
        <v>1525.2376141516725</v>
      </c>
      <c r="T6" s="223">
        <f>'Custom (Project-Level)'!W156</f>
        <v>1525.2376141516725</v>
      </c>
      <c r="U6" s="223">
        <f>'Custom (Project-Level)'!X156</f>
        <v>1508.2808586316951</v>
      </c>
      <c r="V6" s="223">
        <f>'Custom (Project-Level)'!Y156</f>
        <v>1502.0091819325253</v>
      </c>
      <c r="W6" s="223">
        <f>'Custom (Project-Level)'!Z156</f>
        <v>1502.0091819325253</v>
      </c>
      <c r="X6" s="223">
        <f>'Custom (Project-Level)'!AA156</f>
        <v>1502.0091819325253</v>
      </c>
      <c r="Y6" s="223">
        <f>'Custom (Project-Level)'!AB156</f>
        <v>0</v>
      </c>
      <c r="Z6" s="223">
        <f>'Custom (Project-Level)'!AC156</f>
        <v>0</v>
      </c>
      <c r="AA6" s="223">
        <f>'Custom (Project-Level)'!AD156</f>
        <v>0</v>
      </c>
      <c r="AB6" s="223">
        <f>'Custom (Project-Level)'!AE156</f>
        <v>0</v>
      </c>
      <c r="AC6" s="223">
        <f>'Custom (Project-Level)'!AF156</f>
        <v>0</v>
      </c>
      <c r="AD6" s="223">
        <f>'Custom (Project-Level)'!AG156</f>
        <v>0</v>
      </c>
      <c r="AE6" s="223">
        <f>'Custom (Project-Level)'!AH156</f>
        <v>0</v>
      </c>
      <c r="AF6" s="223">
        <f>'Custom (Project-Level)'!AI156</f>
        <v>0</v>
      </c>
      <c r="AG6" s="223">
        <f>'Custom (Project-Level)'!AJ156</f>
        <v>0</v>
      </c>
      <c r="AH6" s="223">
        <f>'Custom (Project-Level)'!AK156</f>
        <v>0</v>
      </c>
      <c r="AI6" s="223">
        <f>'Custom (Project-Level)'!AL156</f>
        <v>0</v>
      </c>
      <c r="AJ6" s="223">
        <f>'Custom (Project-Level)'!AM156</f>
        <v>0</v>
      </c>
      <c r="AK6" s="223">
        <f>'Custom (Project-Level)'!AN156</f>
        <v>0</v>
      </c>
      <c r="AL6" s="223">
        <f>'Custom (Project-Level)'!AO156</f>
        <v>0</v>
      </c>
      <c r="AM6" s="223">
        <f>'Custom (Project-Level)'!AP156</f>
        <v>0</v>
      </c>
      <c r="AN6" s="223">
        <f>'Custom (Project-Level)'!AQ156</f>
        <v>0</v>
      </c>
      <c r="AO6" s="258">
        <f>SUM(H6:AN6)</f>
        <v>22791.922160097667</v>
      </c>
    </row>
    <row r="7" spans="1:41" ht="15.75" customHeight="1" x14ac:dyDescent="0.3">
      <c r="A7" s="226" t="s">
        <v>372</v>
      </c>
      <c r="B7" s="243"/>
      <c r="C7" s="228">
        <f>SUM(C5:C6)</f>
        <v>21505.035064466712</v>
      </c>
      <c r="D7" s="253">
        <f>J7/C7</f>
        <v>0.7861999999999999</v>
      </c>
      <c r="E7" s="108"/>
      <c r="F7" s="96"/>
      <c r="G7" s="96"/>
      <c r="H7" s="96"/>
      <c r="I7" s="96"/>
      <c r="J7" s="228">
        <f t="shared" ref="J7:AH7" si="3">SUM(J5:J6)</f>
        <v>16907.258567683726</v>
      </c>
      <c r="K7" s="228">
        <f t="shared" si="3"/>
        <v>16907.258567683726</v>
      </c>
      <c r="L7" s="228">
        <f t="shared" si="3"/>
        <v>16907.258567683726</v>
      </c>
      <c r="M7" s="228">
        <f t="shared" si="3"/>
        <v>16907.258567683726</v>
      </c>
      <c r="N7" s="228">
        <f t="shared" si="3"/>
        <v>16907.258567683726</v>
      </c>
      <c r="O7" s="228">
        <f t="shared" si="3"/>
        <v>16838.919454991523</v>
      </c>
      <c r="P7" s="228">
        <f t="shared" si="3"/>
        <v>16788.07802630082</v>
      </c>
      <c r="Q7" s="228">
        <f t="shared" si="3"/>
        <v>16788.07802630082</v>
      </c>
      <c r="R7" s="228">
        <f t="shared" si="3"/>
        <v>16788.07802630082</v>
      </c>
      <c r="S7" s="228">
        <f t="shared" si="3"/>
        <v>16702.444027987753</v>
      </c>
      <c r="T7" s="228">
        <f t="shared" si="3"/>
        <v>16546.351755315231</v>
      </c>
      <c r="U7" s="228">
        <f t="shared" si="3"/>
        <v>16508.278438512149</v>
      </c>
      <c r="V7" s="228">
        <f t="shared" si="3"/>
        <v>15965.264895464079</v>
      </c>
      <c r="W7" s="228">
        <f t="shared" si="3"/>
        <v>12977.119980605155</v>
      </c>
      <c r="X7" s="228">
        <f t="shared" si="3"/>
        <v>12105.386199400611</v>
      </c>
      <c r="Y7" s="228">
        <f t="shared" si="3"/>
        <v>4172.5045058171982</v>
      </c>
      <c r="Z7" s="228">
        <f t="shared" si="3"/>
        <v>3906.4684224041007</v>
      </c>
      <c r="AA7" s="228">
        <f t="shared" si="3"/>
        <v>3590.2610256139201</v>
      </c>
      <c r="AB7" s="228">
        <f t="shared" si="3"/>
        <v>3438.9809173722674</v>
      </c>
      <c r="AC7" s="228">
        <f t="shared" si="3"/>
        <v>3211.3623965122301</v>
      </c>
      <c r="AD7" s="228">
        <f t="shared" si="3"/>
        <v>3102.8341012447713</v>
      </c>
      <c r="AE7" s="228">
        <f t="shared" si="3"/>
        <v>3102.5044139777979</v>
      </c>
      <c r="AF7" s="228">
        <f t="shared" si="3"/>
        <v>2774.1376370204198</v>
      </c>
      <c r="AG7" s="228">
        <f t="shared" si="3"/>
        <v>2659.9527362651943</v>
      </c>
      <c r="AH7" s="228">
        <f t="shared" si="3"/>
        <v>2647.134193898798</v>
      </c>
      <c r="AI7" s="228">
        <f t="shared" ref="AI7:AL7" si="4">SUM(AI5:AI6)</f>
        <v>781.99348755935364</v>
      </c>
      <c r="AJ7" s="228">
        <f t="shared" si="4"/>
        <v>781.99348755935364</v>
      </c>
      <c r="AK7" s="228">
        <f t="shared" si="4"/>
        <v>781.99348755935364</v>
      </c>
      <c r="AL7" s="228">
        <f t="shared" si="4"/>
        <v>781.99348755935364</v>
      </c>
      <c r="AM7" s="228">
        <f t="shared" ref="AM7:AN7" si="5">SUM(AM5:AM6)</f>
        <v>781.99348755935364</v>
      </c>
      <c r="AN7" s="228">
        <f t="shared" si="5"/>
        <v>0</v>
      </c>
      <c r="AO7" s="220">
        <f>SUM(AO5:AO6)</f>
        <v>279060.39945752104</v>
      </c>
    </row>
    <row r="8" spans="1:41" ht="15.75" customHeight="1" x14ac:dyDescent="0.3">
      <c r="A8" s="226" t="s">
        <v>373</v>
      </c>
      <c r="B8" s="231"/>
      <c r="C8" s="232"/>
      <c r="D8" s="244"/>
      <c r="E8" s="99"/>
      <c r="F8" s="99"/>
      <c r="G8" s="99"/>
      <c r="H8" s="99"/>
      <c r="I8" s="100"/>
      <c r="J8" s="220">
        <v>0</v>
      </c>
      <c r="K8" s="234">
        <f t="shared" ref="K8:AH8" si="6">J7-K7</f>
        <v>0</v>
      </c>
      <c r="L8" s="234">
        <f t="shared" si="6"/>
        <v>0</v>
      </c>
      <c r="M8" s="234">
        <f t="shared" si="6"/>
        <v>0</v>
      </c>
      <c r="N8" s="234">
        <f t="shared" si="6"/>
        <v>0</v>
      </c>
      <c r="O8" s="234">
        <f t="shared" si="6"/>
        <v>68.339112692203344</v>
      </c>
      <c r="P8" s="234">
        <f t="shared" si="6"/>
        <v>50.841428690702742</v>
      </c>
      <c r="Q8" s="234">
        <f t="shared" si="6"/>
        <v>0</v>
      </c>
      <c r="R8" s="234">
        <f t="shared" si="6"/>
        <v>0</v>
      </c>
      <c r="S8" s="234">
        <f t="shared" si="6"/>
        <v>85.633998313067423</v>
      </c>
      <c r="T8" s="234">
        <f t="shared" si="6"/>
        <v>156.09227267252209</v>
      </c>
      <c r="U8" s="234">
        <f t="shared" si="6"/>
        <v>38.07331680308198</v>
      </c>
      <c r="V8" s="234">
        <f t="shared" si="6"/>
        <v>543.01354304806955</v>
      </c>
      <c r="W8" s="234">
        <f t="shared" si="6"/>
        <v>2988.1449148589236</v>
      </c>
      <c r="X8" s="234">
        <f t="shared" si="6"/>
        <v>871.73378120454436</v>
      </c>
      <c r="Y8" s="234">
        <f t="shared" si="6"/>
        <v>7932.8816935834129</v>
      </c>
      <c r="Z8" s="234">
        <f t="shared" si="6"/>
        <v>266.03608341309746</v>
      </c>
      <c r="AA8" s="234">
        <f t="shared" si="6"/>
        <v>316.20739679018061</v>
      </c>
      <c r="AB8" s="234">
        <f t="shared" si="6"/>
        <v>151.28010824165267</v>
      </c>
      <c r="AC8" s="234">
        <f t="shared" si="6"/>
        <v>227.61852086003728</v>
      </c>
      <c r="AD8" s="234">
        <f t="shared" si="6"/>
        <v>108.52829526745882</v>
      </c>
      <c r="AE8" s="234">
        <f t="shared" si="6"/>
        <v>0.32968726697345119</v>
      </c>
      <c r="AF8" s="234">
        <f t="shared" si="6"/>
        <v>328.36677695737808</v>
      </c>
      <c r="AG8" s="234">
        <f t="shared" si="6"/>
        <v>114.1849007552255</v>
      </c>
      <c r="AH8" s="234">
        <f t="shared" si="6"/>
        <v>12.818542366396287</v>
      </c>
      <c r="AI8" s="234">
        <f t="shared" ref="AI8" si="7">AH7-AI7</f>
        <v>1865.1407063394445</v>
      </c>
      <c r="AJ8" s="234">
        <f t="shared" ref="AJ8" si="8">AI7-AJ7</f>
        <v>0</v>
      </c>
      <c r="AK8" s="234">
        <f t="shared" ref="AK8" si="9">AJ7-AK7</f>
        <v>0</v>
      </c>
      <c r="AL8" s="234">
        <f t="shared" ref="AL8" si="10">AK7-AL7</f>
        <v>0</v>
      </c>
      <c r="AM8" s="234">
        <f t="shared" ref="AM8" si="11">AL7-AM7</f>
        <v>0</v>
      </c>
      <c r="AN8" s="234">
        <f t="shared" ref="AN8" si="12">AM7-AN7</f>
        <v>781.99348755935364</v>
      </c>
      <c r="AO8" s="107"/>
    </row>
    <row r="9" spans="1:41" ht="15.75" customHeight="1" x14ac:dyDescent="0.3">
      <c r="A9" s="226" t="s">
        <v>374</v>
      </c>
      <c r="B9" s="231"/>
      <c r="C9" s="232"/>
      <c r="D9" s="232"/>
      <c r="E9" s="96"/>
      <c r="F9" s="96"/>
      <c r="G9" s="96"/>
      <c r="H9" s="96"/>
      <c r="I9" s="101"/>
      <c r="J9" s="220">
        <f>$J7-J7</f>
        <v>0</v>
      </c>
      <c r="K9" s="236">
        <f t="shared" ref="K9:AH9" si="13">$J7-K7</f>
        <v>0</v>
      </c>
      <c r="L9" s="236">
        <f t="shared" si="13"/>
        <v>0</v>
      </c>
      <c r="M9" s="236">
        <f t="shared" si="13"/>
        <v>0</v>
      </c>
      <c r="N9" s="236">
        <f t="shared" si="13"/>
        <v>0</v>
      </c>
      <c r="O9" s="236">
        <f t="shared" si="13"/>
        <v>68.339112692203344</v>
      </c>
      <c r="P9" s="236">
        <f t="shared" si="13"/>
        <v>119.18054138290609</v>
      </c>
      <c r="Q9" s="236">
        <f t="shared" si="13"/>
        <v>119.18054138290609</v>
      </c>
      <c r="R9" s="236">
        <f t="shared" si="13"/>
        <v>119.18054138290609</v>
      </c>
      <c r="S9" s="236">
        <f t="shared" si="13"/>
        <v>204.81453969597351</v>
      </c>
      <c r="T9" s="236">
        <f t="shared" si="13"/>
        <v>360.90681236849559</v>
      </c>
      <c r="U9" s="236">
        <f t="shared" si="13"/>
        <v>398.98012917157757</v>
      </c>
      <c r="V9" s="236">
        <f t="shared" si="13"/>
        <v>941.99367221964712</v>
      </c>
      <c r="W9" s="236">
        <f t="shared" si="13"/>
        <v>3930.1385870785707</v>
      </c>
      <c r="X9" s="236">
        <f t="shared" si="13"/>
        <v>4801.8723682831151</v>
      </c>
      <c r="Y9" s="236">
        <f t="shared" si="13"/>
        <v>12734.754061866528</v>
      </c>
      <c r="Z9" s="236">
        <f t="shared" si="13"/>
        <v>13000.790145279625</v>
      </c>
      <c r="AA9" s="236">
        <f t="shared" si="13"/>
        <v>13316.997542069807</v>
      </c>
      <c r="AB9" s="236">
        <f t="shared" si="13"/>
        <v>13468.277650311458</v>
      </c>
      <c r="AC9" s="236">
        <f t="shared" si="13"/>
        <v>13695.896171171496</v>
      </c>
      <c r="AD9" s="236">
        <f t="shared" si="13"/>
        <v>13804.424466438955</v>
      </c>
      <c r="AE9" s="236">
        <f t="shared" si="13"/>
        <v>13804.754153705928</v>
      </c>
      <c r="AF9" s="236">
        <f t="shared" si="13"/>
        <v>14133.120930663306</v>
      </c>
      <c r="AG9" s="236">
        <f t="shared" si="13"/>
        <v>14247.305831418533</v>
      </c>
      <c r="AH9" s="236">
        <f t="shared" si="13"/>
        <v>14260.124373784929</v>
      </c>
      <c r="AI9" s="236">
        <f t="shared" ref="AI9:AL9" si="14">$J7-AI7</f>
        <v>16125.265080124373</v>
      </c>
      <c r="AJ9" s="236">
        <f t="shared" si="14"/>
        <v>16125.265080124373</v>
      </c>
      <c r="AK9" s="236">
        <f t="shared" si="14"/>
        <v>16125.265080124373</v>
      </c>
      <c r="AL9" s="236">
        <f t="shared" si="14"/>
        <v>16125.265080124373</v>
      </c>
      <c r="AM9" s="236">
        <f t="shared" ref="AM9:AN9" si="15">$J7-AM7</f>
        <v>16125.265080124373</v>
      </c>
      <c r="AN9" s="236">
        <f t="shared" si="15"/>
        <v>16907.258567683726</v>
      </c>
      <c r="AO9" s="102"/>
    </row>
    <row r="10" spans="1:41" ht="15.75" customHeight="1" x14ac:dyDescent="0.3">
      <c r="A10" s="239" t="s">
        <v>70</v>
      </c>
      <c r="B10" s="254">
        <f>SUMPRODUCT(B5:B6,C5:C6)/C7</f>
        <v>16.505360602393143</v>
      </c>
      <c r="C10" s="77"/>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row>
    <row r="11" spans="1:41" hidden="1" x14ac:dyDescent="0.3">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row>
    <row r="12" spans="1:41" ht="15.75" hidden="1" customHeight="1" x14ac:dyDescent="0.3">
      <c r="A12" s="561" t="str">
        <f>A3</f>
        <v>Channel</v>
      </c>
      <c r="B12" s="563" t="str">
        <f>B3</f>
        <v>WAML</v>
      </c>
      <c r="C12" s="563" t="str">
        <f>C3</f>
        <v>Annual Verified Gross Savings (MWh)</v>
      </c>
      <c r="D12" s="563" t="str">
        <f>D3</f>
        <v>NTGR</v>
      </c>
      <c r="E12" s="83"/>
      <c r="F12" s="130"/>
      <c r="G12" s="130"/>
      <c r="H12" s="112"/>
      <c r="I12" s="112"/>
      <c r="J12" s="112" t="s">
        <v>414</v>
      </c>
      <c r="K12" s="113"/>
      <c r="L12" s="113"/>
      <c r="M12" s="113"/>
      <c r="N12" s="113"/>
      <c r="O12" s="113"/>
      <c r="P12" s="113"/>
      <c r="Q12" s="113"/>
      <c r="R12" s="113"/>
      <c r="S12" s="113"/>
      <c r="T12" s="113"/>
      <c r="U12" s="113"/>
      <c r="V12" s="113"/>
      <c r="W12" s="113"/>
      <c r="X12" s="113"/>
      <c r="Y12" s="166"/>
      <c r="Z12" s="41"/>
      <c r="AA12" s="41"/>
      <c r="AB12" s="41"/>
      <c r="AC12" s="41"/>
      <c r="AD12" s="41"/>
      <c r="AE12" s="41"/>
      <c r="AF12" s="41"/>
      <c r="AG12" s="41"/>
      <c r="AH12" s="41"/>
      <c r="AI12" s="41"/>
      <c r="AJ12" s="41"/>
      <c r="AK12" s="41"/>
      <c r="AL12" s="41"/>
      <c r="AM12" s="41"/>
      <c r="AN12" s="41"/>
    </row>
    <row r="13" spans="1:41" hidden="1" x14ac:dyDescent="0.3">
      <c r="A13" s="562"/>
      <c r="B13" s="564"/>
      <c r="C13" s="565"/>
      <c r="D13" s="564"/>
      <c r="E13" s="1"/>
      <c r="F13" s="1"/>
      <c r="G13" s="1"/>
      <c r="H13" s="1"/>
      <c r="I13" s="1"/>
      <c r="J13" s="122">
        <f>Z4</f>
        <v>2039</v>
      </c>
      <c r="K13" s="122">
        <f t="shared" ref="K13:X13" si="16">AA4</f>
        <v>2040</v>
      </c>
      <c r="L13" s="122">
        <f t="shared" si="16"/>
        <v>2041</v>
      </c>
      <c r="M13" s="122">
        <f t="shared" si="16"/>
        <v>2042</v>
      </c>
      <c r="N13" s="122">
        <f t="shared" si="16"/>
        <v>2043</v>
      </c>
      <c r="O13" s="122">
        <f t="shared" si="16"/>
        <v>2044</v>
      </c>
      <c r="P13" s="122">
        <f t="shared" si="16"/>
        <v>2045</v>
      </c>
      <c r="Q13" s="122">
        <f t="shared" si="16"/>
        <v>2046</v>
      </c>
      <c r="R13" s="122">
        <f t="shared" si="16"/>
        <v>2047</v>
      </c>
      <c r="S13" s="122">
        <f t="shared" si="16"/>
        <v>2048</v>
      </c>
      <c r="T13" s="122">
        <f t="shared" si="16"/>
        <v>2049</v>
      </c>
      <c r="U13" s="122">
        <f t="shared" si="16"/>
        <v>2050</v>
      </c>
      <c r="V13" s="122">
        <f t="shared" si="16"/>
        <v>2051</v>
      </c>
      <c r="W13" s="122">
        <f t="shared" si="16"/>
        <v>2052</v>
      </c>
      <c r="X13" s="122">
        <f t="shared" si="16"/>
        <v>2053</v>
      </c>
      <c r="Y13" s="122">
        <v>2054</v>
      </c>
      <c r="Z13" s="41"/>
      <c r="AA13" s="41"/>
      <c r="AB13" s="41"/>
      <c r="AC13" s="41"/>
      <c r="AD13" s="41"/>
      <c r="AE13" s="41"/>
      <c r="AF13" s="41"/>
      <c r="AG13" s="41"/>
      <c r="AH13" s="41"/>
      <c r="AI13" s="41"/>
      <c r="AJ13" s="41"/>
      <c r="AK13" s="41"/>
      <c r="AL13" s="41"/>
      <c r="AM13" s="41"/>
      <c r="AN13" s="41"/>
    </row>
    <row r="14" spans="1:41" ht="15.75" hidden="1" customHeight="1" x14ac:dyDescent="0.3">
      <c r="A14" s="246" t="str">
        <f>A5</f>
        <v>Custom Incentives</v>
      </c>
      <c r="B14" s="247">
        <f>B5</f>
        <v>16.660260577695958</v>
      </c>
      <c r="C14" s="248">
        <f>C5</f>
        <v>19565.022835833191</v>
      </c>
      <c r="D14" s="249">
        <f>D5</f>
        <v>0.7861999999999999</v>
      </c>
      <c r="E14" s="250"/>
      <c r="F14" s="250"/>
      <c r="G14" s="250"/>
      <c r="H14" s="250"/>
      <c r="I14" s="250"/>
      <c r="J14" s="223">
        <f t="shared" ref="J14:J18" si="17">Z5</f>
        <v>3906.4684224041007</v>
      </c>
      <c r="K14" s="223">
        <f t="shared" ref="K14:K18" si="18">AA5</f>
        <v>3590.2610256139201</v>
      </c>
      <c r="L14" s="223">
        <f t="shared" ref="L14:L18" si="19">AB5</f>
        <v>3438.9809173722674</v>
      </c>
      <c r="M14" s="223">
        <f t="shared" ref="M14:M18" si="20">AC5</f>
        <v>3211.3623965122301</v>
      </c>
      <c r="N14" s="223">
        <f t="shared" ref="N14:N18" si="21">AD5</f>
        <v>3102.8341012447713</v>
      </c>
      <c r="O14" s="223">
        <f t="shared" ref="O14:O18" si="22">AE5</f>
        <v>3102.5044139777979</v>
      </c>
      <c r="P14" s="223">
        <f t="shared" ref="P14:P18" si="23">AF5</f>
        <v>2774.1376370204198</v>
      </c>
      <c r="Q14" s="223">
        <f t="shared" ref="Q14:Q18" si="24">AG5</f>
        <v>2659.9527362651943</v>
      </c>
      <c r="R14" s="223">
        <f t="shared" ref="R14:R18" si="25">AH5</f>
        <v>2647.134193898798</v>
      </c>
      <c r="S14" s="223">
        <f t="shared" ref="S14:S18" si="26">AI5</f>
        <v>781.99348755935364</v>
      </c>
      <c r="T14" s="223">
        <f t="shared" ref="T14:T18" si="27">AJ5</f>
        <v>781.99348755935364</v>
      </c>
      <c r="U14" s="223">
        <f t="shared" ref="U14:U18" si="28">AK5</f>
        <v>781.99348755935364</v>
      </c>
      <c r="V14" s="223">
        <f t="shared" ref="V14:V18" si="29">AL5</f>
        <v>781.99348755935364</v>
      </c>
      <c r="W14" s="223">
        <f t="shared" ref="W14:W18" si="30">AM5</f>
        <v>781.99348755935364</v>
      </c>
      <c r="X14" s="223">
        <f t="shared" ref="X14:X18" si="31">AN5</f>
        <v>0</v>
      </c>
      <c r="Y14" s="223">
        <v>0</v>
      </c>
      <c r="Z14" s="41"/>
      <c r="AA14" s="41"/>
      <c r="AB14" s="41"/>
      <c r="AC14" s="41"/>
      <c r="AD14" s="41"/>
      <c r="AE14" s="41"/>
      <c r="AF14" s="41"/>
      <c r="AG14" s="41"/>
      <c r="AH14" s="41"/>
      <c r="AI14" s="41"/>
      <c r="AJ14" s="41"/>
      <c r="AK14" s="41"/>
      <c r="AL14" s="41"/>
      <c r="AM14" s="41"/>
      <c r="AN14" s="41"/>
    </row>
    <row r="15" spans="1:41" ht="15.75" hidden="1" customHeight="1" x14ac:dyDescent="0.3">
      <c r="A15" s="246" t="str">
        <f t="shared" ref="A15:D16" si="32">A6</f>
        <v>New Construction Lighting</v>
      </c>
      <c r="B15" s="247">
        <f t="shared" si="32"/>
        <v>14.943194390583129</v>
      </c>
      <c r="C15" s="248">
        <f t="shared" si="32"/>
        <v>1940.012228633519</v>
      </c>
      <c r="D15" s="249">
        <f t="shared" si="32"/>
        <v>0.7861999999999999</v>
      </c>
      <c r="E15" s="250"/>
      <c r="F15" s="250"/>
      <c r="G15" s="250"/>
      <c r="H15" s="250"/>
      <c r="I15" s="250"/>
      <c r="J15" s="223">
        <f t="shared" si="17"/>
        <v>0</v>
      </c>
      <c r="K15" s="223">
        <f t="shared" si="18"/>
        <v>0</v>
      </c>
      <c r="L15" s="223">
        <f t="shared" si="19"/>
        <v>0</v>
      </c>
      <c r="M15" s="223">
        <f t="shared" si="20"/>
        <v>0</v>
      </c>
      <c r="N15" s="223">
        <f t="shared" si="21"/>
        <v>0</v>
      </c>
      <c r="O15" s="223">
        <f t="shared" si="22"/>
        <v>0</v>
      </c>
      <c r="P15" s="223">
        <f t="shared" si="23"/>
        <v>0</v>
      </c>
      <c r="Q15" s="223">
        <f t="shared" si="24"/>
        <v>0</v>
      </c>
      <c r="R15" s="223">
        <f t="shared" si="25"/>
        <v>0</v>
      </c>
      <c r="S15" s="223">
        <f t="shared" si="26"/>
        <v>0</v>
      </c>
      <c r="T15" s="223">
        <f t="shared" si="27"/>
        <v>0</v>
      </c>
      <c r="U15" s="223">
        <f t="shared" si="28"/>
        <v>0</v>
      </c>
      <c r="V15" s="223">
        <f t="shared" si="29"/>
        <v>0</v>
      </c>
      <c r="W15" s="223">
        <f t="shared" si="30"/>
        <v>0</v>
      </c>
      <c r="X15" s="223">
        <f t="shared" si="31"/>
        <v>0</v>
      </c>
      <c r="Y15" s="223">
        <v>0</v>
      </c>
      <c r="Z15" s="41"/>
      <c r="AA15" s="41"/>
      <c r="AB15" s="41"/>
      <c r="AC15" s="41"/>
      <c r="AD15" s="41"/>
      <c r="AE15" s="41"/>
      <c r="AF15" s="41"/>
      <c r="AG15" s="41"/>
      <c r="AH15" s="41"/>
      <c r="AI15" s="41"/>
      <c r="AJ15" s="41"/>
      <c r="AK15" s="41"/>
      <c r="AL15" s="41"/>
      <c r="AM15" s="41"/>
      <c r="AN15" s="41"/>
    </row>
    <row r="16" spans="1:41" ht="15.75" hidden="1" customHeight="1" x14ac:dyDescent="0.3">
      <c r="A16" s="226" t="str">
        <f>A7</f>
        <v>2023 CPAS</v>
      </c>
      <c r="B16" s="243"/>
      <c r="C16" s="228">
        <f t="shared" si="32"/>
        <v>21505.035064466712</v>
      </c>
      <c r="D16" s="253">
        <f t="shared" si="32"/>
        <v>0.7861999999999999</v>
      </c>
      <c r="E16" s="108"/>
      <c r="F16" s="96"/>
      <c r="G16" s="96"/>
      <c r="H16" s="96"/>
      <c r="I16" s="96"/>
      <c r="J16" s="228">
        <f t="shared" si="17"/>
        <v>3906.4684224041007</v>
      </c>
      <c r="K16" s="228">
        <f t="shared" si="18"/>
        <v>3590.2610256139201</v>
      </c>
      <c r="L16" s="228">
        <f t="shared" si="19"/>
        <v>3438.9809173722674</v>
      </c>
      <c r="M16" s="228">
        <f t="shared" si="20"/>
        <v>3211.3623965122301</v>
      </c>
      <c r="N16" s="228">
        <f t="shared" si="21"/>
        <v>3102.8341012447713</v>
      </c>
      <c r="O16" s="228">
        <f t="shared" si="22"/>
        <v>3102.5044139777979</v>
      </c>
      <c r="P16" s="228">
        <f t="shared" si="23"/>
        <v>2774.1376370204198</v>
      </c>
      <c r="Q16" s="228">
        <f t="shared" si="24"/>
        <v>2659.9527362651943</v>
      </c>
      <c r="R16" s="228">
        <f t="shared" si="25"/>
        <v>2647.134193898798</v>
      </c>
      <c r="S16" s="228">
        <f t="shared" si="26"/>
        <v>781.99348755935364</v>
      </c>
      <c r="T16" s="228">
        <f t="shared" si="27"/>
        <v>781.99348755935364</v>
      </c>
      <c r="U16" s="228">
        <f t="shared" si="28"/>
        <v>781.99348755935364</v>
      </c>
      <c r="V16" s="228">
        <f t="shared" si="29"/>
        <v>781.99348755935364</v>
      </c>
      <c r="W16" s="228">
        <f t="shared" si="30"/>
        <v>781.99348755935364</v>
      </c>
      <c r="X16" s="228">
        <f t="shared" si="31"/>
        <v>0</v>
      </c>
      <c r="Y16" s="228">
        <v>0</v>
      </c>
      <c r="Z16" s="41"/>
      <c r="AA16" s="41"/>
      <c r="AB16" s="41"/>
      <c r="AC16" s="41"/>
      <c r="AD16" s="41"/>
      <c r="AE16" s="41"/>
      <c r="AF16" s="41"/>
      <c r="AG16" s="41"/>
      <c r="AH16" s="41"/>
      <c r="AI16" s="41"/>
      <c r="AJ16" s="41"/>
      <c r="AK16" s="41"/>
      <c r="AL16" s="41"/>
      <c r="AM16" s="41"/>
      <c r="AN16" s="41"/>
    </row>
    <row r="17" spans="1:41" ht="15.75" hidden="1" customHeight="1" x14ac:dyDescent="0.3">
      <c r="A17" s="226" t="str">
        <f t="shared" ref="A17:A19" si="33">A8</f>
        <v>Expiring 2023 CPAS</v>
      </c>
      <c r="B17" s="231"/>
      <c r="C17" s="232"/>
      <c r="D17" s="244"/>
      <c r="E17" s="99"/>
      <c r="F17" s="99"/>
      <c r="G17" s="99"/>
      <c r="H17" s="99"/>
      <c r="I17" s="100"/>
      <c r="J17" s="220">
        <f t="shared" si="17"/>
        <v>266.03608341309746</v>
      </c>
      <c r="K17" s="220">
        <f t="shared" si="18"/>
        <v>316.20739679018061</v>
      </c>
      <c r="L17" s="220">
        <f t="shared" si="19"/>
        <v>151.28010824165267</v>
      </c>
      <c r="M17" s="220">
        <f t="shared" si="20"/>
        <v>227.61852086003728</v>
      </c>
      <c r="N17" s="220">
        <f t="shared" si="21"/>
        <v>108.52829526745882</v>
      </c>
      <c r="O17" s="220">
        <f t="shared" si="22"/>
        <v>0.32968726697345119</v>
      </c>
      <c r="P17" s="220">
        <f t="shared" si="23"/>
        <v>328.36677695737808</v>
      </c>
      <c r="Q17" s="220">
        <f t="shared" si="24"/>
        <v>114.1849007552255</v>
      </c>
      <c r="R17" s="220">
        <f t="shared" si="25"/>
        <v>12.818542366396287</v>
      </c>
      <c r="S17" s="220">
        <f t="shared" si="26"/>
        <v>1865.1407063394445</v>
      </c>
      <c r="T17" s="220">
        <f t="shared" si="27"/>
        <v>0</v>
      </c>
      <c r="U17" s="220">
        <f t="shared" si="28"/>
        <v>0</v>
      </c>
      <c r="V17" s="220">
        <f t="shared" si="29"/>
        <v>0</v>
      </c>
      <c r="W17" s="220">
        <f t="shared" si="30"/>
        <v>0</v>
      </c>
      <c r="X17" s="220">
        <f t="shared" si="31"/>
        <v>781.99348755935364</v>
      </c>
      <c r="Y17" s="220">
        <v>0</v>
      </c>
      <c r="Z17" s="41"/>
      <c r="AA17" s="41"/>
      <c r="AB17" s="41"/>
      <c r="AC17" s="41"/>
      <c r="AD17" s="41"/>
      <c r="AE17" s="41"/>
      <c r="AF17" s="41"/>
      <c r="AG17" s="41"/>
      <c r="AH17" s="41"/>
      <c r="AI17" s="41"/>
      <c r="AJ17" s="41"/>
      <c r="AK17" s="41"/>
      <c r="AL17" s="41"/>
      <c r="AM17" s="41"/>
      <c r="AN17" s="41"/>
    </row>
    <row r="18" spans="1:41" ht="15.75" hidden="1" customHeight="1" x14ac:dyDescent="0.3">
      <c r="A18" s="226" t="str">
        <f t="shared" si="33"/>
        <v>Expired 2023 CPAS</v>
      </c>
      <c r="B18" s="231"/>
      <c r="C18" s="232"/>
      <c r="D18" s="232"/>
      <c r="E18" s="96"/>
      <c r="F18" s="96"/>
      <c r="G18" s="96"/>
      <c r="H18" s="96"/>
      <c r="I18" s="101"/>
      <c r="J18" s="220">
        <f t="shared" si="17"/>
        <v>13000.790145279625</v>
      </c>
      <c r="K18" s="220">
        <f t="shared" si="18"/>
        <v>13316.997542069807</v>
      </c>
      <c r="L18" s="220">
        <f t="shared" si="19"/>
        <v>13468.277650311458</v>
      </c>
      <c r="M18" s="220">
        <f t="shared" si="20"/>
        <v>13695.896171171496</v>
      </c>
      <c r="N18" s="220">
        <f t="shared" si="21"/>
        <v>13804.424466438955</v>
      </c>
      <c r="O18" s="220">
        <f t="shared" si="22"/>
        <v>13804.754153705928</v>
      </c>
      <c r="P18" s="220">
        <f t="shared" si="23"/>
        <v>14133.120930663306</v>
      </c>
      <c r="Q18" s="220">
        <f t="shared" si="24"/>
        <v>14247.305831418533</v>
      </c>
      <c r="R18" s="220">
        <f t="shared" si="25"/>
        <v>14260.124373784929</v>
      </c>
      <c r="S18" s="220">
        <f t="shared" si="26"/>
        <v>16125.265080124373</v>
      </c>
      <c r="T18" s="220">
        <f t="shared" si="27"/>
        <v>16125.265080124373</v>
      </c>
      <c r="U18" s="220">
        <f t="shared" si="28"/>
        <v>16125.265080124373</v>
      </c>
      <c r="V18" s="220">
        <f t="shared" si="29"/>
        <v>16125.265080124373</v>
      </c>
      <c r="W18" s="220">
        <f t="shared" si="30"/>
        <v>16125.265080124373</v>
      </c>
      <c r="X18" s="220">
        <f t="shared" si="31"/>
        <v>16907.258567683726</v>
      </c>
      <c r="Y18" s="220">
        <f>X18</f>
        <v>16907.258567683726</v>
      </c>
      <c r="Z18" s="41"/>
      <c r="AA18" s="41"/>
      <c r="AB18" s="41"/>
      <c r="AC18" s="41"/>
      <c r="AD18" s="41"/>
      <c r="AE18" s="41"/>
      <c r="AF18" s="41"/>
      <c r="AG18" s="41"/>
      <c r="AH18" s="41"/>
      <c r="AI18" s="41"/>
      <c r="AJ18" s="41"/>
      <c r="AK18" s="41"/>
      <c r="AL18" s="41"/>
      <c r="AM18" s="41"/>
      <c r="AN18" s="41"/>
    </row>
    <row r="19" spans="1:41" ht="15.75" hidden="1" customHeight="1" x14ac:dyDescent="0.3">
      <c r="A19" s="239" t="str">
        <f t="shared" si="33"/>
        <v>WAML</v>
      </c>
      <c r="B19" s="254">
        <f>B10</f>
        <v>16.505360602393143</v>
      </c>
      <c r="C19" s="77"/>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row>
    <row r="20" spans="1:41" x14ac:dyDescent="0.3">
      <c r="A20" s="41"/>
      <c r="B20" s="41"/>
      <c r="C20" s="41"/>
      <c r="D20" s="41"/>
      <c r="E20" s="41"/>
      <c r="F20" s="41"/>
      <c r="G20" s="41"/>
      <c r="H20" s="41"/>
      <c r="I20" s="41"/>
      <c r="J20" s="41"/>
      <c r="K20" s="41"/>
      <c r="L20" s="41"/>
      <c r="M20" s="41"/>
      <c r="N20" s="41"/>
      <c r="O20" s="41"/>
      <c r="P20" s="41"/>
      <c r="Q20" s="41"/>
      <c r="R20" s="41"/>
      <c r="S20" s="41"/>
      <c r="T20" s="41"/>
      <c r="U20" s="41"/>
      <c r="V20" s="41"/>
      <c r="W20" s="41"/>
      <c r="X20" s="41"/>
    </row>
  </sheetData>
  <mergeCells count="9">
    <mergeCell ref="AO3:AO4"/>
    <mergeCell ref="A12:A13"/>
    <mergeCell ref="B12:B13"/>
    <mergeCell ref="C12:C13"/>
    <mergeCell ref="D12:D13"/>
    <mergeCell ref="A3:A4"/>
    <mergeCell ref="B3:B4"/>
    <mergeCell ref="C3:C4"/>
    <mergeCell ref="D3:D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15120-79E3-445D-B961-7B968C33D23D}">
  <dimension ref="A1:AJ18"/>
  <sheetViews>
    <sheetView workbookViewId="0">
      <pane xSplit="9" ySplit="4" topLeftCell="J5" activePane="bottomRight" state="frozen"/>
      <selection pane="topRight" activeCell="J1" sqref="J1"/>
      <selection pane="bottomLeft" activeCell="A5" sqref="A5"/>
      <selection pane="bottomRight" activeCell="J9" sqref="J9"/>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18" width="7.77734375" customWidth="1"/>
    <col min="19" max="35" width="7.77734375" hidden="1" customWidth="1"/>
    <col min="36" max="36" width="9.77734375" customWidth="1"/>
  </cols>
  <sheetData>
    <row r="1" spans="1:36" ht="15.75" customHeight="1" x14ac:dyDescent="0.3">
      <c r="A1" s="28" t="s">
        <v>599</v>
      </c>
    </row>
    <row r="2" spans="1:36" x14ac:dyDescent="0.3">
      <c r="A2" s="49"/>
    </row>
    <row r="3" spans="1:36" ht="15.75" customHeight="1" x14ac:dyDescent="0.3">
      <c r="A3" s="561" t="s">
        <v>86</v>
      </c>
      <c r="B3" s="563" t="s">
        <v>70</v>
      </c>
      <c r="C3" s="563" t="s">
        <v>412</v>
      </c>
      <c r="D3" s="563" t="s">
        <v>60</v>
      </c>
      <c r="E3" s="151"/>
      <c r="F3" s="135"/>
      <c r="G3" s="135"/>
      <c r="H3" s="135"/>
      <c r="I3" s="403"/>
      <c r="J3" s="112" t="s">
        <v>414</v>
      </c>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559" t="s">
        <v>1</v>
      </c>
    </row>
    <row r="4" spans="1:36" x14ac:dyDescent="0.3">
      <c r="A4" s="566"/>
      <c r="B4" s="564"/>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ht="15.75" customHeight="1" x14ac:dyDescent="0.3">
      <c r="A5" s="246" t="s">
        <v>371</v>
      </c>
      <c r="B5" s="247">
        <f>'RCx - VCx'!B5</f>
        <v>7.3</v>
      </c>
      <c r="C5" s="248">
        <f>'RCx - VCx'!C5</f>
        <v>5247.3241859365016</v>
      </c>
      <c r="D5" s="249">
        <f>'RCx - VCx'!D5</f>
        <v>0.93</v>
      </c>
      <c r="E5" s="250"/>
      <c r="F5" s="250"/>
      <c r="G5" s="250"/>
      <c r="H5" s="250"/>
      <c r="I5" s="250"/>
      <c r="J5" s="223">
        <f>'RCx - VCx'!J5</f>
        <v>4880.0114929209467</v>
      </c>
      <c r="K5" s="223">
        <f>'RCx - VCx'!K5</f>
        <v>4880.0114929209467</v>
      </c>
      <c r="L5" s="223">
        <f>'RCx - VCx'!L5</f>
        <v>4880.0114929209467</v>
      </c>
      <c r="M5" s="223">
        <f>'RCx - VCx'!M5</f>
        <v>4880.0114929209467</v>
      </c>
      <c r="N5" s="223">
        <f>'RCx - VCx'!N5</f>
        <v>4880.0114929209467</v>
      </c>
      <c r="O5" s="223">
        <f>'RCx - VCx'!O5</f>
        <v>4880.0114929209467</v>
      </c>
      <c r="P5" s="223">
        <f>'RCx - VCx'!P5</f>
        <v>4880.0114929209467</v>
      </c>
      <c r="Q5" s="223">
        <f>'RCx - VCx'!Q5</f>
        <v>1464.0034478762839</v>
      </c>
      <c r="R5" s="223">
        <f>'RCx - VCx'!R5</f>
        <v>0</v>
      </c>
      <c r="S5" s="223">
        <f>'RCx - VCx'!S5</f>
        <v>0</v>
      </c>
      <c r="T5" s="223">
        <f>'RCx - VCx'!T5</f>
        <v>0</v>
      </c>
      <c r="U5" s="223">
        <f>'RCx - VCx'!U5</f>
        <v>0</v>
      </c>
      <c r="V5" s="223">
        <f>'RCx - VCx'!V5</f>
        <v>0</v>
      </c>
      <c r="W5" s="223">
        <f>'RCx - VCx'!W5</f>
        <v>0</v>
      </c>
      <c r="X5" s="223">
        <f>'RCx - VCx'!X5</f>
        <v>0</v>
      </c>
      <c r="Y5" s="223">
        <f>'RCx - VCx'!Y5</f>
        <v>0</v>
      </c>
      <c r="Z5" s="223">
        <f>'RCx - VCx'!Z5</f>
        <v>0</v>
      </c>
      <c r="AA5" s="223">
        <f>'RCx - VCx'!AA5</f>
        <v>0</v>
      </c>
      <c r="AB5" s="223">
        <f>'RCx - VCx'!AB5</f>
        <v>0</v>
      </c>
      <c r="AC5" s="223">
        <f>'RCx - VCx'!AC5</f>
        <v>0</v>
      </c>
      <c r="AD5" s="223">
        <f>'RCx - VCx'!AD5</f>
        <v>0</v>
      </c>
      <c r="AE5" s="223">
        <f>'RCx - VCx'!AE5</f>
        <v>0</v>
      </c>
      <c r="AF5" s="223">
        <f>'RCx - VCx'!AF5</f>
        <v>0</v>
      </c>
      <c r="AG5" s="223">
        <f>'RCx - VCx'!AG5</f>
        <v>0</v>
      </c>
      <c r="AH5" s="223">
        <f>'RCx - VCx'!AH5</f>
        <v>0</v>
      </c>
      <c r="AI5" s="223">
        <f>'RCx - VCx'!AI5</f>
        <v>0</v>
      </c>
      <c r="AJ5" s="258">
        <f>SUM(J5:AI5)</f>
        <v>35624.083898322904</v>
      </c>
    </row>
    <row r="6" spans="1:36" ht="15.75" customHeight="1" x14ac:dyDescent="0.3">
      <c r="A6" s="246" t="s">
        <v>370</v>
      </c>
      <c r="B6" s="247">
        <f>'RCx - VSEM'!B5</f>
        <v>7</v>
      </c>
      <c r="C6" s="248">
        <f>'RCx - VSEM'!C5</f>
        <v>37.9814115328996</v>
      </c>
      <c r="D6" s="249">
        <f>'RCx - VSEM'!D5</f>
        <v>1</v>
      </c>
      <c r="E6" s="250"/>
      <c r="F6" s="250"/>
      <c r="G6" s="250"/>
      <c r="H6" s="250"/>
      <c r="I6" s="250"/>
      <c r="J6" s="223">
        <f>'RCx - VSEM'!J5</f>
        <v>37.9814115328996</v>
      </c>
      <c r="K6" s="223">
        <f>'RCx - VSEM'!K5</f>
        <v>37.9814115328996</v>
      </c>
      <c r="L6" s="223">
        <f>'RCx - VSEM'!L5</f>
        <v>37.9814115328996</v>
      </c>
      <c r="M6" s="223">
        <f>'RCx - VSEM'!M5</f>
        <v>37.9814115328996</v>
      </c>
      <c r="N6" s="223">
        <f>'RCx - VSEM'!N5</f>
        <v>37.9814115328996</v>
      </c>
      <c r="O6" s="223">
        <f>'RCx - VSEM'!O5</f>
        <v>37.9814115328996</v>
      </c>
      <c r="P6" s="223">
        <f>'RCx - VSEM'!P5</f>
        <v>37.9814115328996</v>
      </c>
      <c r="Q6" s="223">
        <f>'RCx - VSEM'!Q5</f>
        <v>0</v>
      </c>
      <c r="R6" s="223">
        <f>'RCx - VSEM'!R5</f>
        <v>0</v>
      </c>
      <c r="S6" s="223">
        <f>'RCx - VSEM'!S5</f>
        <v>0</v>
      </c>
      <c r="T6" s="223">
        <f>'RCx - VSEM'!T5</f>
        <v>0</v>
      </c>
      <c r="U6" s="223">
        <f>'RCx - VSEM'!U5</f>
        <v>0</v>
      </c>
      <c r="V6" s="223">
        <f>'RCx - VSEM'!V5</f>
        <v>0</v>
      </c>
      <c r="W6" s="223">
        <f>'RCx - VSEM'!W5</f>
        <v>0</v>
      </c>
      <c r="X6" s="223">
        <f>'RCx - VSEM'!X5</f>
        <v>0</v>
      </c>
      <c r="Y6" s="223">
        <f>'RCx - VSEM'!Y5</f>
        <v>0</v>
      </c>
      <c r="Z6" s="223">
        <f>'RCx - VSEM'!Z5</f>
        <v>0</v>
      </c>
      <c r="AA6" s="223">
        <f>'RCx - VSEM'!AA5</f>
        <v>0</v>
      </c>
      <c r="AB6" s="223">
        <f>'RCx - VSEM'!AB5</f>
        <v>0</v>
      </c>
      <c r="AC6" s="223">
        <f>'RCx - VSEM'!AC5</f>
        <v>0</v>
      </c>
      <c r="AD6" s="223">
        <f>'RCx - VSEM'!AD5</f>
        <v>0</v>
      </c>
      <c r="AE6" s="223">
        <f>'RCx - VSEM'!AE5</f>
        <v>0</v>
      </c>
      <c r="AF6" s="223">
        <f>'RCx - VSEM'!AF5</f>
        <v>0</v>
      </c>
      <c r="AG6" s="223">
        <f>'RCx - VSEM'!AG5</f>
        <v>0</v>
      </c>
      <c r="AH6" s="223">
        <f>'RCx - VSEM'!AH5</f>
        <v>0</v>
      </c>
      <c r="AI6" s="223">
        <f>'RCx - VSEM'!AI5</f>
        <v>0</v>
      </c>
      <c r="AJ6" s="258">
        <f>SUM(J6:AI6)</f>
        <v>265.86988073029715</v>
      </c>
    </row>
    <row r="7" spans="1:36" ht="15.75" customHeight="1" x14ac:dyDescent="0.3">
      <c r="A7" s="226" t="s">
        <v>372</v>
      </c>
      <c r="B7" s="243"/>
      <c r="C7" s="228">
        <f>SUM(C5:C6)</f>
        <v>5285.3055974694016</v>
      </c>
      <c r="D7" s="253">
        <f>J7/C7</f>
        <v>0.93050303596608985</v>
      </c>
      <c r="E7" s="108"/>
      <c r="F7" s="96"/>
      <c r="G7" s="96"/>
      <c r="H7" s="96"/>
      <c r="I7" s="96"/>
      <c r="J7" s="228">
        <f t="shared" ref="J7:AJ7" si="0">SUM(J5:J6)</f>
        <v>4917.9929044538467</v>
      </c>
      <c r="K7" s="228">
        <f t="shared" si="0"/>
        <v>4917.9929044538467</v>
      </c>
      <c r="L7" s="228">
        <f t="shared" si="0"/>
        <v>4917.9929044538467</v>
      </c>
      <c r="M7" s="228">
        <f t="shared" si="0"/>
        <v>4917.9929044538467</v>
      </c>
      <c r="N7" s="228">
        <f t="shared" si="0"/>
        <v>4917.9929044538467</v>
      </c>
      <c r="O7" s="228">
        <f t="shared" si="0"/>
        <v>4917.9929044538467</v>
      </c>
      <c r="P7" s="228">
        <f t="shared" si="0"/>
        <v>4917.9929044538467</v>
      </c>
      <c r="Q7" s="228">
        <f t="shared" si="0"/>
        <v>1464.0034478762839</v>
      </c>
      <c r="R7" s="228">
        <f t="shared" si="0"/>
        <v>0</v>
      </c>
      <c r="S7" s="228">
        <f t="shared" si="0"/>
        <v>0</v>
      </c>
      <c r="T7" s="228">
        <f t="shared" si="0"/>
        <v>0</v>
      </c>
      <c r="U7" s="228">
        <f t="shared" si="0"/>
        <v>0</v>
      </c>
      <c r="V7" s="228">
        <f t="shared" si="0"/>
        <v>0</v>
      </c>
      <c r="W7" s="228">
        <f t="shared" si="0"/>
        <v>0</v>
      </c>
      <c r="X7" s="228">
        <f t="shared" si="0"/>
        <v>0</v>
      </c>
      <c r="Y7" s="228">
        <f t="shared" si="0"/>
        <v>0</v>
      </c>
      <c r="Z7" s="228">
        <f t="shared" si="0"/>
        <v>0</v>
      </c>
      <c r="AA7" s="228">
        <f t="shared" si="0"/>
        <v>0</v>
      </c>
      <c r="AB7" s="228">
        <f t="shared" si="0"/>
        <v>0</v>
      </c>
      <c r="AC7" s="228">
        <f t="shared" si="0"/>
        <v>0</v>
      </c>
      <c r="AD7" s="228">
        <f t="shared" si="0"/>
        <v>0</v>
      </c>
      <c r="AE7" s="228">
        <f t="shared" si="0"/>
        <v>0</v>
      </c>
      <c r="AF7" s="228">
        <f t="shared" si="0"/>
        <v>0</v>
      </c>
      <c r="AG7" s="228">
        <f t="shared" si="0"/>
        <v>0</v>
      </c>
      <c r="AH7" s="228">
        <f t="shared" si="0"/>
        <v>0</v>
      </c>
      <c r="AI7" s="245">
        <f t="shared" si="0"/>
        <v>0</v>
      </c>
      <c r="AJ7" s="220">
        <f t="shared" si="0"/>
        <v>35889.953779053205</v>
      </c>
    </row>
    <row r="8" spans="1:36" ht="15.75" customHeight="1" x14ac:dyDescent="0.3">
      <c r="A8" s="226" t="s">
        <v>373</v>
      </c>
      <c r="B8" s="231"/>
      <c r="C8" s="232"/>
      <c r="D8" s="244"/>
      <c r="E8" s="99"/>
      <c r="F8" s="99"/>
      <c r="G8" s="99"/>
      <c r="H8" s="99"/>
      <c r="I8" s="100"/>
      <c r="J8" s="220">
        <f>J7-J7</f>
        <v>0</v>
      </c>
      <c r="K8" s="234">
        <f t="shared" ref="K8:AI8" si="1">J7-K7</f>
        <v>0</v>
      </c>
      <c r="L8" s="234">
        <f t="shared" si="1"/>
        <v>0</v>
      </c>
      <c r="M8" s="234">
        <f t="shared" si="1"/>
        <v>0</v>
      </c>
      <c r="N8" s="234">
        <f t="shared" si="1"/>
        <v>0</v>
      </c>
      <c r="O8" s="234">
        <f t="shared" si="1"/>
        <v>0</v>
      </c>
      <c r="P8" s="234">
        <f t="shared" si="1"/>
        <v>0</v>
      </c>
      <c r="Q8" s="234">
        <f>P7-Q7</f>
        <v>3453.989456577563</v>
      </c>
      <c r="R8" s="234">
        <f>Q7-R7</f>
        <v>1464.0034478762839</v>
      </c>
      <c r="S8" s="234">
        <f t="shared" si="1"/>
        <v>0</v>
      </c>
      <c r="T8" s="234">
        <f t="shared" si="1"/>
        <v>0</v>
      </c>
      <c r="U8" s="234">
        <f t="shared" si="1"/>
        <v>0</v>
      </c>
      <c r="V8" s="234">
        <f t="shared" si="1"/>
        <v>0</v>
      </c>
      <c r="W8" s="234">
        <f t="shared" si="1"/>
        <v>0</v>
      </c>
      <c r="X8" s="234">
        <f t="shared" si="1"/>
        <v>0</v>
      </c>
      <c r="Y8" s="234">
        <f t="shared" si="1"/>
        <v>0</v>
      </c>
      <c r="Z8" s="234">
        <f t="shared" si="1"/>
        <v>0</v>
      </c>
      <c r="AA8" s="234">
        <f t="shared" si="1"/>
        <v>0</v>
      </c>
      <c r="AB8" s="234">
        <f t="shared" si="1"/>
        <v>0</v>
      </c>
      <c r="AC8" s="234">
        <f t="shared" si="1"/>
        <v>0</v>
      </c>
      <c r="AD8" s="234">
        <f t="shared" si="1"/>
        <v>0</v>
      </c>
      <c r="AE8" s="234">
        <f t="shared" si="1"/>
        <v>0</v>
      </c>
      <c r="AF8" s="234">
        <f t="shared" si="1"/>
        <v>0</v>
      </c>
      <c r="AG8" s="234">
        <f t="shared" si="1"/>
        <v>0</v>
      </c>
      <c r="AH8" s="234">
        <f t="shared" si="1"/>
        <v>0</v>
      </c>
      <c r="AI8" s="234">
        <f t="shared" si="1"/>
        <v>0</v>
      </c>
      <c r="AJ8" s="107"/>
    </row>
    <row r="9" spans="1:36" ht="15.75" customHeight="1" x14ac:dyDescent="0.3">
      <c r="A9" s="226" t="s">
        <v>374</v>
      </c>
      <c r="B9" s="231"/>
      <c r="C9" s="232"/>
      <c r="D9" s="232"/>
      <c r="E9" s="96"/>
      <c r="F9" s="96"/>
      <c r="G9" s="96"/>
      <c r="H9" s="96"/>
      <c r="I9" s="101"/>
      <c r="J9" s="220">
        <f>$J$7-J7</f>
        <v>0</v>
      </c>
      <c r="K9" s="236">
        <f t="shared" ref="K9:AI9" si="2">$J$7-K7</f>
        <v>0</v>
      </c>
      <c r="L9" s="236">
        <f t="shared" si="2"/>
        <v>0</v>
      </c>
      <c r="M9" s="236">
        <f t="shared" si="2"/>
        <v>0</v>
      </c>
      <c r="N9" s="236">
        <f t="shared" si="2"/>
        <v>0</v>
      </c>
      <c r="O9" s="236">
        <f t="shared" si="2"/>
        <v>0</v>
      </c>
      <c r="P9" s="236">
        <f t="shared" si="2"/>
        <v>0</v>
      </c>
      <c r="Q9" s="236">
        <f>$J$7-Q7</f>
        <v>3453.989456577563</v>
      </c>
      <c r="R9" s="236">
        <f>$J$7-R7</f>
        <v>4917.9929044538467</v>
      </c>
      <c r="S9" s="236">
        <f t="shared" si="2"/>
        <v>4917.9929044538467</v>
      </c>
      <c r="T9" s="236">
        <f t="shared" si="2"/>
        <v>4917.9929044538467</v>
      </c>
      <c r="U9" s="236">
        <f t="shared" si="2"/>
        <v>4917.9929044538467</v>
      </c>
      <c r="V9" s="236">
        <f t="shared" si="2"/>
        <v>4917.9929044538467</v>
      </c>
      <c r="W9" s="236">
        <f t="shared" si="2"/>
        <v>4917.9929044538467</v>
      </c>
      <c r="X9" s="236">
        <f t="shared" si="2"/>
        <v>4917.9929044538467</v>
      </c>
      <c r="Y9" s="236">
        <f t="shared" si="2"/>
        <v>4917.9929044538467</v>
      </c>
      <c r="Z9" s="236">
        <f t="shared" si="2"/>
        <v>4917.9929044538467</v>
      </c>
      <c r="AA9" s="236">
        <f t="shared" si="2"/>
        <v>4917.9929044538467</v>
      </c>
      <c r="AB9" s="236">
        <f t="shared" si="2"/>
        <v>4917.9929044538467</v>
      </c>
      <c r="AC9" s="236">
        <f t="shared" si="2"/>
        <v>4917.9929044538467</v>
      </c>
      <c r="AD9" s="236">
        <f t="shared" si="2"/>
        <v>4917.9929044538467</v>
      </c>
      <c r="AE9" s="236">
        <f t="shared" si="2"/>
        <v>4917.9929044538467</v>
      </c>
      <c r="AF9" s="236">
        <f t="shared" si="2"/>
        <v>4917.9929044538467</v>
      </c>
      <c r="AG9" s="236">
        <f t="shared" si="2"/>
        <v>4917.9929044538467</v>
      </c>
      <c r="AH9" s="236">
        <f t="shared" si="2"/>
        <v>4917.9929044538467</v>
      </c>
      <c r="AI9" s="236">
        <f t="shared" si="2"/>
        <v>4917.9929044538467</v>
      </c>
      <c r="AJ9" s="102"/>
    </row>
    <row r="10" spans="1:36" ht="15.75" customHeight="1" x14ac:dyDescent="0.3">
      <c r="A10" s="239" t="s">
        <v>70</v>
      </c>
      <c r="B10" s="254">
        <f>SUMPRODUCT(B5:B6,C5:C6)/C7</f>
        <v>7.2978441315739007</v>
      </c>
      <c r="C10" s="77"/>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row>
    <row r="11" spans="1:36" x14ac:dyDescent="0.3">
      <c r="A11" s="41"/>
      <c r="B11" s="123"/>
      <c r="C11" s="41"/>
      <c r="D11" s="41"/>
      <c r="E11" s="41"/>
      <c r="F11" s="41"/>
      <c r="G11" s="41"/>
      <c r="H11" s="41"/>
      <c r="I11" s="41"/>
      <c r="J11" s="41"/>
      <c r="K11" s="41"/>
      <c r="L11" s="41"/>
      <c r="M11" s="41"/>
      <c r="N11" s="41"/>
      <c r="O11" s="41"/>
      <c r="P11" s="41"/>
      <c r="Q11" s="41"/>
      <c r="R11" s="41"/>
      <c r="S11" s="41"/>
      <c r="T11" s="41"/>
      <c r="AJ11" s="41"/>
    </row>
    <row r="12" spans="1:36" x14ac:dyDescent="0.3">
      <c r="A12" s="126"/>
      <c r="B12" s="127"/>
      <c r="C12" s="127"/>
      <c r="D12" s="127"/>
      <c r="E12" s="127"/>
      <c r="F12" s="127"/>
      <c r="G12" s="127"/>
      <c r="H12" s="127"/>
    </row>
    <row r="13" spans="1:36" x14ac:dyDescent="0.3">
      <c r="A13" s="126"/>
      <c r="B13" s="127"/>
      <c r="C13" s="127"/>
      <c r="D13" s="127"/>
      <c r="E13" s="127"/>
      <c r="F13" s="127"/>
      <c r="G13" s="127"/>
      <c r="H13" s="127"/>
    </row>
    <row r="14" spans="1:36" x14ac:dyDescent="0.3">
      <c r="A14" s="126"/>
      <c r="B14" s="127"/>
      <c r="C14" s="127"/>
      <c r="D14" s="127"/>
      <c r="E14" s="127"/>
      <c r="F14" s="127"/>
      <c r="G14" s="127"/>
      <c r="H14" s="127"/>
    </row>
    <row r="15" spans="1:36" x14ac:dyDescent="0.3">
      <c r="A15" s="126"/>
      <c r="B15" s="127"/>
      <c r="C15" s="127"/>
      <c r="D15" s="127"/>
      <c r="E15" s="127"/>
      <c r="F15" s="127"/>
      <c r="G15" s="127"/>
      <c r="H15" s="127"/>
    </row>
    <row r="16" spans="1:36" x14ac:dyDescent="0.3">
      <c r="A16" s="126"/>
      <c r="B16" s="127"/>
      <c r="C16" s="127"/>
      <c r="D16" s="127"/>
      <c r="E16" s="127"/>
      <c r="F16" s="127"/>
      <c r="G16" s="127"/>
      <c r="H16" s="127"/>
    </row>
    <row r="17" spans="1:8" x14ac:dyDescent="0.3">
      <c r="A17" s="126"/>
      <c r="B17" s="127"/>
      <c r="C17" s="127"/>
      <c r="D17" s="127"/>
      <c r="E17" s="127"/>
      <c r="F17" s="127"/>
      <c r="G17" s="127"/>
      <c r="H17" s="127"/>
    </row>
    <row r="18" spans="1:8" x14ac:dyDescent="0.3">
      <c r="A18" s="126"/>
      <c r="B18" s="127"/>
      <c r="C18" s="127"/>
      <c r="D18" s="127"/>
      <c r="E18" s="127"/>
      <c r="F18" s="127"/>
      <c r="G18" s="127"/>
      <c r="H18" s="127"/>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AA7B-35E7-4325-A01D-43C2894C2220}">
  <dimension ref="A1:AJ24"/>
  <sheetViews>
    <sheetView workbookViewId="0">
      <selection activeCell="A26" sqref="A2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6" width="7.77734375" customWidth="1"/>
  </cols>
  <sheetData>
    <row r="1" spans="1:36" ht="15.75" customHeight="1" x14ac:dyDescent="0.3">
      <c r="A1" s="28" t="s">
        <v>600</v>
      </c>
    </row>
    <row r="2" spans="1:36" ht="15.75" customHeight="1" x14ac:dyDescent="0.3">
      <c r="A2" s="49"/>
    </row>
    <row r="3" spans="1:36" ht="15.75" customHeight="1" x14ac:dyDescent="0.3">
      <c r="A3" s="561" t="s">
        <v>86</v>
      </c>
      <c r="B3" s="563" t="s">
        <v>70</v>
      </c>
      <c r="C3" s="563" t="s">
        <v>412</v>
      </c>
      <c r="D3" s="563" t="s">
        <v>60</v>
      </c>
      <c r="E3" s="151"/>
      <c r="F3" s="135"/>
      <c r="G3" s="135"/>
      <c r="H3" s="135"/>
      <c r="I3" s="403"/>
      <c r="J3" s="112" t="s">
        <v>414</v>
      </c>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559" t="s">
        <v>1</v>
      </c>
    </row>
    <row r="4" spans="1:36" ht="15.75" customHeight="1"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ht="15.75" customHeight="1" x14ac:dyDescent="0.3">
      <c r="A5" s="246" t="s">
        <v>323</v>
      </c>
      <c r="B5" s="247">
        <f>'Streetlighting - MOSL'!B9</f>
        <v>20</v>
      </c>
      <c r="C5" s="248">
        <f>'Streetlighting - MOSL'!C6</f>
        <v>132.89987619999999</v>
      </c>
      <c r="D5" s="249">
        <f>'Streetlighting - MOSL'!D6</f>
        <v>0.69</v>
      </c>
      <c r="E5" s="250"/>
      <c r="F5" s="250"/>
      <c r="G5" s="250"/>
      <c r="H5" s="250"/>
      <c r="I5" s="250"/>
      <c r="J5" s="223">
        <f>'Streetlighting - MOSL'!J5</f>
        <v>91.700914577999995</v>
      </c>
      <c r="K5" s="223">
        <f>'Streetlighting - MOSL'!K5</f>
        <v>91.700914577999995</v>
      </c>
      <c r="L5" s="223">
        <f>'Streetlighting - MOSL'!L5</f>
        <v>91.700914577999995</v>
      </c>
      <c r="M5" s="223">
        <f>'Streetlighting - MOSL'!M5</f>
        <v>91.700914577999995</v>
      </c>
      <c r="N5" s="223">
        <f>'Streetlighting - MOSL'!N5</f>
        <v>91.700914577999995</v>
      </c>
      <c r="O5" s="223">
        <f>'Streetlighting - MOSL'!O5</f>
        <v>91.700914577999995</v>
      </c>
      <c r="P5" s="223">
        <f>'Streetlighting - MOSL'!P5</f>
        <v>91.700914577999995</v>
      </c>
      <c r="Q5" s="223">
        <f>'Streetlighting - MOSL'!Q5</f>
        <v>91.700914577999995</v>
      </c>
      <c r="R5" s="223">
        <f>'Streetlighting - MOSL'!R5</f>
        <v>91.700914577999995</v>
      </c>
      <c r="S5" s="223">
        <f>'Streetlighting - MOSL'!S5</f>
        <v>91.700914577999995</v>
      </c>
      <c r="T5" s="223">
        <f>'Streetlighting - MOSL'!T5</f>
        <v>91.700914577999995</v>
      </c>
      <c r="U5" s="223">
        <f>'Streetlighting - MOSL'!U5</f>
        <v>91.700914577999995</v>
      </c>
      <c r="V5" s="223">
        <f>'Streetlighting - MOSL'!V5</f>
        <v>91.700914577999995</v>
      </c>
      <c r="W5" s="223">
        <f>'Streetlighting - MOSL'!W5</f>
        <v>91.700914577999995</v>
      </c>
      <c r="X5" s="223">
        <f>'Streetlighting - MOSL'!X5</f>
        <v>91.700914577999995</v>
      </c>
      <c r="Y5" s="223">
        <f>'Streetlighting - MOSL'!Y5</f>
        <v>91.700914577999995</v>
      </c>
      <c r="Z5" s="223">
        <f>'Streetlighting - MOSL'!Z5</f>
        <v>91.700914577999995</v>
      </c>
      <c r="AA5" s="223">
        <f>'Streetlighting - MOSL'!AA5</f>
        <v>91.700914577999995</v>
      </c>
      <c r="AB5" s="223">
        <f>'Streetlighting - MOSL'!AB5</f>
        <v>91.700914577999995</v>
      </c>
      <c r="AC5" s="223">
        <f>'Streetlighting - MOSL'!AC5</f>
        <v>91.700914577999995</v>
      </c>
      <c r="AD5" s="223">
        <f>'Streetlighting - MOSL'!AD5</f>
        <v>0</v>
      </c>
      <c r="AE5" s="223">
        <f>'Streetlighting - MOSL'!AE5</f>
        <v>0</v>
      </c>
      <c r="AF5" s="223">
        <f>'Streetlighting - MOSL'!AF5</f>
        <v>0</v>
      </c>
      <c r="AG5" s="223">
        <f>'Streetlighting - MOSL'!AG5</f>
        <v>0</v>
      </c>
      <c r="AH5" s="223">
        <f>'Streetlighting - MOSL'!AH5</f>
        <v>0</v>
      </c>
      <c r="AI5" s="223">
        <f>'Streetlighting - MOSL'!AI5</f>
        <v>0</v>
      </c>
      <c r="AJ5" s="258">
        <f>SUM(E5:AI5)</f>
        <v>1834.0182915600005</v>
      </c>
    </row>
    <row r="6" spans="1:36" ht="15.75" customHeight="1" x14ac:dyDescent="0.3">
      <c r="A6" s="246" t="s">
        <v>324</v>
      </c>
      <c r="B6" s="247">
        <f>'Streetlighting - UOSL'!B11</f>
        <v>20.000000000000004</v>
      </c>
      <c r="C6" s="248">
        <f>'Streetlighting - UOSL'!C8</f>
        <v>19916.864676917001</v>
      </c>
      <c r="D6" s="249">
        <f>'Streetlighting - UOSL'!D8</f>
        <v>1</v>
      </c>
      <c r="E6" s="250"/>
      <c r="F6" s="250"/>
      <c r="G6" s="250"/>
      <c r="H6" s="250"/>
      <c r="I6" s="250"/>
      <c r="J6" s="223">
        <f>'Streetlighting - UOSL'!J8</f>
        <v>19916.864676917001</v>
      </c>
      <c r="K6" s="223">
        <f>'Streetlighting - UOSL'!K8</f>
        <v>19916.864676917001</v>
      </c>
      <c r="L6" s="223">
        <f>'Streetlighting - UOSL'!L8</f>
        <v>19916.864676917001</v>
      </c>
      <c r="M6" s="223">
        <f>'Streetlighting - UOSL'!M8</f>
        <v>18372.221069916999</v>
      </c>
      <c r="N6" s="223">
        <f>'Streetlighting - UOSL'!N8</f>
        <v>18372.221069916999</v>
      </c>
      <c r="O6" s="223">
        <f>'Streetlighting - UOSL'!O8</f>
        <v>18372.221069916999</v>
      </c>
      <c r="P6" s="223">
        <f>'Streetlighting - UOSL'!P8</f>
        <v>18372.221069916999</v>
      </c>
      <c r="Q6" s="223">
        <f>'Streetlighting - UOSL'!Q8</f>
        <v>18372.221069916999</v>
      </c>
      <c r="R6" s="223">
        <f>'Streetlighting - UOSL'!R8</f>
        <v>18372.221069916999</v>
      </c>
      <c r="S6" s="223">
        <f>'Streetlighting - UOSL'!S8</f>
        <v>18372.221069916999</v>
      </c>
      <c r="T6" s="223">
        <f>'Streetlighting - UOSL'!T8</f>
        <v>18372.221069916999</v>
      </c>
      <c r="U6" s="223">
        <f>'Streetlighting - UOSL'!U8</f>
        <v>18372.221069916999</v>
      </c>
      <c r="V6" s="223">
        <f>'Streetlighting - UOSL'!V8</f>
        <v>18372.221069916999</v>
      </c>
      <c r="W6" s="223">
        <f>'Streetlighting - UOSL'!W8</f>
        <v>18372.221069916999</v>
      </c>
      <c r="X6" s="223">
        <f>'Streetlighting - UOSL'!X8</f>
        <v>18372.221069916999</v>
      </c>
      <c r="Y6" s="223">
        <f>'Streetlighting - UOSL'!Y8</f>
        <v>18372.221069916999</v>
      </c>
      <c r="Z6" s="223">
        <f>'Streetlighting - UOSL'!Z8</f>
        <v>18372.221069916999</v>
      </c>
      <c r="AA6" s="223">
        <f>'Streetlighting - UOSL'!AA8</f>
        <v>18372.221069916999</v>
      </c>
      <c r="AB6" s="223">
        <f>'Streetlighting - UOSL'!AB8</f>
        <v>18372.221069916999</v>
      </c>
      <c r="AC6" s="223">
        <f>'Streetlighting - UOSL'!AC8</f>
        <v>18372.221069916999</v>
      </c>
      <c r="AD6" s="223">
        <f>'Streetlighting - UOSL'!AD8</f>
        <v>0</v>
      </c>
      <c r="AE6" s="223">
        <f>'Streetlighting - UOSL'!AE8</f>
        <v>0</v>
      </c>
      <c r="AF6" s="223">
        <f>'Streetlighting - UOSL'!AF8</f>
        <v>0</v>
      </c>
      <c r="AG6" s="223">
        <f>'Streetlighting - UOSL'!AG8</f>
        <v>0</v>
      </c>
      <c r="AH6" s="223">
        <f>'Streetlighting - UOSL'!AH8</f>
        <v>0</v>
      </c>
      <c r="AI6" s="223">
        <f>'Streetlighting - UOSL'!AI8</f>
        <v>0</v>
      </c>
      <c r="AJ6" s="258">
        <f t="shared" ref="AJ6" si="0">SUM(E6:AI6)</f>
        <v>372078.3522193401</v>
      </c>
    </row>
    <row r="7" spans="1:36" ht="15.75" customHeight="1" x14ac:dyDescent="0.3">
      <c r="A7" s="226" t="s">
        <v>372</v>
      </c>
      <c r="B7" s="243"/>
      <c r="C7" s="228">
        <f>SUM(C5:C6)</f>
        <v>20049.764553117002</v>
      </c>
      <c r="D7" s="253">
        <f>J7/C7</f>
        <v>0.99794516481663142</v>
      </c>
      <c r="E7" s="108"/>
      <c r="F7" s="96"/>
      <c r="G7" s="96"/>
      <c r="H7" s="96"/>
      <c r="I7" s="96"/>
      <c r="J7" s="228">
        <f t="shared" ref="J7:AI7" si="1">SUM(J5:J6)</f>
        <v>20008.565591495</v>
      </c>
      <c r="K7" s="228">
        <f t="shared" si="1"/>
        <v>20008.565591495</v>
      </c>
      <c r="L7" s="228">
        <f t="shared" si="1"/>
        <v>20008.565591495</v>
      </c>
      <c r="M7" s="228">
        <f t="shared" si="1"/>
        <v>18463.921984494998</v>
      </c>
      <c r="N7" s="228">
        <f t="shared" si="1"/>
        <v>18463.921984494998</v>
      </c>
      <c r="O7" s="228">
        <f t="shared" si="1"/>
        <v>18463.921984494998</v>
      </c>
      <c r="P7" s="228">
        <f t="shared" si="1"/>
        <v>18463.921984494998</v>
      </c>
      <c r="Q7" s="228">
        <f t="shared" si="1"/>
        <v>18463.921984494998</v>
      </c>
      <c r="R7" s="228">
        <f t="shared" si="1"/>
        <v>18463.921984494998</v>
      </c>
      <c r="S7" s="228">
        <f t="shared" si="1"/>
        <v>18463.921984494998</v>
      </c>
      <c r="T7" s="228">
        <f t="shared" si="1"/>
        <v>18463.921984494998</v>
      </c>
      <c r="U7" s="228">
        <f t="shared" si="1"/>
        <v>18463.921984494998</v>
      </c>
      <c r="V7" s="228">
        <f t="shared" si="1"/>
        <v>18463.921984494998</v>
      </c>
      <c r="W7" s="228">
        <f t="shared" si="1"/>
        <v>18463.921984494998</v>
      </c>
      <c r="X7" s="228">
        <f t="shared" si="1"/>
        <v>18463.921984494998</v>
      </c>
      <c r="Y7" s="228">
        <f t="shared" si="1"/>
        <v>18463.921984494998</v>
      </c>
      <c r="Z7" s="228">
        <f t="shared" si="1"/>
        <v>18463.921984494998</v>
      </c>
      <c r="AA7" s="228">
        <f t="shared" si="1"/>
        <v>18463.921984494998</v>
      </c>
      <c r="AB7" s="228">
        <f t="shared" si="1"/>
        <v>18463.921984494998</v>
      </c>
      <c r="AC7" s="228">
        <f t="shared" si="1"/>
        <v>18463.921984494998</v>
      </c>
      <c r="AD7" s="228">
        <f t="shared" si="1"/>
        <v>0</v>
      </c>
      <c r="AE7" s="228">
        <f t="shared" si="1"/>
        <v>0</v>
      </c>
      <c r="AF7" s="228">
        <f t="shared" si="1"/>
        <v>0</v>
      </c>
      <c r="AG7" s="228">
        <f t="shared" si="1"/>
        <v>0</v>
      </c>
      <c r="AH7" s="228">
        <f t="shared" si="1"/>
        <v>0</v>
      </c>
      <c r="AI7" s="245">
        <f t="shared" si="1"/>
        <v>0</v>
      </c>
      <c r="AJ7" s="220">
        <f>SUM(AJ5:AJ6)</f>
        <v>373912.3705109001</v>
      </c>
    </row>
    <row r="8" spans="1:36" ht="15.75" customHeight="1" x14ac:dyDescent="0.3">
      <c r="A8" s="226" t="s">
        <v>373</v>
      </c>
      <c r="B8" s="231"/>
      <c r="C8" s="232"/>
      <c r="D8" s="244"/>
      <c r="E8" s="99"/>
      <c r="F8" s="99"/>
      <c r="G8" s="99"/>
      <c r="H8" s="99"/>
      <c r="I8" s="100"/>
      <c r="J8" s="220">
        <v>0</v>
      </c>
      <c r="K8" s="234">
        <f>J7-K7</f>
        <v>0</v>
      </c>
      <c r="L8" s="234">
        <f t="shared" ref="L8:AI8" si="2">K7-L7</f>
        <v>0</v>
      </c>
      <c r="M8" s="234">
        <f>L7-M7</f>
        <v>1544.6436070000018</v>
      </c>
      <c r="N8" s="234">
        <f t="shared" si="2"/>
        <v>0</v>
      </c>
      <c r="O8" s="234">
        <f t="shared" si="2"/>
        <v>0</v>
      </c>
      <c r="P8" s="234">
        <f t="shared" si="2"/>
        <v>0</v>
      </c>
      <c r="Q8" s="234">
        <f t="shared" si="2"/>
        <v>0</v>
      </c>
      <c r="R8" s="234">
        <f t="shared" si="2"/>
        <v>0</v>
      </c>
      <c r="S8" s="234">
        <f t="shared" si="2"/>
        <v>0</v>
      </c>
      <c r="T8" s="234">
        <f t="shared" si="2"/>
        <v>0</v>
      </c>
      <c r="U8" s="234">
        <f t="shared" si="2"/>
        <v>0</v>
      </c>
      <c r="V8" s="234">
        <f t="shared" si="2"/>
        <v>0</v>
      </c>
      <c r="W8" s="234">
        <f t="shared" si="2"/>
        <v>0</v>
      </c>
      <c r="X8" s="234">
        <f t="shared" si="2"/>
        <v>0</v>
      </c>
      <c r="Y8" s="234">
        <f t="shared" si="2"/>
        <v>0</v>
      </c>
      <c r="Z8" s="234">
        <f t="shared" si="2"/>
        <v>0</v>
      </c>
      <c r="AA8" s="234">
        <f t="shared" si="2"/>
        <v>0</v>
      </c>
      <c r="AB8" s="234">
        <f t="shared" si="2"/>
        <v>0</v>
      </c>
      <c r="AC8" s="234">
        <f t="shared" si="2"/>
        <v>0</v>
      </c>
      <c r="AD8" s="234">
        <f t="shared" si="2"/>
        <v>18463.921984494998</v>
      </c>
      <c r="AE8" s="234">
        <f t="shared" si="2"/>
        <v>0</v>
      </c>
      <c r="AF8" s="234">
        <f t="shared" si="2"/>
        <v>0</v>
      </c>
      <c r="AG8" s="234">
        <f t="shared" si="2"/>
        <v>0</v>
      </c>
      <c r="AH8" s="234">
        <f t="shared" si="2"/>
        <v>0</v>
      </c>
      <c r="AI8" s="234">
        <f t="shared" si="2"/>
        <v>0</v>
      </c>
      <c r="AJ8" s="107"/>
    </row>
    <row r="9" spans="1:36" ht="15.75" customHeight="1" x14ac:dyDescent="0.3">
      <c r="A9" s="226" t="s">
        <v>374</v>
      </c>
      <c r="B9" s="231"/>
      <c r="C9" s="232"/>
      <c r="D9" s="232"/>
      <c r="E9" s="96"/>
      <c r="F9" s="96"/>
      <c r="G9" s="96"/>
      <c r="H9" s="96"/>
      <c r="I9" s="101"/>
      <c r="J9" s="220">
        <f>$J$7-J7</f>
        <v>0</v>
      </c>
      <c r="K9" s="236">
        <f t="shared" ref="K9:AI9" si="3">$J$7-K7</f>
        <v>0</v>
      </c>
      <c r="L9" s="236">
        <f t="shared" si="3"/>
        <v>0</v>
      </c>
      <c r="M9" s="236">
        <f t="shared" si="3"/>
        <v>1544.6436070000018</v>
      </c>
      <c r="N9" s="236">
        <f t="shared" si="3"/>
        <v>1544.6436070000018</v>
      </c>
      <c r="O9" s="236">
        <f t="shared" si="3"/>
        <v>1544.6436070000018</v>
      </c>
      <c r="P9" s="236">
        <f t="shared" si="3"/>
        <v>1544.6436070000018</v>
      </c>
      <c r="Q9" s="236">
        <f t="shared" si="3"/>
        <v>1544.6436070000018</v>
      </c>
      <c r="R9" s="236">
        <f t="shared" si="3"/>
        <v>1544.6436070000018</v>
      </c>
      <c r="S9" s="236">
        <f t="shared" si="3"/>
        <v>1544.6436070000018</v>
      </c>
      <c r="T9" s="236">
        <f t="shared" si="3"/>
        <v>1544.6436070000018</v>
      </c>
      <c r="U9" s="236">
        <f t="shared" si="3"/>
        <v>1544.6436070000018</v>
      </c>
      <c r="V9" s="236">
        <f t="shared" si="3"/>
        <v>1544.6436070000018</v>
      </c>
      <c r="W9" s="236">
        <f t="shared" si="3"/>
        <v>1544.6436070000018</v>
      </c>
      <c r="X9" s="236">
        <f t="shared" si="3"/>
        <v>1544.6436070000018</v>
      </c>
      <c r="Y9" s="236">
        <f t="shared" si="3"/>
        <v>1544.6436070000018</v>
      </c>
      <c r="Z9" s="236">
        <f t="shared" si="3"/>
        <v>1544.6436070000018</v>
      </c>
      <c r="AA9" s="236">
        <f t="shared" si="3"/>
        <v>1544.6436070000018</v>
      </c>
      <c r="AB9" s="236">
        <f t="shared" si="3"/>
        <v>1544.6436070000018</v>
      </c>
      <c r="AC9" s="236">
        <f t="shared" si="3"/>
        <v>1544.6436070000018</v>
      </c>
      <c r="AD9" s="236">
        <f t="shared" si="3"/>
        <v>20008.565591495</v>
      </c>
      <c r="AE9" s="236">
        <f t="shared" si="3"/>
        <v>20008.565591495</v>
      </c>
      <c r="AF9" s="236">
        <f t="shared" si="3"/>
        <v>20008.565591495</v>
      </c>
      <c r="AG9" s="236">
        <f t="shared" si="3"/>
        <v>20008.565591495</v>
      </c>
      <c r="AH9" s="236">
        <f t="shared" si="3"/>
        <v>20008.565591495</v>
      </c>
      <c r="AI9" s="236">
        <f t="shared" si="3"/>
        <v>20008.565591495</v>
      </c>
      <c r="AJ9" s="102"/>
    </row>
    <row r="10" spans="1:36" ht="15.75" customHeight="1" x14ac:dyDescent="0.3">
      <c r="A10" s="239" t="s">
        <v>70</v>
      </c>
      <c r="B10" s="254">
        <f>SUMPRODUCT(B5:B6,C5:C6)/C7</f>
        <v>20.000000000000004</v>
      </c>
      <c r="C10" s="77"/>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row>
    <row r="11" spans="1:36" ht="15.75" hidden="1" customHeight="1" x14ac:dyDescent="0.3">
      <c r="A11" s="41"/>
      <c r="B11" s="123"/>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ht="15.75" hidden="1" customHeight="1" x14ac:dyDescent="0.3">
      <c r="A12" s="561" t="s">
        <v>86</v>
      </c>
      <c r="B12" s="563" t="s">
        <v>0</v>
      </c>
      <c r="C12" s="563" t="s">
        <v>28</v>
      </c>
      <c r="D12" s="563" t="s">
        <v>60</v>
      </c>
      <c r="E12" s="151"/>
      <c r="F12" s="135"/>
      <c r="G12" s="135"/>
      <c r="H12" s="135"/>
      <c r="I12" s="403"/>
      <c r="J12" s="112" t="s">
        <v>414</v>
      </c>
      <c r="K12" s="179"/>
      <c r="L12" s="179"/>
      <c r="M12" s="179"/>
      <c r="N12" s="179"/>
      <c r="O12" s="179"/>
      <c r="P12" s="179"/>
      <c r="Q12" s="179"/>
      <c r="R12" s="179"/>
      <c r="S12" s="179"/>
      <c r="T12" s="301"/>
      <c r="U12" s="41"/>
      <c r="V12" s="41"/>
      <c r="W12" s="41"/>
      <c r="X12" s="41"/>
      <c r="Y12" s="41"/>
      <c r="Z12" s="41"/>
      <c r="AA12" s="41"/>
      <c r="AB12" s="41"/>
      <c r="AC12" s="41"/>
      <c r="AD12" s="41"/>
      <c r="AE12" s="41"/>
      <c r="AF12" s="41"/>
      <c r="AG12" s="41"/>
      <c r="AH12" s="41"/>
      <c r="AI12" s="41"/>
      <c r="AJ12" s="41"/>
    </row>
    <row r="13" spans="1:36" ht="15.75" hidden="1" customHeight="1" x14ac:dyDescent="0.3">
      <c r="A13" s="566"/>
      <c r="B13" s="565"/>
      <c r="C13" s="565"/>
      <c r="D13" s="564"/>
      <c r="E13" s="1"/>
      <c r="F13" s="1"/>
      <c r="G13" s="1"/>
      <c r="H13" s="1"/>
      <c r="I13" s="1"/>
      <c r="J13" s="122">
        <f>U4</f>
        <v>2034</v>
      </c>
      <c r="K13" s="122">
        <f t="shared" ref="K13:T18" si="4">V4</f>
        <v>2035</v>
      </c>
      <c r="L13" s="122">
        <f t="shared" si="4"/>
        <v>2036</v>
      </c>
      <c r="M13" s="122">
        <f t="shared" si="4"/>
        <v>2037</v>
      </c>
      <c r="N13" s="122">
        <f t="shared" si="4"/>
        <v>2038</v>
      </c>
      <c r="O13" s="122">
        <f t="shared" si="4"/>
        <v>2039</v>
      </c>
      <c r="P13" s="122">
        <f t="shared" si="4"/>
        <v>2040</v>
      </c>
      <c r="Q13" s="122">
        <f t="shared" si="4"/>
        <v>2041</v>
      </c>
      <c r="R13" s="122">
        <f t="shared" si="4"/>
        <v>2042</v>
      </c>
      <c r="S13" s="122">
        <f t="shared" si="4"/>
        <v>2043</v>
      </c>
      <c r="T13" s="122">
        <f t="shared" si="4"/>
        <v>2044</v>
      </c>
      <c r="U13" s="41"/>
      <c r="V13" s="41"/>
      <c r="W13" s="41"/>
      <c r="X13" s="41"/>
      <c r="Y13" s="41"/>
      <c r="Z13" s="41"/>
      <c r="AA13" s="41"/>
      <c r="AB13" s="41"/>
      <c r="AC13" s="41"/>
      <c r="AD13" s="41"/>
      <c r="AE13" s="41"/>
      <c r="AF13" s="41"/>
      <c r="AG13" s="41"/>
      <c r="AH13" s="41"/>
      <c r="AI13" s="41"/>
      <c r="AJ13" s="41"/>
    </row>
    <row r="14" spans="1:36" ht="15.75" hidden="1" customHeight="1" x14ac:dyDescent="0.3">
      <c r="A14" s="246" t="str">
        <f>A5</f>
        <v>Municipality-Owned Streetlighting</v>
      </c>
      <c r="B14" s="247">
        <f t="shared" ref="B14:D15" si="5">B5</f>
        <v>20</v>
      </c>
      <c r="C14" s="248">
        <f t="shared" si="5"/>
        <v>132.89987619999999</v>
      </c>
      <c r="D14" s="249">
        <f t="shared" si="5"/>
        <v>0.69</v>
      </c>
      <c r="E14" s="250"/>
      <c r="F14" s="250"/>
      <c r="G14" s="250"/>
      <c r="H14" s="250"/>
      <c r="I14" s="250"/>
      <c r="J14" s="223">
        <f t="shared" ref="J14:J18" si="6">U5</f>
        <v>91.700914577999995</v>
      </c>
      <c r="K14" s="223">
        <f t="shared" si="4"/>
        <v>91.700914577999995</v>
      </c>
      <c r="L14" s="223">
        <f t="shared" si="4"/>
        <v>91.700914577999995</v>
      </c>
      <c r="M14" s="223">
        <f t="shared" si="4"/>
        <v>91.700914577999995</v>
      </c>
      <c r="N14" s="223">
        <f t="shared" si="4"/>
        <v>91.700914577999995</v>
      </c>
      <c r="O14" s="223">
        <f t="shared" si="4"/>
        <v>91.700914577999995</v>
      </c>
      <c r="P14" s="223">
        <f t="shared" si="4"/>
        <v>91.700914577999995</v>
      </c>
      <c r="Q14" s="223">
        <f t="shared" si="4"/>
        <v>91.700914577999995</v>
      </c>
      <c r="R14" s="223">
        <f t="shared" si="4"/>
        <v>91.700914577999995</v>
      </c>
      <c r="S14" s="223">
        <f t="shared" si="4"/>
        <v>0</v>
      </c>
      <c r="T14" s="223">
        <f t="shared" si="4"/>
        <v>0</v>
      </c>
      <c r="U14" s="41"/>
      <c r="V14" s="41"/>
      <c r="W14" s="41"/>
      <c r="X14" s="41"/>
      <c r="Y14" s="41"/>
      <c r="Z14" s="41"/>
      <c r="AA14" s="41"/>
      <c r="AB14" s="41"/>
      <c r="AC14" s="41"/>
      <c r="AD14" s="41"/>
      <c r="AE14" s="41"/>
      <c r="AF14" s="41"/>
      <c r="AG14" s="41"/>
      <c r="AH14" s="41"/>
      <c r="AI14" s="41"/>
      <c r="AJ14" s="41"/>
    </row>
    <row r="15" spans="1:36" ht="15.75" hidden="1" customHeight="1" x14ac:dyDescent="0.3">
      <c r="A15" s="246" t="str">
        <f>A6</f>
        <v>Utility-Owned Streetlighting</v>
      </c>
      <c r="B15" s="247">
        <f t="shared" si="5"/>
        <v>20.000000000000004</v>
      </c>
      <c r="C15" s="248">
        <f t="shared" si="5"/>
        <v>19916.864676917001</v>
      </c>
      <c r="D15" s="249">
        <f t="shared" si="5"/>
        <v>1</v>
      </c>
      <c r="E15" s="250"/>
      <c r="F15" s="250"/>
      <c r="G15" s="250"/>
      <c r="H15" s="250"/>
      <c r="I15" s="250"/>
      <c r="J15" s="223">
        <f t="shared" si="6"/>
        <v>18372.221069916999</v>
      </c>
      <c r="K15" s="223">
        <f t="shared" si="4"/>
        <v>18372.221069916999</v>
      </c>
      <c r="L15" s="223">
        <f t="shared" si="4"/>
        <v>18372.221069916999</v>
      </c>
      <c r="M15" s="223">
        <f t="shared" si="4"/>
        <v>18372.221069916999</v>
      </c>
      <c r="N15" s="223">
        <f t="shared" si="4"/>
        <v>18372.221069916999</v>
      </c>
      <c r="O15" s="223">
        <f t="shared" si="4"/>
        <v>18372.221069916999</v>
      </c>
      <c r="P15" s="223">
        <f t="shared" si="4"/>
        <v>18372.221069916999</v>
      </c>
      <c r="Q15" s="223">
        <f t="shared" si="4"/>
        <v>18372.221069916999</v>
      </c>
      <c r="R15" s="223">
        <f t="shared" si="4"/>
        <v>18372.221069916999</v>
      </c>
      <c r="S15" s="223">
        <f t="shared" si="4"/>
        <v>0</v>
      </c>
      <c r="T15" s="223">
        <f t="shared" si="4"/>
        <v>0</v>
      </c>
      <c r="U15" s="41"/>
      <c r="V15" s="41"/>
      <c r="W15" s="41"/>
      <c r="X15" s="41"/>
      <c r="Y15" s="41"/>
      <c r="Z15" s="41"/>
      <c r="AA15" s="41"/>
      <c r="AB15" s="41"/>
      <c r="AC15" s="41"/>
      <c r="AD15" s="41"/>
      <c r="AE15" s="41"/>
      <c r="AF15" s="41"/>
      <c r="AG15" s="41"/>
      <c r="AH15" s="41"/>
      <c r="AI15" s="41"/>
      <c r="AJ15" s="41"/>
    </row>
    <row r="16" spans="1:36" ht="15.75" hidden="1" customHeight="1" x14ac:dyDescent="0.3">
      <c r="A16" s="226" t="s">
        <v>174</v>
      </c>
      <c r="B16" s="243"/>
      <c r="C16" s="228">
        <f>C7</f>
        <v>20049.764553117002</v>
      </c>
      <c r="D16" s="253">
        <f>D7</f>
        <v>0.99794516481663142</v>
      </c>
      <c r="E16" s="108"/>
      <c r="F16" s="96"/>
      <c r="G16" s="96"/>
      <c r="H16" s="96"/>
      <c r="I16" s="96"/>
      <c r="J16" s="228">
        <f t="shared" si="6"/>
        <v>18463.921984494998</v>
      </c>
      <c r="K16" s="228">
        <f t="shared" si="4"/>
        <v>18463.921984494998</v>
      </c>
      <c r="L16" s="228">
        <f t="shared" si="4"/>
        <v>18463.921984494998</v>
      </c>
      <c r="M16" s="228">
        <f t="shared" si="4"/>
        <v>18463.921984494998</v>
      </c>
      <c r="N16" s="228">
        <f t="shared" si="4"/>
        <v>18463.921984494998</v>
      </c>
      <c r="O16" s="228">
        <f t="shared" si="4"/>
        <v>18463.921984494998</v>
      </c>
      <c r="P16" s="228">
        <f t="shared" si="4"/>
        <v>18463.921984494998</v>
      </c>
      <c r="Q16" s="228">
        <f t="shared" si="4"/>
        <v>18463.921984494998</v>
      </c>
      <c r="R16" s="228">
        <f t="shared" si="4"/>
        <v>18463.921984494998</v>
      </c>
      <c r="S16" s="228">
        <f t="shared" si="4"/>
        <v>0</v>
      </c>
      <c r="T16" s="228">
        <f t="shared" si="4"/>
        <v>0</v>
      </c>
      <c r="U16" s="41"/>
      <c r="V16" s="41"/>
      <c r="W16" s="41"/>
      <c r="X16" s="41"/>
      <c r="Y16" s="41"/>
      <c r="Z16" s="41"/>
      <c r="AA16" s="41"/>
      <c r="AB16" s="41"/>
      <c r="AC16" s="41"/>
      <c r="AD16" s="41"/>
      <c r="AE16" s="41"/>
      <c r="AF16" s="41"/>
      <c r="AG16" s="41"/>
      <c r="AH16" s="41"/>
      <c r="AI16" s="41"/>
      <c r="AJ16" s="41"/>
    </row>
    <row r="17" spans="1:36" ht="15.75" hidden="1" customHeight="1" x14ac:dyDescent="0.3">
      <c r="A17" s="226" t="s">
        <v>172</v>
      </c>
      <c r="B17" s="231"/>
      <c r="C17" s="232"/>
      <c r="D17" s="244"/>
      <c r="E17" s="99"/>
      <c r="F17" s="99"/>
      <c r="G17" s="99"/>
      <c r="H17" s="99"/>
      <c r="I17" s="100"/>
      <c r="J17" s="220">
        <f t="shared" si="6"/>
        <v>0</v>
      </c>
      <c r="K17" s="220">
        <f t="shared" si="4"/>
        <v>0</v>
      </c>
      <c r="L17" s="220">
        <f t="shared" si="4"/>
        <v>0</v>
      </c>
      <c r="M17" s="220">
        <f t="shared" si="4"/>
        <v>0</v>
      </c>
      <c r="N17" s="220">
        <f t="shared" si="4"/>
        <v>0</v>
      </c>
      <c r="O17" s="220">
        <f t="shared" si="4"/>
        <v>0</v>
      </c>
      <c r="P17" s="220">
        <f t="shared" si="4"/>
        <v>0</v>
      </c>
      <c r="Q17" s="220">
        <f t="shared" si="4"/>
        <v>0</v>
      </c>
      <c r="R17" s="220">
        <f t="shared" si="4"/>
        <v>0</v>
      </c>
      <c r="S17" s="220">
        <f t="shared" si="4"/>
        <v>18463.921984494998</v>
      </c>
      <c r="T17" s="220">
        <f t="shared" si="4"/>
        <v>0</v>
      </c>
      <c r="U17" s="41"/>
      <c r="V17" s="41"/>
      <c r="W17" s="41"/>
      <c r="X17" s="41"/>
      <c r="Y17" s="41"/>
      <c r="Z17" s="41"/>
      <c r="AA17" s="41"/>
      <c r="AB17" s="41"/>
      <c r="AC17" s="41"/>
      <c r="AD17" s="41"/>
      <c r="AE17" s="41"/>
      <c r="AF17" s="41"/>
      <c r="AG17" s="41"/>
      <c r="AH17" s="41"/>
      <c r="AI17" s="41"/>
      <c r="AJ17" s="41"/>
    </row>
    <row r="18" spans="1:36" ht="15.75" hidden="1" customHeight="1" x14ac:dyDescent="0.3">
      <c r="A18" s="226" t="s">
        <v>173</v>
      </c>
      <c r="B18" s="231"/>
      <c r="C18" s="232"/>
      <c r="D18" s="232"/>
      <c r="E18" s="96"/>
      <c r="F18" s="96"/>
      <c r="G18" s="96"/>
      <c r="H18" s="96"/>
      <c r="I18" s="101"/>
      <c r="J18" s="220">
        <f t="shared" si="6"/>
        <v>1544.6436070000018</v>
      </c>
      <c r="K18" s="220">
        <f t="shared" si="4"/>
        <v>1544.6436070000018</v>
      </c>
      <c r="L18" s="220">
        <f t="shared" si="4"/>
        <v>1544.6436070000018</v>
      </c>
      <c r="M18" s="220">
        <f t="shared" si="4"/>
        <v>1544.6436070000018</v>
      </c>
      <c r="N18" s="220">
        <f t="shared" si="4"/>
        <v>1544.6436070000018</v>
      </c>
      <c r="O18" s="220">
        <f t="shared" si="4"/>
        <v>1544.6436070000018</v>
      </c>
      <c r="P18" s="220">
        <f t="shared" si="4"/>
        <v>1544.6436070000018</v>
      </c>
      <c r="Q18" s="220">
        <f t="shared" si="4"/>
        <v>1544.6436070000018</v>
      </c>
      <c r="R18" s="220">
        <f t="shared" si="4"/>
        <v>1544.6436070000018</v>
      </c>
      <c r="S18" s="220">
        <f t="shared" si="4"/>
        <v>20008.565591495</v>
      </c>
      <c r="T18" s="220">
        <f t="shared" si="4"/>
        <v>20008.565591495</v>
      </c>
      <c r="U18" s="41"/>
      <c r="V18" s="41"/>
      <c r="W18" s="41"/>
      <c r="X18" s="41"/>
      <c r="Y18" s="41"/>
      <c r="Z18" s="41"/>
      <c r="AA18" s="41"/>
      <c r="AB18" s="41"/>
      <c r="AC18" s="41"/>
      <c r="AD18" s="41"/>
      <c r="AE18" s="41"/>
      <c r="AF18" s="41"/>
      <c r="AG18" s="41"/>
      <c r="AH18" s="41"/>
      <c r="AI18" s="41"/>
      <c r="AJ18" s="41"/>
    </row>
    <row r="19" spans="1:36" ht="15.75" hidden="1" customHeight="1" x14ac:dyDescent="0.3">
      <c r="A19" s="239" t="s">
        <v>70</v>
      </c>
      <c r="B19" s="254">
        <f>B10</f>
        <v>20.000000000000004</v>
      </c>
      <c r="C19" s="77"/>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ht="15.75" customHeight="1" x14ac:dyDescent="0.3">
      <c r="A20" s="41"/>
      <c r="B20" s="123"/>
      <c r="C20" s="41"/>
      <c r="D20" s="41"/>
      <c r="E20" s="41"/>
      <c r="F20" s="41"/>
      <c r="G20" s="41"/>
      <c r="H20" s="41"/>
      <c r="I20" s="41"/>
      <c r="J20" s="41"/>
      <c r="K20" s="41"/>
      <c r="L20" s="41"/>
      <c r="M20" s="41"/>
      <c r="N20" s="41"/>
      <c r="O20" s="41"/>
      <c r="P20" s="41"/>
      <c r="Q20" s="41"/>
      <c r="R20" s="41"/>
      <c r="S20" s="41"/>
      <c r="T20" s="41"/>
    </row>
    <row r="21" spans="1:36" ht="15.75" customHeight="1" x14ac:dyDescent="0.3">
      <c r="A21" s="585" t="s">
        <v>2</v>
      </c>
      <c r="B21" s="586"/>
      <c r="C21" s="586"/>
      <c r="D21" s="586"/>
      <c r="E21" s="586"/>
      <c r="F21" s="586"/>
      <c r="G21" s="586"/>
      <c r="H21" s="586"/>
      <c r="I21" s="586"/>
      <c r="J21" s="586"/>
      <c r="K21" s="586"/>
      <c r="L21" s="586"/>
    </row>
    <row r="22" spans="1:36" x14ac:dyDescent="0.3">
      <c r="A22" s="587" t="s">
        <v>760</v>
      </c>
      <c r="B22" s="587"/>
      <c r="C22" s="587"/>
      <c r="D22" s="587"/>
      <c r="E22" s="587"/>
      <c r="F22" s="587"/>
      <c r="G22" s="587"/>
      <c r="H22" s="587"/>
      <c r="I22" s="587"/>
      <c r="J22" s="587"/>
      <c r="K22" s="587"/>
      <c r="L22" s="587"/>
    </row>
    <row r="23" spans="1:36" ht="15.75" customHeight="1" x14ac:dyDescent="0.3"/>
    <row r="24" spans="1:36" ht="15.75" customHeight="1" x14ac:dyDescent="0.3"/>
  </sheetData>
  <mergeCells count="11">
    <mergeCell ref="AJ3:AJ4"/>
    <mergeCell ref="A21:L21"/>
    <mergeCell ref="A22:L22"/>
    <mergeCell ref="A3:A4"/>
    <mergeCell ref="B3:B4"/>
    <mergeCell ref="C3:C4"/>
    <mergeCell ref="D3:D4"/>
    <mergeCell ref="A12:A13"/>
    <mergeCell ref="B12:B13"/>
    <mergeCell ref="C12:C13"/>
    <mergeCell ref="D12:D13"/>
  </mergeCell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6B00-A85F-4876-B247-8AF548AB48F8}">
  <dimension ref="A1:AJ27"/>
  <sheetViews>
    <sheetView workbookViewId="0">
      <selection activeCell="K24" sqref="K24"/>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28" t="s">
        <v>601</v>
      </c>
    </row>
    <row r="2" spans="1:36" x14ac:dyDescent="0.3">
      <c r="A2" s="49"/>
    </row>
    <row r="3" spans="1:36" ht="15.75" customHeight="1" x14ac:dyDescent="0.3">
      <c r="A3" s="561" t="s">
        <v>86</v>
      </c>
      <c r="B3" s="563" t="s">
        <v>70</v>
      </c>
      <c r="C3" s="563" t="s">
        <v>412</v>
      </c>
      <c r="D3" s="563" t="s">
        <v>60</v>
      </c>
      <c r="E3" s="151"/>
      <c r="F3" s="29"/>
      <c r="G3" s="29"/>
      <c r="H3" s="29"/>
      <c r="I3" s="151"/>
      <c r="J3" s="151" t="s">
        <v>414</v>
      </c>
      <c r="K3" s="29"/>
      <c r="L3" s="29"/>
      <c r="M3" s="29"/>
      <c r="N3" s="29"/>
      <c r="O3" s="29"/>
      <c r="P3" s="29"/>
      <c r="Q3" s="29"/>
      <c r="R3" s="29"/>
      <c r="S3" s="29"/>
      <c r="T3" s="29"/>
      <c r="U3" s="29"/>
      <c r="V3" s="29"/>
      <c r="W3" s="29"/>
      <c r="X3" s="29"/>
      <c r="Y3" s="29"/>
      <c r="Z3" s="29"/>
      <c r="AA3" s="29"/>
      <c r="AB3" s="29"/>
      <c r="AC3" s="29"/>
      <c r="AD3" s="29"/>
      <c r="AE3" s="29"/>
      <c r="AF3" s="29"/>
      <c r="AG3" s="29"/>
      <c r="AH3" s="29"/>
      <c r="AI3" s="29"/>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x14ac:dyDescent="0.3">
      <c r="A5" s="246" t="s">
        <v>157</v>
      </c>
      <c r="B5" s="247">
        <f>'SB - SBDI'!B16</f>
        <v>12.51360144619971</v>
      </c>
      <c r="C5" s="248">
        <f>'SB - SBDI'!C13</f>
        <v>61906.350204291797</v>
      </c>
      <c r="D5" s="249">
        <f>'SB - SBDI'!D13</f>
        <v>0.89099999999999813</v>
      </c>
      <c r="E5" s="250"/>
      <c r="F5" s="250"/>
      <c r="G5" s="250"/>
      <c r="H5" s="250"/>
      <c r="I5" s="250"/>
      <c r="J5" s="223">
        <f>'SB - SBDI'!J13</f>
        <v>55158.558032023873</v>
      </c>
      <c r="K5" s="223">
        <f>'SB - SBDI'!K13</f>
        <v>55158.558032023873</v>
      </c>
      <c r="L5" s="223">
        <f>'SB - SBDI'!L13</f>
        <v>54995.194904322911</v>
      </c>
      <c r="M5" s="223">
        <f>'SB - SBDI'!M13</f>
        <v>53402.930087977649</v>
      </c>
      <c r="N5" s="223">
        <f>'SB - SBDI'!N13</f>
        <v>52210.166161560388</v>
      </c>
      <c r="O5" s="223">
        <f>'SB - SBDI'!O13</f>
        <v>51602.1682164304</v>
      </c>
      <c r="P5" s="223">
        <f>'SB - SBDI'!P13</f>
        <v>49949.381397298042</v>
      </c>
      <c r="Q5" s="223">
        <f>'SB - SBDI'!Q13</f>
        <v>48942.758227965707</v>
      </c>
      <c r="R5" s="223">
        <f>'SB - SBDI'!R13</f>
        <v>48786.816367483887</v>
      </c>
      <c r="S5" s="223">
        <f>'SB - SBDI'!S13</f>
        <v>47878.673638715933</v>
      </c>
      <c r="T5" s="223">
        <f>'SB - SBDI'!T13</f>
        <v>46741.979107152576</v>
      </c>
      <c r="U5" s="223">
        <f>'SB - SBDI'!U13</f>
        <v>37170.90328161564</v>
      </c>
      <c r="V5" s="223">
        <f>'SB - SBDI'!V13</f>
        <v>19938.316780292105</v>
      </c>
      <c r="W5" s="223">
        <f>'SB - SBDI'!W13</f>
        <v>17131.96557639536</v>
      </c>
      <c r="X5" s="223">
        <f>'SB - SBDI'!X13</f>
        <v>16633.695582315147</v>
      </c>
      <c r="Y5" s="223">
        <f>'SB - SBDI'!Y13</f>
        <v>0</v>
      </c>
      <c r="Z5" s="223">
        <f>'SB - SBDI'!Z13</f>
        <v>0</v>
      </c>
      <c r="AA5" s="223">
        <f>'SB - SBDI'!AA13</f>
        <v>0</v>
      </c>
      <c r="AB5" s="223">
        <f>'SB - SBDI'!AB13</f>
        <v>0</v>
      </c>
      <c r="AC5" s="223">
        <f>'SB - SBDI'!AC13</f>
        <v>0</v>
      </c>
      <c r="AD5" s="223">
        <f>'SB - SBDI'!AD13</f>
        <v>0</v>
      </c>
      <c r="AE5" s="223">
        <f>'SB - SBDI'!AE13</f>
        <v>0</v>
      </c>
      <c r="AF5" s="223">
        <f>'SB - SBDI'!AF13</f>
        <v>0</v>
      </c>
      <c r="AG5" s="223">
        <f>'SB - SBDI'!AG13</f>
        <v>0</v>
      </c>
      <c r="AH5" s="223">
        <f>'SB - SBDI'!AH13</f>
        <v>0</v>
      </c>
      <c r="AI5" s="223">
        <f>'SB - SBDI'!AI13</f>
        <v>0</v>
      </c>
      <c r="AJ5" s="258">
        <f>SUM(E5:AI5)</f>
        <v>655702.06539357326</v>
      </c>
    </row>
    <row r="6" spans="1:36" x14ac:dyDescent="0.3">
      <c r="A6" s="246" t="s">
        <v>183</v>
      </c>
      <c r="B6" s="247">
        <f>'SB - SBEP'!B12</f>
        <v>19.717442923550049</v>
      </c>
      <c r="C6" s="248">
        <f>'SB - SBEP'!C9</f>
        <v>326.56927566645487</v>
      </c>
      <c r="D6" s="249">
        <f>'SB - SBEP'!D9</f>
        <v>0.89100000000000001</v>
      </c>
      <c r="E6" s="250"/>
      <c r="F6" s="250"/>
      <c r="G6" s="250"/>
      <c r="H6" s="250"/>
      <c r="I6" s="250"/>
      <c r="J6" s="223">
        <f>'SB - SBEP'!J9</f>
        <v>290.97322461881129</v>
      </c>
      <c r="K6" s="223">
        <f>'SB - SBEP'!K9</f>
        <v>290.97322461881129</v>
      </c>
      <c r="L6" s="223">
        <f>'SB - SBEP'!L9</f>
        <v>290.97322461881129</v>
      </c>
      <c r="M6" s="223">
        <f>'SB - SBEP'!M9</f>
        <v>290.97322461881129</v>
      </c>
      <c r="N6" s="223">
        <f>'SB - SBEP'!N9</f>
        <v>290.97322461881129</v>
      </c>
      <c r="O6" s="223">
        <f>'SB - SBEP'!O9</f>
        <v>290.97322461881129</v>
      </c>
      <c r="P6" s="223">
        <f>'SB - SBEP'!P9</f>
        <v>290.97322461881129</v>
      </c>
      <c r="Q6" s="223">
        <f>'SB - SBEP'!Q9</f>
        <v>290.97322461881129</v>
      </c>
      <c r="R6" s="223">
        <f>'SB - SBEP'!R9</f>
        <v>290.97322461881129</v>
      </c>
      <c r="S6" s="223">
        <f>'SB - SBEP'!S9</f>
        <v>290.97322461881129</v>
      </c>
      <c r="T6" s="223">
        <f>'SB - SBEP'!T9</f>
        <v>289.6198317349772</v>
      </c>
      <c r="U6" s="223">
        <f>'SB - SBEP'!U9</f>
        <v>289.6198317349772</v>
      </c>
      <c r="V6" s="223">
        <f>'SB - SBEP'!V9</f>
        <v>281.03450488058161</v>
      </c>
      <c r="W6" s="223">
        <f>'SB - SBEP'!W9</f>
        <v>281.03450488058161</v>
      </c>
      <c r="X6" s="223">
        <f>'SB - SBEP'!X9</f>
        <v>281.03450488058161</v>
      </c>
      <c r="Y6" s="223">
        <f>'SB - SBEP'!Y9</f>
        <v>281.03450488058161</v>
      </c>
      <c r="Z6" s="223">
        <f>'SB - SBEP'!Z9</f>
        <v>281.03450488058161</v>
      </c>
      <c r="AA6" s="223">
        <f>'SB - SBEP'!AA9</f>
        <v>281.03450488058161</v>
      </c>
      <c r="AB6" s="223">
        <f>'SB - SBEP'!AB9</f>
        <v>281.03450488058161</v>
      </c>
      <c r="AC6" s="223">
        <f>'SB - SBEP'!AC9</f>
        <v>281.03450488058161</v>
      </c>
      <c r="AD6" s="223">
        <f>'SB - SBEP'!AD9</f>
        <v>0</v>
      </c>
      <c r="AE6" s="223">
        <f>'SB - SBEP'!AE9</f>
        <v>0</v>
      </c>
      <c r="AF6" s="223">
        <f>'SB - SBEP'!AF9</f>
        <v>0</v>
      </c>
      <c r="AG6" s="223">
        <f>'SB - SBEP'!AG9</f>
        <v>0</v>
      </c>
      <c r="AH6" s="223">
        <f>'SB - SBEP'!AH9</f>
        <v>0</v>
      </c>
      <c r="AI6" s="223">
        <f>'SB - SBEP'!AI9</f>
        <v>0</v>
      </c>
      <c r="AJ6" s="225">
        <f t="shared" ref="AJ6" si="0">SUM(E6:AI6)</f>
        <v>5737.2479487027194</v>
      </c>
    </row>
    <row r="7" spans="1:36" x14ac:dyDescent="0.3">
      <c r="A7" s="226" t="s">
        <v>372</v>
      </c>
      <c r="B7" s="243"/>
      <c r="C7" s="228">
        <f>SUM(C5:C6)</f>
        <v>62232.919479958255</v>
      </c>
      <c r="D7" s="253">
        <f>J7/C7</f>
        <v>0.89099999999999813</v>
      </c>
      <c r="E7" s="108"/>
      <c r="F7" s="96"/>
      <c r="G7" s="96"/>
      <c r="H7" s="96"/>
      <c r="I7" s="96"/>
      <c r="J7" s="228">
        <f>SUM(J5:J6)</f>
        <v>55449.531256642687</v>
      </c>
      <c r="K7" s="228">
        <f t="shared" ref="K7:AJ7" si="1">SUM(K5:K6)</f>
        <v>55449.531256642687</v>
      </c>
      <c r="L7" s="228">
        <f t="shared" si="1"/>
        <v>55286.168128941725</v>
      </c>
      <c r="M7" s="228">
        <f t="shared" si="1"/>
        <v>53693.903312596463</v>
      </c>
      <c r="N7" s="228">
        <f t="shared" si="1"/>
        <v>52501.139386179202</v>
      </c>
      <c r="O7" s="228">
        <f t="shared" si="1"/>
        <v>51893.141441049214</v>
      </c>
      <c r="P7" s="228">
        <f t="shared" si="1"/>
        <v>50240.354621916857</v>
      </c>
      <c r="Q7" s="228">
        <f t="shared" si="1"/>
        <v>49233.731452584521</v>
      </c>
      <c r="R7" s="228">
        <f t="shared" si="1"/>
        <v>49077.789592102701</v>
      </c>
      <c r="S7" s="228">
        <f t="shared" si="1"/>
        <v>48169.646863334747</v>
      </c>
      <c r="T7" s="228">
        <f t="shared" si="1"/>
        <v>47031.598938887553</v>
      </c>
      <c r="U7" s="228">
        <f t="shared" si="1"/>
        <v>37460.523113350617</v>
      </c>
      <c r="V7" s="228">
        <f t="shared" si="1"/>
        <v>20219.351285172688</v>
      </c>
      <c r="W7" s="228">
        <f t="shared" si="1"/>
        <v>17413.000081275943</v>
      </c>
      <c r="X7" s="228">
        <f t="shared" si="1"/>
        <v>16914.73008719573</v>
      </c>
      <c r="Y7" s="228">
        <f t="shared" si="1"/>
        <v>281.03450488058161</v>
      </c>
      <c r="Z7" s="228">
        <f t="shared" si="1"/>
        <v>281.03450488058161</v>
      </c>
      <c r="AA7" s="228">
        <f t="shared" si="1"/>
        <v>281.03450488058161</v>
      </c>
      <c r="AB7" s="228">
        <f t="shared" si="1"/>
        <v>281.03450488058161</v>
      </c>
      <c r="AC7" s="228">
        <f t="shared" si="1"/>
        <v>281.03450488058161</v>
      </c>
      <c r="AD7" s="228">
        <f t="shared" si="1"/>
        <v>0</v>
      </c>
      <c r="AE7" s="228">
        <f t="shared" si="1"/>
        <v>0</v>
      </c>
      <c r="AF7" s="228">
        <f t="shared" si="1"/>
        <v>0</v>
      </c>
      <c r="AG7" s="228">
        <f t="shared" si="1"/>
        <v>0</v>
      </c>
      <c r="AH7" s="228">
        <f t="shared" si="1"/>
        <v>0</v>
      </c>
      <c r="AI7" s="245">
        <f t="shared" si="1"/>
        <v>0</v>
      </c>
      <c r="AJ7" s="220">
        <f t="shared" si="1"/>
        <v>661439.31334227603</v>
      </c>
    </row>
    <row r="8" spans="1:36" x14ac:dyDescent="0.3">
      <c r="A8" s="226" t="s">
        <v>373</v>
      </c>
      <c r="B8" s="231"/>
      <c r="C8" s="232"/>
      <c r="D8" s="244"/>
      <c r="E8" s="99"/>
      <c r="F8" s="99"/>
      <c r="G8" s="99"/>
      <c r="H8" s="99"/>
      <c r="I8" s="100"/>
      <c r="J8" s="220">
        <v>0</v>
      </c>
      <c r="K8" s="234">
        <f>J7-K7</f>
        <v>0</v>
      </c>
      <c r="L8" s="234">
        <f t="shared" ref="L8:AI8" si="2">K7-L7</f>
        <v>163.36312770096265</v>
      </c>
      <c r="M8" s="234">
        <f t="shared" si="2"/>
        <v>1592.2648163452614</v>
      </c>
      <c r="N8" s="234">
        <f t="shared" si="2"/>
        <v>1192.7639264172612</v>
      </c>
      <c r="O8" s="234">
        <f t="shared" si="2"/>
        <v>607.99794512998778</v>
      </c>
      <c r="P8" s="234">
        <f t="shared" si="2"/>
        <v>1652.7868191323578</v>
      </c>
      <c r="Q8" s="234">
        <f t="shared" si="2"/>
        <v>1006.6231693323352</v>
      </c>
      <c r="R8" s="234">
        <f t="shared" si="2"/>
        <v>155.94186048182019</v>
      </c>
      <c r="S8" s="234">
        <f t="shared" si="2"/>
        <v>908.1427287679544</v>
      </c>
      <c r="T8" s="234">
        <f t="shared" si="2"/>
        <v>1138.0479244471935</v>
      </c>
      <c r="U8" s="234">
        <f t="shared" si="2"/>
        <v>9571.0758255369365</v>
      </c>
      <c r="V8" s="234">
        <f t="shared" si="2"/>
        <v>17241.171828177929</v>
      </c>
      <c r="W8" s="234">
        <f t="shared" si="2"/>
        <v>2806.3512038967456</v>
      </c>
      <c r="X8" s="234">
        <f t="shared" si="2"/>
        <v>498.2699940802122</v>
      </c>
      <c r="Y8" s="234">
        <f t="shared" si="2"/>
        <v>16633.695582315147</v>
      </c>
      <c r="Z8" s="234">
        <f t="shared" si="2"/>
        <v>0</v>
      </c>
      <c r="AA8" s="234">
        <f t="shared" si="2"/>
        <v>0</v>
      </c>
      <c r="AB8" s="234">
        <f t="shared" si="2"/>
        <v>0</v>
      </c>
      <c r="AC8" s="234">
        <f t="shared" si="2"/>
        <v>0</v>
      </c>
      <c r="AD8" s="234">
        <f t="shared" si="2"/>
        <v>281.03450488058161</v>
      </c>
      <c r="AE8" s="234">
        <f t="shared" si="2"/>
        <v>0</v>
      </c>
      <c r="AF8" s="234">
        <f t="shared" si="2"/>
        <v>0</v>
      </c>
      <c r="AG8" s="234">
        <f t="shared" si="2"/>
        <v>0</v>
      </c>
      <c r="AH8" s="234">
        <f t="shared" si="2"/>
        <v>0</v>
      </c>
      <c r="AI8" s="234">
        <f t="shared" si="2"/>
        <v>0</v>
      </c>
      <c r="AJ8" s="107"/>
    </row>
    <row r="9" spans="1:36" x14ac:dyDescent="0.3">
      <c r="A9" s="226" t="s">
        <v>374</v>
      </c>
      <c r="B9" s="231"/>
      <c r="C9" s="232"/>
      <c r="D9" s="232"/>
      <c r="E9" s="96"/>
      <c r="F9" s="96"/>
      <c r="G9" s="96"/>
      <c r="H9" s="96"/>
      <c r="I9" s="101"/>
      <c r="J9" s="220">
        <f>$J$7-J7</f>
        <v>0</v>
      </c>
      <c r="K9" s="236">
        <f t="shared" ref="K9:AI9" si="3">$J$7-K7</f>
        <v>0</v>
      </c>
      <c r="L9" s="236">
        <f t="shared" si="3"/>
        <v>163.36312770096265</v>
      </c>
      <c r="M9" s="236">
        <f t="shared" si="3"/>
        <v>1755.627944046224</v>
      </c>
      <c r="N9" s="236">
        <f t="shared" si="3"/>
        <v>2948.3918704634852</v>
      </c>
      <c r="O9" s="236">
        <f t="shared" si="3"/>
        <v>3556.389815593473</v>
      </c>
      <c r="P9" s="236">
        <f t="shared" si="3"/>
        <v>5209.1766347258308</v>
      </c>
      <c r="Q9" s="236">
        <f t="shared" si="3"/>
        <v>6215.799804058166</v>
      </c>
      <c r="R9" s="236">
        <f t="shared" si="3"/>
        <v>6371.7416645399862</v>
      </c>
      <c r="S9" s="236">
        <f t="shared" si="3"/>
        <v>7279.8843933079406</v>
      </c>
      <c r="T9" s="236">
        <f t="shared" si="3"/>
        <v>8417.9323177551341</v>
      </c>
      <c r="U9" s="236">
        <f t="shared" si="3"/>
        <v>17989.008143292071</v>
      </c>
      <c r="V9" s="236">
        <f t="shared" si="3"/>
        <v>35230.179971470003</v>
      </c>
      <c r="W9" s="236">
        <f t="shared" si="3"/>
        <v>38036.531175366748</v>
      </c>
      <c r="X9" s="236">
        <f t="shared" si="3"/>
        <v>38534.801169446961</v>
      </c>
      <c r="Y9" s="236">
        <f t="shared" si="3"/>
        <v>55168.496751762104</v>
      </c>
      <c r="Z9" s="236">
        <f t="shared" si="3"/>
        <v>55168.496751762104</v>
      </c>
      <c r="AA9" s="236">
        <f t="shared" si="3"/>
        <v>55168.496751762104</v>
      </c>
      <c r="AB9" s="236">
        <f t="shared" si="3"/>
        <v>55168.496751762104</v>
      </c>
      <c r="AC9" s="236">
        <f t="shared" si="3"/>
        <v>55168.496751762104</v>
      </c>
      <c r="AD9" s="236">
        <f t="shared" si="3"/>
        <v>55449.531256642687</v>
      </c>
      <c r="AE9" s="236">
        <f t="shared" si="3"/>
        <v>55449.531256642687</v>
      </c>
      <c r="AF9" s="236">
        <f t="shared" si="3"/>
        <v>55449.531256642687</v>
      </c>
      <c r="AG9" s="236">
        <f t="shared" si="3"/>
        <v>55449.531256642687</v>
      </c>
      <c r="AH9" s="236">
        <f t="shared" si="3"/>
        <v>55449.531256642687</v>
      </c>
      <c r="AI9" s="236">
        <f t="shared" si="3"/>
        <v>55449.531256642687</v>
      </c>
      <c r="AJ9" s="102"/>
    </row>
    <row r="10" spans="1:36" x14ac:dyDescent="0.3">
      <c r="A10" s="239" t="s">
        <v>70</v>
      </c>
      <c r="B10" s="254">
        <f>SUMPRODUCT(B5:B6,C5:C6)/C7</f>
        <v>12.551403839417528</v>
      </c>
      <c r="C10" s="77"/>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row>
    <row r="11" spans="1:36" x14ac:dyDescent="0.3">
      <c r="A11" s="41"/>
      <c r="B11" s="123"/>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ht="15.75" hidden="1" customHeight="1" x14ac:dyDescent="0.3">
      <c r="A12" s="561" t="s">
        <v>86</v>
      </c>
      <c r="B12" s="563" t="s">
        <v>0</v>
      </c>
      <c r="C12" s="563" t="s">
        <v>28</v>
      </c>
      <c r="D12" s="563" t="s">
        <v>60</v>
      </c>
      <c r="E12" s="151"/>
      <c r="F12" s="29"/>
      <c r="G12" s="29"/>
      <c r="H12" s="29"/>
      <c r="I12" s="135"/>
      <c r="J12" s="112" t="s">
        <v>414</v>
      </c>
      <c r="K12" s="113"/>
      <c r="L12" s="113"/>
      <c r="M12" s="113"/>
      <c r="N12" s="113"/>
      <c r="O12" s="113"/>
      <c r="P12" s="113"/>
      <c r="Q12" s="113"/>
      <c r="R12" s="113"/>
      <c r="S12" s="113"/>
      <c r="T12" s="114"/>
      <c r="U12" s="41"/>
      <c r="V12" s="41"/>
      <c r="W12" s="41"/>
      <c r="X12" s="41"/>
      <c r="Y12" s="41"/>
      <c r="Z12" s="41"/>
      <c r="AA12" s="41"/>
      <c r="AB12" s="41"/>
      <c r="AC12" s="41"/>
      <c r="AD12" s="41"/>
      <c r="AE12" s="41"/>
      <c r="AF12" s="41"/>
      <c r="AG12" s="41"/>
      <c r="AH12" s="41"/>
      <c r="AI12" s="41"/>
      <c r="AJ12" s="41"/>
    </row>
    <row r="13" spans="1:36" hidden="1" x14ac:dyDescent="0.3">
      <c r="A13" s="566"/>
      <c r="B13" s="565"/>
      <c r="C13" s="565"/>
      <c r="D13" s="564"/>
      <c r="E13" s="1"/>
      <c r="F13" s="1"/>
      <c r="G13" s="1"/>
      <c r="H13" s="1"/>
      <c r="I13" s="1"/>
      <c r="J13" s="122">
        <f>U4</f>
        <v>2034</v>
      </c>
      <c r="K13" s="122">
        <f t="shared" ref="K13:T13" si="4">V4</f>
        <v>2035</v>
      </c>
      <c r="L13" s="122">
        <f t="shared" si="4"/>
        <v>2036</v>
      </c>
      <c r="M13" s="122">
        <f t="shared" si="4"/>
        <v>2037</v>
      </c>
      <c r="N13" s="122">
        <f t="shared" si="4"/>
        <v>2038</v>
      </c>
      <c r="O13" s="122">
        <f t="shared" si="4"/>
        <v>2039</v>
      </c>
      <c r="P13" s="122">
        <f t="shared" si="4"/>
        <v>2040</v>
      </c>
      <c r="Q13" s="122">
        <f t="shared" si="4"/>
        <v>2041</v>
      </c>
      <c r="R13" s="122">
        <f t="shared" si="4"/>
        <v>2042</v>
      </c>
      <c r="S13" s="122">
        <f t="shared" si="4"/>
        <v>2043</v>
      </c>
      <c r="T13" s="122">
        <f t="shared" si="4"/>
        <v>2044</v>
      </c>
      <c r="U13" s="41"/>
      <c r="V13" s="41"/>
      <c r="W13" s="41"/>
      <c r="X13" s="41"/>
      <c r="Y13" s="41"/>
      <c r="Z13" s="41"/>
      <c r="AA13" s="41"/>
      <c r="AB13" s="41"/>
      <c r="AC13" s="41"/>
      <c r="AD13" s="41"/>
      <c r="AE13" s="41"/>
      <c r="AF13" s="41"/>
      <c r="AG13" s="41"/>
      <c r="AH13" s="41"/>
      <c r="AI13" s="41"/>
      <c r="AJ13" s="41"/>
    </row>
    <row r="14" spans="1:36" hidden="1" x14ac:dyDescent="0.3">
      <c r="A14" s="246" t="str">
        <f>A5</f>
        <v>SBDI</v>
      </c>
      <c r="B14" s="247">
        <f t="shared" ref="B14:D15" si="5">B5</f>
        <v>12.51360144619971</v>
      </c>
      <c r="C14" s="248">
        <f t="shared" si="5"/>
        <v>61906.350204291797</v>
      </c>
      <c r="D14" s="249">
        <f t="shared" si="5"/>
        <v>0.89099999999999813</v>
      </c>
      <c r="E14" s="250"/>
      <c r="F14" s="250"/>
      <c r="G14" s="250"/>
      <c r="H14" s="250"/>
      <c r="I14" s="250"/>
      <c r="J14" s="223">
        <f t="shared" ref="J14:J18" si="6">U5</f>
        <v>37170.90328161564</v>
      </c>
      <c r="K14" s="223">
        <f t="shared" ref="K14:K18" si="7">V5</f>
        <v>19938.316780292105</v>
      </c>
      <c r="L14" s="223">
        <f t="shared" ref="L14:L18" si="8">W5</f>
        <v>17131.96557639536</v>
      </c>
      <c r="M14" s="223">
        <f t="shared" ref="M14:M18" si="9">X5</f>
        <v>16633.695582315147</v>
      </c>
      <c r="N14" s="223">
        <f t="shared" ref="N14:N18" si="10">Y5</f>
        <v>0</v>
      </c>
      <c r="O14" s="223">
        <f t="shared" ref="O14:O18" si="11">Z5</f>
        <v>0</v>
      </c>
      <c r="P14" s="223">
        <f t="shared" ref="P14:P18" si="12">AA5</f>
        <v>0</v>
      </c>
      <c r="Q14" s="223">
        <f t="shared" ref="Q14:Q18" si="13">AB5</f>
        <v>0</v>
      </c>
      <c r="R14" s="223">
        <f t="shared" ref="R14:R18" si="14">AC5</f>
        <v>0</v>
      </c>
      <c r="S14" s="223">
        <f t="shared" ref="S14:S18" si="15">AD5</f>
        <v>0</v>
      </c>
      <c r="T14" s="223">
        <f t="shared" ref="T14:T18" si="16">AE5</f>
        <v>0</v>
      </c>
      <c r="U14" s="41"/>
      <c r="V14" s="41"/>
      <c r="W14" s="41"/>
      <c r="X14" s="41"/>
      <c r="Y14" s="41"/>
      <c r="Z14" s="41"/>
      <c r="AA14" s="41"/>
      <c r="AB14" s="41"/>
      <c r="AC14" s="41"/>
      <c r="AD14" s="41"/>
      <c r="AE14" s="41"/>
      <c r="AF14" s="41"/>
      <c r="AG14" s="41"/>
      <c r="AH14" s="41"/>
      <c r="AI14" s="41"/>
      <c r="AJ14" s="41"/>
    </row>
    <row r="15" spans="1:36" hidden="1" x14ac:dyDescent="0.3">
      <c r="A15" s="246" t="str">
        <f>A6</f>
        <v>SBEP</v>
      </c>
      <c r="B15" s="247">
        <f t="shared" si="5"/>
        <v>19.717442923550049</v>
      </c>
      <c r="C15" s="248">
        <f t="shared" si="5"/>
        <v>326.56927566645487</v>
      </c>
      <c r="D15" s="249">
        <f t="shared" si="5"/>
        <v>0.89100000000000001</v>
      </c>
      <c r="E15" s="250"/>
      <c r="F15" s="250"/>
      <c r="G15" s="250"/>
      <c r="H15" s="250"/>
      <c r="I15" s="250"/>
      <c r="J15" s="223">
        <f t="shared" si="6"/>
        <v>289.6198317349772</v>
      </c>
      <c r="K15" s="223">
        <f t="shared" si="7"/>
        <v>281.03450488058161</v>
      </c>
      <c r="L15" s="223">
        <f t="shared" si="8"/>
        <v>281.03450488058161</v>
      </c>
      <c r="M15" s="223">
        <f t="shared" si="9"/>
        <v>281.03450488058161</v>
      </c>
      <c r="N15" s="223">
        <f t="shared" si="10"/>
        <v>281.03450488058161</v>
      </c>
      <c r="O15" s="223">
        <f t="shared" si="11"/>
        <v>281.03450488058161</v>
      </c>
      <c r="P15" s="223">
        <f t="shared" si="12"/>
        <v>281.03450488058161</v>
      </c>
      <c r="Q15" s="223">
        <f t="shared" si="13"/>
        <v>281.03450488058161</v>
      </c>
      <c r="R15" s="223">
        <f t="shared" si="14"/>
        <v>281.03450488058161</v>
      </c>
      <c r="S15" s="223">
        <f t="shared" si="15"/>
        <v>0</v>
      </c>
      <c r="T15" s="223">
        <f t="shared" si="16"/>
        <v>0</v>
      </c>
      <c r="U15" s="41"/>
      <c r="V15" s="41"/>
      <c r="W15" s="41"/>
      <c r="X15" s="41"/>
      <c r="Y15" s="41"/>
      <c r="Z15" s="41"/>
      <c r="AA15" s="41"/>
      <c r="AB15" s="41"/>
      <c r="AC15" s="41"/>
      <c r="AD15" s="41"/>
      <c r="AE15" s="41"/>
      <c r="AF15" s="41"/>
      <c r="AG15" s="41"/>
      <c r="AH15" s="41"/>
      <c r="AI15" s="41"/>
      <c r="AJ15" s="41"/>
    </row>
    <row r="16" spans="1:36" hidden="1" x14ac:dyDescent="0.3">
      <c r="A16" s="226" t="str">
        <f>A7</f>
        <v>2023 CPAS</v>
      </c>
      <c r="B16" s="243"/>
      <c r="C16" s="228">
        <f>C7</f>
        <v>62232.919479958255</v>
      </c>
      <c r="D16" s="253">
        <f>D7</f>
        <v>0.89099999999999813</v>
      </c>
      <c r="E16" s="108"/>
      <c r="F16" s="96"/>
      <c r="G16" s="96"/>
      <c r="H16" s="96"/>
      <c r="I16" s="96"/>
      <c r="J16" s="228">
        <f t="shared" si="6"/>
        <v>37460.523113350617</v>
      </c>
      <c r="K16" s="228">
        <f t="shared" si="7"/>
        <v>20219.351285172688</v>
      </c>
      <c r="L16" s="228">
        <f t="shared" si="8"/>
        <v>17413.000081275943</v>
      </c>
      <c r="M16" s="228">
        <f t="shared" si="9"/>
        <v>16914.73008719573</v>
      </c>
      <c r="N16" s="228">
        <f t="shared" si="10"/>
        <v>281.03450488058161</v>
      </c>
      <c r="O16" s="228">
        <f t="shared" si="11"/>
        <v>281.03450488058161</v>
      </c>
      <c r="P16" s="228">
        <f t="shared" si="12"/>
        <v>281.03450488058161</v>
      </c>
      <c r="Q16" s="228">
        <f t="shared" si="13"/>
        <v>281.03450488058161</v>
      </c>
      <c r="R16" s="228">
        <f t="shared" si="14"/>
        <v>281.03450488058161</v>
      </c>
      <c r="S16" s="228">
        <f t="shared" si="15"/>
        <v>0</v>
      </c>
      <c r="T16" s="228">
        <f t="shared" si="16"/>
        <v>0</v>
      </c>
      <c r="U16" s="41"/>
      <c r="V16" s="41"/>
      <c r="W16" s="41"/>
      <c r="X16" s="41"/>
      <c r="Y16" s="41"/>
      <c r="Z16" s="41"/>
      <c r="AA16" s="41"/>
      <c r="AB16" s="41"/>
      <c r="AC16" s="41"/>
      <c r="AD16" s="41"/>
      <c r="AE16" s="41"/>
      <c r="AF16" s="41"/>
      <c r="AG16" s="41"/>
      <c r="AH16" s="41"/>
      <c r="AI16" s="41"/>
      <c r="AJ16" s="41"/>
    </row>
    <row r="17" spans="1:36" hidden="1" x14ac:dyDescent="0.3">
      <c r="A17" s="226" t="str">
        <f>A8</f>
        <v>Expiring 2023 CPAS</v>
      </c>
      <c r="B17" s="231"/>
      <c r="C17" s="232"/>
      <c r="D17" s="244"/>
      <c r="E17" s="99"/>
      <c r="F17" s="99"/>
      <c r="G17" s="99"/>
      <c r="H17" s="99"/>
      <c r="I17" s="100"/>
      <c r="J17" s="220">
        <f t="shared" si="6"/>
        <v>9571.0758255369365</v>
      </c>
      <c r="K17" s="234">
        <f t="shared" si="7"/>
        <v>17241.171828177929</v>
      </c>
      <c r="L17" s="234">
        <f t="shared" si="8"/>
        <v>2806.3512038967456</v>
      </c>
      <c r="M17" s="234">
        <f t="shared" si="9"/>
        <v>498.2699940802122</v>
      </c>
      <c r="N17" s="234">
        <f t="shared" si="10"/>
        <v>16633.695582315147</v>
      </c>
      <c r="O17" s="234">
        <f t="shared" si="11"/>
        <v>0</v>
      </c>
      <c r="P17" s="234">
        <f t="shared" si="12"/>
        <v>0</v>
      </c>
      <c r="Q17" s="234">
        <f t="shared" si="13"/>
        <v>0</v>
      </c>
      <c r="R17" s="234">
        <f t="shared" si="14"/>
        <v>0</v>
      </c>
      <c r="S17" s="234">
        <f t="shared" si="15"/>
        <v>281.03450488058161</v>
      </c>
      <c r="T17" s="234">
        <f t="shared" si="16"/>
        <v>0</v>
      </c>
      <c r="U17" s="41"/>
      <c r="V17" s="41"/>
      <c r="W17" s="41"/>
      <c r="X17" s="41"/>
      <c r="Y17" s="41"/>
      <c r="Z17" s="41"/>
      <c r="AA17" s="41"/>
      <c r="AB17" s="41"/>
      <c r="AC17" s="41"/>
      <c r="AD17" s="41"/>
      <c r="AE17" s="41"/>
      <c r="AF17" s="41"/>
      <c r="AG17" s="41"/>
      <c r="AH17" s="41"/>
      <c r="AI17" s="41"/>
      <c r="AJ17" s="41"/>
    </row>
    <row r="18" spans="1:36" hidden="1" x14ac:dyDescent="0.3">
      <c r="A18" s="226" t="str">
        <f>A9</f>
        <v>Expired 2023 CPAS</v>
      </c>
      <c r="B18" s="231"/>
      <c r="C18" s="232"/>
      <c r="D18" s="232"/>
      <c r="E18" s="96"/>
      <c r="F18" s="96"/>
      <c r="G18" s="96"/>
      <c r="H18" s="96"/>
      <c r="I18" s="101"/>
      <c r="J18" s="220">
        <f t="shared" si="6"/>
        <v>17989.008143292071</v>
      </c>
      <c r="K18" s="236">
        <f t="shared" si="7"/>
        <v>35230.179971470003</v>
      </c>
      <c r="L18" s="236">
        <f t="shared" si="8"/>
        <v>38036.531175366748</v>
      </c>
      <c r="M18" s="236">
        <f t="shared" si="9"/>
        <v>38534.801169446961</v>
      </c>
      <c r="N18" s="236">
        <f t="shared" si="10"/>
        <v>55168.496751762104</v>
      </c>
      <c r="O18" s="236">
        <f t="shared" si="11"/>
        <v>55168.496751762104</v>
      </c>
      <c r="P18" s="236">
        <f t="shared" si="12"/>
        <v>55168.496751762104</v>
      </c>
      <c r="Q18" s="236">
        <f t="shared" si="13"/>
        <v>55168.496751762104</v>
      </c>
      <c r="R18" s="236">
        <f t="shared" si="14"/>
        <v>55168.496751762104</v>
      </c>
      <c r="S18" s="236">
        <f t="shared" si="15"/>
        <v>55449.531256642687</v>
      </c>
      <c r="T18" s="236">
        <f t="shared" si="16"/>
        <v>55449.531256642687</v>
      </c>
      <c r="U18" s="41"/>
      <c r="V18" s="41"/>
      <c r="W18" s="41"/>
      <c r="X18" s="41"/>
      <c r="Y18" s="41"/>
      <c r="Z18" s="41"/>
      <c r="AA18" s="41"/>
      <c r="AB18" s="41"/>
      <c r="AC18" s="41"/>
      <c r="AD18" s="41"/>
      <c r="AE18" s="41"/>
      <c r="AF18" s="41"/>
      <c r="AG18" s="41"/>
      <c r="AH18" s="41"/>
      <c r="AI18" s="41"/>
      <c r="AJ18" s="41"/>
    </row>
    <row r="19" spans="1:36" hidden="1" x14ac:dyDescent="0.3">
      <c r="A19" s="239" t="s">
        <v>70</v>
      </c>
      <c r="B19" s="254">
        <f>SUMPRODUCT(B14:B15,C14:C15)/C16</f>
        <v>12.551403839417528</v>
      </c>
      <c r="C19" s="77"/>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hidden="1" x14ac:dyDescent="0.3">
      <c r="A20" s="41"/>
      <c r="B20" s="123"/>
      <c r="C20" s="41"/>
      <c r="D20" s="41"/>
      <c r="E20" s="41"/>
      <c r="F20" s="41"/>
      <c r="G20" s="41"/>
      <c r="H20" s="41"/>
      <c r="I20" s="41"/>
      <c r="J20" s="41"/>
      <c r="K20" s="41"/>
      <c r="L20" s="41"/>
      <c r="M20" s="41"/>
      <c r="N20" s="41"/>
      <c r="O20" s="41"/>
      <c r="P20" s="41"/>
      <c r="Q20" s="41"/>
      <c r="R20" s="41"/>
      <c r="S20" s="41"/>
      <c r="T20" s="41"/>
    </row>
    <row r="21" spans="1:36" x14ac:dyDescent="0.3">
      <c r="A21" s="126"/>
      <c r="B21" s="127"/>
      <c r="C21" s="127"/>
      <c r="D21" s="127"/>
      <c r="E21" s="127"/>
      <c r="F21" s="127"/>
      <c r="G21" s="127"/>
      <c r="H21" s="127"/>
    </row>
    <row r="22" spans="1:36" x14ac:dyDescent="0.3">
      <c r="A22" s="126"/>
      <c r="B22" s="127"/>
      <c r="C22" s="127"/>
      <c r="D22" s="127"/>
      <c r="E22" s="127"/>
      <c r="F22" s="127"/>
      <c r="G22" s="127"/>
      <c r="H22" s="127"/>
    </row>
    <row r="23" spans="1:36" x14ac:dyDescent="0.3">
      <c r="A23" s="126"/>
      <c r="B23" s="127"/>
      <c r="C23" s="127"/>
      <c r="D23" s="127"/>
      <c r="E23" s="127"/>
      <c r="F23" s="127"/>
      <c r="G23" s="127"/>
      <c r="H23" s="127"/>
    </row>
    <row r="24" spans="1:36" x14ac:dyDescent="0.3">
      <c r="A24" s="126"/>
      <c r="B24" s="127"/>
      <c r="C24" s="127"/>
      <c r="D24" s="127"/>
      <c r="E24" s="127"/>
      <c r="F24" s="127"/>
      <c r="G24" s="127"/>
      <c r="H24" s="127"/>
    </row>
    <row r="25" spans="1:36" x14ac:dyDescent="0.3">
      <c r="A25" s="126"/>
      <c r="B25" s="127"/>
      <c r="C25" s="127"/>
      <c r="D25" s="127"/>
      <c r="E25" s="127"/>
      <c r="F25" s="127"/>
      <c r="G25" s="127"/>
      <c r="H25" s="127"/>
    </row>
    <row r="26" spans="1:36" x14ac:dyDescent="0.3">
      <c r="A26" s="126"/>
      <c r="B26" s="127"/>
      <c r="C26" s="127"/>
      <c r="D26" s="127"/>
      <c r="E26" s="127"/>
      <c r="F26" s="127"/>
      <c r="G26" s="127"/>
      <c r="H26" s="127"/>
    </row>
    <row r="27" spans="1:36" x14ac:dyDescent="0.3">
      <c r="A27" s="126"/>
      <c r="B27" s="127"/>
      <c r="C27" s="127"/>
      <c r="D27" s="127"/>
      <c r="E27" s="127"/>
      <c r="F27" s="127"/>
      <c r="G27" s="127"/>
      <c r="H27" s="127"/>
    </row>
  </sheetData>
  <mergeCells count="9">
    <mergeCell ref="AJ3:AJ4"/>
    <mergeCell ref="A3:A4"/>
    <mergeCell ref="B3:B4"/>
    <mergeCell ref="C3:C4"/>
    <mergeCell ref="D3:D4"/>
    <mergeCell ref="A12:A13"/>
    <mergeCell ref="B12:B13"/>
    <mergeCell ref="C12:C13"/>
    <mergeCell ref="D12:D13"/>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9A29-DEF2-4F58-9F16-5952ADE1D519}">
  <dimension ref="A1:AJ29"/>
  <sheetViews>
    <sheetView workbookViewId="0">
      <selection activeCell="A12" sqref="A12:XFD21"/>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602</v>
      </c>
    </row>
    <row r="2" spans="1:36" x14ac:dyDescent="0.3">
      <c r="A2" s="49"/>
    </row>
    <row r="3" spans="1:36" ht="15.75" customHeight="1" x14ac:dyDescent="0.3">
      <c r="A3" s="561" t="s">
        <v>86</v>
      </c>
      <c r="B3" s="563" t="s">
        <v>70</v>
      </c>
      <c r="C3" s="563" t="s">
        <v>412</v>
      </c>
      <c r="D3" s="563" t="s">
        <v>60</v>
      </c>
      <c r="E3" s="131"/>
      <c r="F3" s="29"/>
      <c r="G3" s="29"/>
      <c r="H3" s="29"/>
      <c r="I3" s="404"/>
      <c r="J3" s="151" t="s">
        <v>414</v>
      </c>
      <c r="K3" s="29"/>
      <c r="L3" s="29"/>
      <c r="M3" s="29"/>
      <c r="N3" s="29"/>
      <c r="O3" s="29"/>
      <c r="P3" s="29"/>
      <c r="Q3" s="29"/>
      <c r="R3" s="29"/>
      <c r="S3" s="29"/>
      <c r="T3" s="29"/>
      <c r="U3" s="29"/>
      <c r="V3" s="29"/>
      <c r="W3" s="29"/>
      <c r="X3" s="29"/>
      <c r="Y3" s="29"/>
      <c r="Z3" s="29"/>
      <c r="AA3" s="29"/>
      <c r="AB3" s="29"/>
      <c r="AC3" s="29"/>
      <c r="AD3" s="29"/>
      <c r="AE3" s="29"/>
      <c r="AF3" s="29"/>
      <c r="AG3" s="29"/>
      <c r="AH3" s="29"/>
      <c r="AI3" s="29"/>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x14ac:dyDescent="0.3">
      <c r="A5" s="246" t="s">
        <v>38</v>
      </c>
      <c r="B5" s="247">
        <f>'MS - Lighting'!B12</f>
        <v>14.632910756167222</v>
      </c>
      <c r="C5" s="248">
        <f>'MS - Lighting'!C9</f>
        <v>29577.090199276437</v>
      </c>
      <c r="D5" s="249">
        <f>'MS - Lighting'!D9</f>
        <v>0.91319999999999846</v>
      </c>
      <c r="E5" s="250"/>
      <c r="F5" s="250"/>
      <c r="G5" s="250"/>
      <c r="H5" s="250"/>
      <c r="I5" s="250"/>
      <c r="J5" s="223">
        <f>'MS - Lighting'!J9</f>
        <v>27009.798769979196</v>
      </c>
      <c r="K5" s="223">
        <f>'MS - Lighting'!K9</f>
        <v>27009.798769979196</v>
      </c>
      <c r="L5" s="223">
        <f>'MS - Lighting'!L9</f>
        <v>27009.798769979196</v>
      </c>
      <c r="M5" s="223">
        <f>'MS - Lighting'!M9</f>
        <v>27009.798769979196</v>
      </c>
      <c r="N5" s="223">
        <f>'MS - Lighting'!N9</f>
        <v>27009.798769979196</v>
      </c>
      <c r="O5" s="223">
        <f>'MS - Lighting'!O9</f>
        <v>27001.412615486075</v>
      </c>
      <c r="P5" s="223">
        <f>'MS - Lighting'!P9</f>
        <v>27001.412615486075</v>
      </c>
      <c r="Q5" s="223">
        <f>'MS - Lighting'!Q9</f>
        <v>27001.412615486075</v>
      </c>
      <c r="R5" s="223">
        <f>'MS - Lighting'!R9</f>
        <v>27001.412615486075</v>
      </c>
      <c r="S5" s="223">
        <f>'MS - Lighting'!S9</f>
        <v>27001.412615486075</v>
      </c>
      <c r="T5" s="223">
        <f>'MS - Lighting'!T9</f>
        <v>27001.412615486075</v>
      </c>
      <c r="U5" s="223">
        <f>'MS - Lighting'!U9</f>
        <v>26480.036004894631</v>
      </c>
      <c r="V5" s="223">
        <f>'MS - Lighting'!V9</f>
        <v>25630.090148875453</v>
      </c>
      <c r="W5" s="223">
        <f>'MS - Lighting'!W9</f>
        <v>25630.090148875453</v>
      </c>
      <c r="X5" s="223">
        <f>'MS - Lighting'!X9</f>
        <v>20434.289097682929</v>
      </c>
      <c r="Y5" s="223">
        <f>'MS - Lighting'!Y9</f>
        <v>0</v>
      </c>
      <c r="Z5" s="223">
        <f>'MS - Lighting'!Z9</f>
        <v>0</v>
      </c>
      <c r="AA5" s="223">
        <f>'MS - Lighting'!AA9</f>
        <v>0</v>
      </c>
      <c r="AB5" s="223">
        <f>'MS - Lighting'!AB9</f>
        <v>0</v>
      </c>
      <c r="AC5" s="223">
        <f>'MS - Lighting'!AC9</f>
        <v>0</v>
      </c>
      <c r="AD5" s="223">
        <f>'MS - Lighting'!AD9</f>
        <v>0</v>
      </c>
      <c r="AE5" s="223">
        <f>'MS - Lighting'!AE9</f>
        <v>0</v>
      </c>
      <c r="AF5" s="223">
        <f>'MS - Lighting'!AF9</f>
        <v>0</v>
      </c>
      <c r="AG5" s="223">
        <f>'MS - Lighting'!AG9</f>
        <v>0</v>
      </c>
      <c r="AH5" s="223">
        <f>'MS - Lighting'!AH9</f>
        <v>0</v>
      </c>
      <c r="AI5" s="223">
        <f>'MS - Lighting'!AI9</f>
        <v>0</v>
      </c>
      <c r="AJ5" s="258">
        <f>SUM(E5:AI5)</f>
        <v>395231.97494314087</v>
      </c>
    </row>
    <row r="6" spans="1:36" x14ac:dyDescent="0.3">
      <c r="A6" s="246" t="s">
        <v>36</v>
      </c>
      <c r="B6" s="247">
        <f>'MS - HVAC'!B13</f>
        <v>12.785321504315153</v>
      </c>
      <c r="C6" s="248">
        <f>'MS - HVAC'!C10</f>
        <v>213.31279700675137</v>
      </c>
      <c r="D6" s="249">
        <f>'MS - HVAC'!D10</f>
        <v>0.88373350325422428</v>
      </c>
      <c r="E6" s="250"/>
      <c r="F6" s="250"/>
      <c r="G6" s="250"/>
      <c r="H6" s="250"/>
      <c r="I6" s="250"/>
      <c r="J6" s="223">
        <f>'MS - HVAC'!J10</f>
        <v>188.51166538773359</v>
      </c>
      <c r="K6" s="223">
        <f>'MS - HVAC'!K10</f>
        <v>188.51166538773359</v>
      </c>
      <c r="L6" s="223">
        <f>'MS - HVAC'!L10</f>
        <v>188.51166538773359</v>
      </c>
      <c r="M6" s="223">
        <f>'MS - HVAC'!M10</f>
        <v>188.42553632855228</v>
      </c>
      <c r="N6" s="223">
        <f>'MS - HVAC'!N10</f>
        <v>187.95406014048211</v>
      </c>
      <c r="O6" s="223">
        <f>'MS - HVAC'!O10</f>
        <v>187.95406014048211</v>
      </c>
      <c r="P6" s="223">
        <f>'MS - HVAC'!P10</f>
        <v>187.95406014048211</v>
      </c>
      <c r="Q6" s="223">
        <f>'MS - HVAC'!Q10</f>
        <v>187.95406014048211</v>
      </c>
      <c r="R6" s="223">
        <f>'MS - HVAC'!R10</f>
        <v>187.95406014048211</v>
      </c>
      <c r="S6" s="223">
        <f>'MS - HVAC'!S10</f>
        <v>187.95406014048211</v>
      </c>
      <c r="T6" s="223">
        <f>'MS - HVAC'!T10</f>
        <v>187.95406014048211</v>
      </c>
      <c r="U6" s="223">
        <f>'MS - HVAC'!U10</f>
        <v>75.842644640055482</v>
      </c>
      <c r="V6" s="223">
        <f>'MS - HVAC'!V10</f>
        <v>75.842644640055482</v>
      </c>
      <c r="W6" s="223">
        <f>'MS - HVAC'!W10</f>
        <v>75.842644640055482</v>
      </c>
      <c r="X6" s="223">
        <f>'MS - HVAC'!X10</f>
        <v>75.842644640055482</v>
      </c>
      <c r="Y6" s="223">
        <f>'MS - HVAC'!Y10</f>
        <v>40.008002922258832</v>
      </c>
      <c r="Z6" s="223">
        <f>'MS - HVAC'!Z10</f>
        <v>0</v>
      </c>
      <c r="AA6" s="223">
        <f>'MS - HVAC'!AA10</f>
        <v>0</v>
      </c>
      <c r="AB6" s="223">
        <f>'MS - HVAC'!AB10</f>
        <v>0</v>
      </c>
      <c r="AC6" s="223">
        <f>'MS - HVAC'!AC10</f>
        <v>0</v>
      </c>
      <c r="AD6" s="223">
        <f>'MS - HVAC'!AD10</f>
        <v>0</v>
      </c>
      <c r="AE6" s="223">
        <f>'MS - HVAC'!AE10</f>
        <v>0</v>
      </c>
      <c r="AF6" s="223">
        <f>'MS - HVAC'!AF10</f>
        <v>0</v>
      </c>
      <c r="AG6" s="223">
        <f>'MS - HVAC'!AG10</f>
        <v>0</v>
      </c>
      <c r="AH6" s="223">
        <f>'MS - HVAC'!AH10</f>
        <v>0</v>
      </c>
      <c r="AI6" s="223">
        <f>'MS - HVAC'!AI10</f>
        <v>0</v>
      </c>
      <c r="AJ6" s="225">
        <f t="shared" ref="AJ6:AJ7" si="0">SUM(E6:AI6)</f>
        <v>2413.0175349576084</v>
      </c>
    </row>
    <row r="7" spans="1:36" x14ac:dyDescent="0.3">
      <c r="A7" s="246" t="s">
        <v>184</v>
      </c>
      <c r="B7" s="247">
        <f>'MS - Food Service'!B18</f>
        <v>12.078694365214316</v>
      </c>
      <c r="C7" s="248">
        <f>'MS - Food Service'!C15</f>
        <v>593.64320691529895</v>
      </c>
      <c r="D7" s="249">
        <f>'MS - Food Service'!D15</f>
        <v>0.80000000000000016</v>
      </c>
      <c r="E7" s="250"/>
      <c r="F7" s="250"/>
      <c r="G7" s="250"/>
      <c r="H7" s="250"/>
      <c r="I7" s="250"/>
      <c r="J7" s="223">
        <f>'MS - Food Service'!J15</f>
        <v>474.91456553223924</v>
      </c>
      <c r="K7" s="223">
        <f>'MS - Food Service'!K15</f>
        <v>474.91456553223924</v>
      </c>
      <c r="L7" s="223">
        <f>'MS - Food Service'!L15</f>
        <v>474.91456553223924</v>
      </c>
      <c r="M7" s="223">
        <f>'MS - Food Service'!M15</f>
        <v>474.91456553223924</v>
      </c>
      <c r="N7" s="223">
        <f>'MS - Food Service'!N15</f>
        <v>474.91456553223924</v>
      </c>
      <c r="O7" s="223">
        <f>'MS - Food Service'!O15</f>
        <v>474.91456553223924</v>
      </c>
      <c r="P7" s="223">
        <f>'MS - Food Service'!P15</f>
        <v>474.91456553223924</v>
      </c>
      <c r="Q7" s="223">
        <f>'MS - Food Service'!Q15</f>
        <v>474.91456553223924</v>
      </c>
      <c r="R7" s="223">
        <f>'MS - Food Service'!R15</f>
        <v>474.91456553223924</v>
      </c>
      <c r="S7" s="223">
        <f>'MS - Food Service'!S15</f>
        <v>463.99375743410332</v>
      </c>
      <c r="T7" s="223">
        <f>'MS - Food Service'!T15</f>
        <v>461.3901030261033</v>
      </c>
      <c r="U7" s="223">
        <f>'MS - Food Service'!U15</f>
        <v>461.3901030261033</v>
      </c>
      <c r="V7" s="223">
        <f>'MS - Food Service'!V15</f>
        <v>25.114277792000003</v>
      </c>
      <c r="W7" s="223">
        <f>'MS - Food Service'!W15</f>
        <v>25.114277792000003</v>
      </c>
      <c r="X7" s="223">
        <f>'MS - Food Service'!X15</f>
        <v>25.114277792000003</v>
      </c>
      <c r="Y7" s="223">
        <f>'MS - Food Service'!Y15</f>
        <v>0</v>
      </c>
      <c r="Z7" s="223">
        <f>'MS - Food Service'!Z15</f>
        <v>0</v>
      </c>
      <c r="AA7" s="223">
        <f>'MS - Food Service'!AA15</f>
        <v>0</v>
      </c>
      <c r="AB7" s="223">
        <f>'MS - Food Service'!AB15</f>
        <v>0</v>
      </c>
      <c r="AC7" s="223">
        <f>'MS - Food Service'!AC15</f>
        <v>0</v>
      </c>
      <c r="AD7" s="223">
        <f>'MS - Food Service'!AD15</f>
        <v>0</v>
      </c>
      <c r="AE7" s="223">
        <f>'MS - Food Service'!AE15</f>
        <v>0</v>
      </c>
      <c r="AF7" s="223">
        <f>'MS - Food Service'!AF15</f>
        <v>0</v>
      </c>
      <c r="AG7" s="223">
        <f>'MS - Food Service'!AG15</f>
        <v>0</v>
      </c>
      <c r="AH7" s="223">
        <f>'MS - Food Service'!AH15</f>
        <v>0</v>
      </c>
      <c r="AI7" s="223">
        <f>'MS - Food Service'!AI15</f>
        <v>0</v>
      </c>
      <c r="AJ7" s="225">
        <f t="shared" si="0"/>
        <v>5736.3478866524629</v>
      </c>
    </row>
    <row r="8" spans="1:36" x14ac:dyDescent="0.3">
      <c r="A8" s="226" t="s">
        <v>372</v>
      </c>
      <c r="B8" s="243"/>
      <c r="C8" s="228">
        <f>SUM(C5:C7)</f>
        <v>30384.046203198486</v>
      </c>
      <c r="D8" s="253">
        <f>J8/C8</f>
        <v>0.91078142837954368</v>
      </c>
      <c r="E8" s="108"/>
      <c r="F8" s="96"/>
      <c r="G8" s="96"/>
      <c r="H8" s="96"/>
      <c r="I8" s="96"/>
      <c r="J8" s="228">
        <f t="shared" ref="J8:AJ8" si="1">SUM(J5:J7)</f>
        <v>27673.225000899169</v>
      </c>
      <c r="K8" s="228">
        <f t="shared" si="1"/>
        <v>27673.225000899169</v>
      </c>
      <c r="L8" s="228">
        <f t="shared" si="1"/>
        <v>27673.225000899169</v>
      </c>
      <c r="M8" s="228">
        <f t="shared" si="1"/>
        <v>27673.138871839987</v>
      </c>
      <c r="N8" s="228">
        <f t="shared" si="1"/>
        <v>27672.667395651915</v>
      </c>
      <c r="O8" s="228">
        <f t="shared" si="1"/>
        <v>27664.281241158795</v>
      </c>
      <c r="P8" s="228">
        <f t="shared" si="1"/>
        <v>27664.281241158795</v>
      </c>
      <c r="Q8" s="228">
        <f t="shared" si="1"/>
        <v>27664.281241158795</v>
      </c>
      <c r="R8" s="228">
        <f t="shared" si="1"/>
        <v>27664.281241158795</v>
      </c>
      <c r="S8" s="228">
        <f t="shared" si="1"/>
        <v>27653.360433060658</v>
      </c>
      <c r="T8" s="228">
        <f t="shared" si="1"/>
        <v>27650.75677865266</v>
      </c>
      <c r="U8" s="228">
        <f t="shared" si="1"/>
        <v>27017.268752560791</v>
      </c>
      <c r="V8" s="228">
        <f t="shared" si="1"/>
        <v>25731.047071307508</v>
      </c>
      <c r="W8" s="228">
        <f t="shared" si="1"/>
        <v>25731.047071307508</v>
      </c>
      <c r="X8" s="228">
        <f t="shared" si="1"/>
        <v>20535.246020114984</v>
      </c>
      <c r="Y8" s="228">
        <f t="shared" si="1"/>
        <v>40.008002922258832</v>
      </c>
      <c r="Z8" s="228">
        <f t="shared" si="1"/>
        <v>0</v>
      </c>
      <c r="AA8" s="228">
        <f t="shared" si="1"/>
        <v>0</v>
      </c>
      <c r="AB8" s="228">
        <f t="shared" si="1"/>
        <v>0</v>
      </c>
      <c r="AC8" s="228">
        <f t="shared" si="1"/>
        <v>0</v>
      </c>
      <c r="AD8" s="228">
        <f t="shared" si="1"/>
        <v>0</v>
      </c>
      <c r="AE8" s="228">
        <f t="shared" si="1"/>
        <v>0</v>
      </c>
      <c r="AF8" s="228">
        <f t="shared" si="1"/>
        <v>0</v>
      </c>
      <c r="AG8" s="228">
        <f t="shared" si="1"/>
        <v>0</v>
      </c>
      <c r="AH8" s="228">
        <f t="shared" si="1"/>
        <v>0</v>
      </c>
      <c r="AI8" s="245">
        <f t="shared" si="1"/>
        <v>0</v>
      </c>
      <c r="AJ8" s="220">
        <f t="shared" si="1"/>
        <v>403381.34036475094</v>
      </c>
    </row>
    <row r="9" spans="1:36" x14ac:dyDescent="0.3">
      <c r="A9" s="226" t="s">
        <v>373</v>
      </c>
      <c r="B9" s="231"/>
      <c r="C9" s="232"/>
      <c r="D9" s="244"/>
      <c r="E9" s="99"/>
      <c r="F9" s="99"/>
      <c r="G9" s="99"/>
      <c r="H9" s="99"/>
      <c r="I9" s="100"/>
      <c r="J9" s="220">
        <v>0</v>
      </c>
      <c r="K9" s="234">
        <f t="shared" ref="K9:AI9" si="2">J8-K8</f>
        <v>0</v>
      </c>
      <c r="L9" s="234">
        <f t="shared" si="2"/>
        <v>0</v>
      </c>
      <c r="M9" s="234">
        <f t="shared" si="2"/>
        <v>8.6129059181985212E-2</v>
      </c>
      <c r="N9" s="234">
        <f t="shared" si="2"/>
        <v>0.47147618807139224</v>
      </c>
      <c r="O9" s="234">
        <f t="shared" si="2"/>
        <v>8.3861544931205572</v>
      </c>
      <c r="P9" s="234">
        <f t="shared" si="2"/>
        <v>0</v>
      </c>
      <c r="Q9" s="234">
        <f t="shared" si="2"/>
        <v>0</v>
      </c>
      <c r="R9" s="234">
        <f t="shared" si="2"/>
        <v>0</v>
      </c>
      <c r="S9" s="234">
        <f t="shared" si="2"/>
        <v>10.920808098137059</v>
      </c>
      <c r="T9" s="234">
        <f t="shared" si="2"/>
        <v>2.6036544079979649</v>
      </c>
      <c r="U9" s="234">
        <f t="shared" si="2"/>
        <v>633.48802609186896</v>
      </c>
      <c r="V9" s="234">
        <f t="shared" si="2"/>
        <v>1286.2216812532824</v>
      </c>
      <c r="W9" s="234">
        <f t="shared" si="2"/>
        <v>0</v>
      </c>
      <c r="X9" s="234">
        <f t="shared" si="2"/>
        <v>5195.801051192524</v>
      </c>
      <c r="Y9" s="234">
        <f t="shared" si="2"/>
        <v>20495.238017192725</v>
      </c>
      <c r="Z9" s="234">
        <f t="shared" si="2"/>
        <v>40.008002922258832</v>
      </c>
      <c r="AA9" s="234">
        <f t="shared" si="2"/>
        <v>0</v>
      </c>
      <c r="AB9" s="234">
        <f t="shared" si="2"/>
        <v>0</v>
      </c>
      <c r="AC9" s="234">
        <f t="shared" si="2"/>
        <v>0</v>
      </c>
      <c r="AD9" s="234">
        <f t="shared" si="2"/>
        <v>0</v>
      </c>
      <c r="AE9" s="234">
        <f t="shared" si="2"/>
        <v>0</v>
      </c>
      <c r="AF9" s="234">
        <f t="shared" si="2"/>
        <v>0</v>
      </c>
      <c r="AG9" s="234">
        <f t="shared" si="2"/>
        <v>0</v>
      </c>
      <c r="AH9" s="234">
        <f t="shared" si="2"/>
        <v>0</v>
      </c>
      <c r="AI9" s="234">
        <f t="shared" si="2"/>
        <v>0</v>
      </c>
      <c r="AJ9" s="107"/>
    </row>
    <row r="10" spans="1:36" x14ac:dyDescent="0.3">
      <c r="A10" s="226" t="s">
        <v>374</v>
      </c>
      <c r="B10" s="231"/>
      <c r="C10" s="232"/>
      <c r="D10" s="232"/>
      <c r="E10" s="96"/>
      <c r="F10" s="96"/>
      <c r="G10" s="96"/>
      <c r="H10" s="96"/>
      <c r="I10" s="101"/>
      <c r="J10" s="220">
        <f>$J$8-J8</f>
        <v>0</v>
      </c>
      <c r="K10" s="236">
        <f t="shared" ref="K10:AI10" si="3">$J$8-K8</f>
        <v>0</v>
      </c>
      <c r="L10" s="236">
        <f t="shared" si="3"/>
        <v>0</v>
      </c>
      <c r="M10" s="236">
        <f t="shared" si="3"/>
        <v>8.6129059181985212E-2</v>
      </c>
      <c r="N10" s="236">
        <f t="shared" si="3"/>
        <v>0.55760524725337746</v>
      </c>
      <c r="O10" s="236">
        <f t="shared" si="3"/>
        <v>8.9437597403739346</v>
      </c>
      <c r="P10" s="236">
        <f t="shared" si="3"/>
        <v>8.9437597403739346</v>
      </c>
      <c r="Q10" s="236">
        <f t="shared" si="3"/>
        <v>8.9437597403739346</v>
      </c>
      <c r="R10" s="236">
        <f t="shared" si="3"/>
        <v>8.9437597403739346</v>
      </c>
      <c r="S10" s="236">
        <f t="shared" si="3"/>
        <v>19.864567838510993</v>
      </c>
      <c r="T10" s="236">
        <f t="shared" si="3"/>
        <v>22.468222246508958</v>
      </c>
      <c r="U10" s="236">
        <f t="shared" si="3"/>
        <v>655.95624833837792</v>
      </c>
      <c r="V10" s="236">
        <f t="shared" si="3"/>
        <v>1942.1779295916604</v>
      </c>
      <c r="W10" s="236">
        <f t="shared" si="3"/>
        <v>1942.1779295916604</v>
      </c>
      <c r="X10" s="236">
        <f t="shared" si="3"/>
        <v>7137.9789807841844</v>
      </c>
      <c r="Y10" s="236">
        <f t="shared" si="3"/>
        <v>27633.21699797691</v>
      </c>
      <c r="Z10" s="236">
        <f t="shared" si="3"/>
        <v>27673.225000899169</v>
      </c>
      <c r="AA10" s="236">
        <f t="shared" si="3"/>
        <v>27673.225000899169</v>
      </c>
      <c r="AB10" s="236">
        <f t="shared" si="3"/>
        <v>27673.225000899169</v>
      </c>
      <c r="AC10" s="236">
        <f t="shared" si="3"/>
        <v>27673.225000899169</v>
      </c>
      <c r="AD10" s="236">
        <f t="shared" si="3"/>
        <v>27673.225000899169</v>
      </c>
      <c r="AE10" s="236">
        <f t="shared" si="3"/>
        <v>27673.225000899169</v>
      </c>
      <c r="AF10" s="236">
        <f t="shared" si="3"/>
        <v>27673.225000899169</v>
      </c>
      <c r="AG10" s="236">
        <f t="shared" si="3"/>
        <v>27673.225000899169</v>
      </c>
      <c r="AH10" s="236">
        <f t="shared" si="3"/>
        <v>27673.225000899169</v>
      </c>
      <c r="AI10" s="236">
        <f t="shared" si="3"/>
        <v>27673.225000899169</v>
      </c>
      <c r="AJ10" s="102"/>
    </row>
    <row r="11" spans="1:36" x14ac:dyDescent="0.3">
      <c r="A11" s="239" t="s">
        <v>70</v>
      </c>
      <c r="B11" s="254">
        <f>SUMPRODUCT(B5:B7,C5:C7)/C8</f>
        <v>14.570035402840778</v>
      </c>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hidden="1" x14ac:dyDescent="0.3">
      <c r="A12" s="41"/>
      <c r="B12" s="123"/>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row>
    <row r="13" spans="1:36" ht="15.75" hidden="1" customHeight="1" x14ac:dyDescent="0.3">
      <c r="A13" s="561" t="str">
        <f>A3</f>
        <v>Channel</v>
      </c>
      <c r="B13" s="563" t="str">
        <f>B3</f>
        <v>WAML</v>
      </c>
      <c r="C13" s="563" t="str">
        <f>C3</f>
        <v>Annual Verified Gross Savings (MWh)</v>
      </c>
      <c r="D13" s="563" t="str">
        <f>D3</f>
        <v>NTGR</v>
      </c>
      <c r="E13" s="131"/>
      <c r="F13" s="29"/>
      <c r="G13" s="29"/>
      <c r="H13" s="29"/>
      <c r="I13" s="133"/>
      <c r="J13" s="112" t="s">
        <v>414</v>
      </c>
      <c r="K13" s="113"/>
      <c r="L13" s="113"/>
      <c r="M13" s="113"/>
      <c r="N13" s="113"/>
      <c r="O13" s="113"/>
      <c r="P13" s="113"/>
      <c r="Q13" s="113"/>
      <c r="R13" s="114"/>
      <c r="S13" s="41"/>
      <c r="T13" s="41"/>
      <c r="U13" s="41"/>
      <c r="V13" s="41"/>
      <c r="W13" s="41"/>
      <c r="X13" s="41"/>
      <c r="Y13" s="41"/>
      <c r="Z13" s="41"/>
      <c r="AA13" s="41"/>
      <c r="AB13" s="41"/>
      <c r="AC13" s="41"/>
      <c r="AD13" s="41"/>
      <c r="AE13" s="41"/>
      <c r="AF13" s="41"/>
      <c r="AG13" s="41"/>
      <c r="AH13" s="41"/>
      <c r="AI13" s="41"/>
      <c r="AJ13" s="41"/>
    </row>
    <row r="14" spans="1:36" hidden="1" x14ac:dyDescent="0.3">
      <c r="A14" s="566"/>
      <c r="B14" s="565"/>
      <c r="C14" s="565"/>
      <c r="D14" s="564"/>
      <c r="E14" s="1"/>
      <c r="F14" s="1"/>
      <c r="G14" s="1"/>
      <c r="H14" s="1"/>
      <c r="I14" s="1"/>
      <c r="J14" s="122">
        <f>S4</f>
        <v>2032</v>
      </c>
      <c r="K14" s="122">
        <f t="shared" ref="K14:R14" si="4">T4</f>
        <v>2033</v>
      </c>
      <c r="L14" s="122">
        <f t="shared" si="4"/>
        <v>2034</v>
      </c>
      <c r="M14" s="122">
        <f t="shared" si="4"/>
        <v>2035</v>
      </c>
      <c r="N14" s="122">
        <f t="shared" si="4"/>
        <v>2036</v>
      </c>
      <c r="O14" s="122">
        <f t="shared" si="4"/>
        <v>2037</v>
      </c>
      <c r="P14" s="122">
        <f t="shared" si="4"/>
        <v>2038</v>
      </c>
      <c r="Q14" s="122">
        <f t="shared" si="4"/>
        <v>2039</v>
      </c>
      <c r="R14" s="122">
        <f t="shared" si="4"/>
        <v>2040</v>
      </c>
      <c r="S14" s="41"/>
      <c r="T14" s="41"/>
      <c r="U14" s="41"/>
      <c r="V14" s="41"/>
      <c r="W14" s="41"/>
      <c r="X14" s="41"/>
      <c r="Y14" s="41"/>
      <c r="Z14" s="41"/>
      <c r="AA14" s="41"/>
      <c r="AB14" s="41"/>
      <c r="AC14" s="41"/>
      <c r="AD14" s="41"/>
      <c r="AE14" s="41"/>
      <c r="AF14" s="41"/>
      <c r="AG14" s="41"/>
      <c r="AH14" s="41"/>
      <c r="AI14" s="41"/>
      <c r="AJ14" s="41"/>
    </row>
    <row r="15" spans="1:36" hidden="1" x14ac:dyDescent="0.3">
      <c r="A15" s="246" t="str">
        <f>A5</f>
        <v>Lighting</v>
      </c>
      <c r="B15" s="247">
        <f t="shared" ref="B15:D15" si="5">B5</f>
        <v>14.632910756167222</v>
      </c>
      <c r="C15" s="248">
        <f t="shared" si="5"/>
        <v>29577.090199276437</v>
      </c>
      <c r="D15" s="249">
        <f t="shared" si="5"/>
        <v>0.91319999999999846</v>
      </c>
      <c r="E15" s="250"/>
      <c r="F15" s="250"/>
      <c r="G15" s="250"/>
      <c r="H15" s="250"/>
      <c r="I15" s="250"/>
      <c r="J15" s="223">
        <f t="shared" ref="J15:J20" si="6">S5</f>
        <v>27001.412615486075</v>
      </c>
      <c r="K15" s="223">
        <f t="shared" ref="K15:K20" si="7">T5</f>
        <v>27001.412615486075</v>
      </c>
      <c r="L15" s="223">
        <f t="shared" ref="L15:L20" si="8">U5</f>
        <v>26480.036004894631</v>
      </c>
      <c r="M15" s="223">
        <f t="shared" ref="M15:M20" si="9">V5</f>
        <v>25630.090148875453</v>
      </c>
      <c r="N15" s="223">
        <f t="shared" ref="N15:N20" si="10">W5</f>
        <v>25630.090148875453</v>
      </c>
      <c r="O15" s="223">
        <f t="shared" ref="O15:O20" si="11">X5</f>
        <v>20434.289097682929</v>
      </c>
      <c r="P15" s="223">
        <f t="shared" ref="P15:P20" si="12">Y5</f>
        <v>0</v>
      </c>
      <c r="Q15" s="223">
        <f t="shared" ref="Q15:Q20" si="13">Z5</f>
        <v>0</v>
      </c>
      <c r="R15" s="223">
        <f t="shared" ref="R15:R20" si="14">AA5</f>
        <v>0</v>
      </c>
      <c r="S15" s="41"/>
      <c r="T15" s="41"/>
      <c r="U15" s="41"/>
      <c r="V15" s="41"/>
      <c r="W15" s="41"/>
      <c r="X15" s="41"/>
      <c r="Y15" s="41"/>
      <c r="Z15" s="41"/>
      <c r="AA15" s="41"/>
      <c r="AB15" s="41"/>
      <c r="AC15" s="41"/>
      <c r="AD15" s="41"/>
      <c r="AE15" s="41"/>
      <c r="AF15" s="41"/>
      <c r="AG15" s="41"/>
      <c r="AH15" s="41"/>
      <c r="AI15" s="41"/>
      <c r="AJ15" s="41"/>
    </row>
    <row r="16" spans="1:36" hidden="1" x14ac:dyDescent="0.3">
      <c r="A16" s="246" t="str">
        <f t="shared" ref="A16:D16" si="15">A6</f>
        <v>HVAC</v>
      </c>
      <c r="B16" s="247">
        <f t="shared" si="15"/>
        <v>12.785321504315153</v>
      </c>
      <c r="C16" s="248">
        <f t="shared" si="15"/>
        <v>213.31279700675137</v>
      </c>
      <c r="D16" s="249">
        <f t="shared" si="15"/>
        <v>0.88373350325422428</v>
      </c>
      <c r="E16" s="250"/>
      <c r="F16" s="250"/>
      <c r="G16" s="250"/>
      <c r="H16" s="250"/>
      <c r="I16" s="250"/>
      <c r="J16" s="223">
        <f t="shared" si="6"/>
        <v>187.95406014048211</v>
      </c>
      <c r="K16" s="223">
        <f t="shared" si="7"/>
        <v>187.95406014048211</v>
      </c>
      <c r="L16" s="223">
        <f t="shared" si="8"/>
        <v>75.842644640055482</v>
      </c>
      <c r="M16" s="223">
        <f t="shared" si="9"/>
        <v>75.842644640055482</v>
      </c>
      <c r="N16" s="223">
        <f t="shared" si="10"/>
        <v>75.842644640055482</v>
      </c>
      <c r="O16" s="223">
        <f t="shared" si="11"/>
        <v>75.842644640055482</v>
      </c>
      <c r="P16" s="223">
        <f t="shared" si="12"/>
        <v>40.008002922258832</v>
      </c>
      <c r="Q16" s="223">
        <f t="shared" si="13"/>
        <v>0</v>
      </c>
      <c r="R16" s="223">
        <f t="shared" si="14"/>
        <v>0</v>
      </c>
      <c r="S16" s="41"/>
      <c r="T16" s="41"/>
      <c r="U16" s="41"/>
      <c r="V16" s="41"/>
      <c r="W16" s="41"/>
      <c r="X16" s="41"/>
      <c r="Y16" s="41"/>
      <c r="Z16" s="41"/>
      <c r="AA16" s="41"/>
      <c r="AB16" s="41"/>
      <c r="AC16" s="41"/>
      <c r="AD16" s="41"/>
      <c r="AE16" s="41"/>
      <c r="AF16" s="41"/>
      <c r="AG16" s="41"/>
      <c r="AH16" s="41"/>
      <c r="AI16" s="41"/>
      <c r="AJ16" s="41"/>
    </row>
    <row r="17" spans="1:36" hidden="1" x14ac:dyDescent="0.3">
      <c r="A17" s="246" t="str">
        <f t="shared" ref="A17:D17" si="16">A7</f>
        <v>Food Service</v>
      </c>
      <c r="B17" s="247">
        <f t="shared" si="16"/>
        <v>12.078694365214316</v>
      </c>
      <c r="C17" s="248">
        <f t="shared" si="16"/>
        <v>593.64320691529895</v>
      </c>
      <c r="D17" s="249">
        <f t="shared" si="16"/>
        <v>0.80000000000000016</v>
      </c>
      <c r="E17" s="250"/>
      <c r="F17" s="250"/>
      <c r="G17" s="250"/>
      <c r="H17" s="250"/>
      <c r="I17" s="250"/>
      <c r="J17" s="223">
        <f t="shared" si="6"/>
        <v>463.99375743410332</v>
      </c>
      <c r="K17" s="223">
        <f t="shared" si="7"/>
        <v>461.3901030261033</v>
      </c>
      <c r="L17" s="223">
        <f t="shared" si="8"/>
        <v>461.3901030261033</v>
      </c>
      <c r="M17" s="223">
        <f t="shared" si="9"/>
        <v>25.114277792000003</v>
      </c>
      <c r="N17" s="223">
        <f t="shared" si="10"/>
        <v>25.114277792000003</v>
      </c>
      <c r="O17" s="223">
        <f t="shared" si="11"/>
        <v>25.114277792000003</v>
      </c>
      <c r="P17" s="223">
        <f t="shared" si="12"/>
        <v>0</v>
      </c>
      <c r="Q17" s="223">
        <f t="shared" si="13"/>
        <v>0</v>
      </c>
      <c r="R17" s="223">
        <f t="shared" si="14"/>
        <v>0</v>
      </c>
      <c r="S17" s="41"/>
      <c r="T17" s="41"/>
      <c r="U17" s="41"/>
      <c r="V17" s="41"/>
      <c r="W17" s="41"/>
      <c r="X17" s="41"/>
      <c r="Y17" s="41"/>
      <c r="Z17" s="41"/>
      <c r="AA17" s="41"/>
      <c r="AB17" s="41"/>
      <c r="AC17" s="41"/>
      <c r="AD17" s="41"/>
      <c r="AE17" s="41"/>
      <c r="AF17" s="41"/>
      <c r="AG17" s="41"/>
      <c r="AH17" s="41"/>
      <c r="AI17" s="41"/>
      <c r="AJ17" s="41"/>
    </row>
    <row r="18" spans="1:36" hidden="1" x14ac:dyDescent="0.3">
      <c r="A18" s="226" t="str">
        <f>A8</f>
        <v>2023 CPAS</v>
      </c>
      <c r="B18" s="243"/>
      <c r="C18" s="228">
        <f>C8</f>
        <v>30384.046203198486</v>
      </c>
      <c r="D18" s="253">
        <f>D8</f>
        <v>0.91078142837954368</v>
      </c>
      <c r="E18" s="108"/>
      <c r="F18" s="96"/>
      <c r="G18" s="96"/>
      <c r="H18" s="96"/>
      <c r="I18" s="96"/>
      <c r="J18" s="228">
        <f t="shared" si="6"/>
        <v>27653.360433060658</v>
      </c>
      <c r="K18" s="228">
        <f t="shared" si="7"/>
        <v>27650.75677865266</v>
      </c>
      <c r="L18" s="228">
        <f t="shared" si="8"/>
        <v>27017.268752560791</v>
      </c>
      <c r="M18" s="228">
        <f t="shared" si="9"/>
        <v>25731.047071307508</v>
      </c>
      <c r="N18" s="228">
        <f t="shared" si="10"/>
        <v>25731.047071307508</v>
      </c>
      <c r="O18" s="228">
        <f t="shared" si="11"/>
        <v>20535.246020114984</v>
      </c>
      <c r="P18" s="228">
        <f t="shared" si="12"/>
        <v>40.008002922258832</v>
      </c>
      <c r="Q18" s="228">
        <f t="shared" si="13"/>
        <v>0</v>
      </c>
      <c r="R18" s="228">
        <f t="shared" si="14"/>
        <v>0</v>
      </c>
      <c r="S18" s="41"/>
      <c r="T18" s="41"/>
      <c r="U18" s="41"/>
      <c r="V18" s="41"/>
      <c r="W18" s="41"/>
      <c r="X18" s="41"/>
      <c r="Y18" s="41"/>
      <c r="Z18" s="41"/>
      <c r="AA18" s="41"/>
      <c r="AB18" s="41"/>
      <c r="AC18" s="41"/>
      <c r="AD18" s="41"/>
      <c r="AE18" s="41"/>
      <c r="AF18" s="41"/>
      <c r="AG18" s="41"/>
      <c r="AH18" s="41"/>
      <c r="AI18" s="41"/>
      <c r="AJ18" s="41"/>
    </row>
    <row r="19" spans="1:36" hidden="1" x14ac:dyDescent="0.3">
      <c r="A19" s="226" t="str">
        <f>A9</f>
        <v>Expiring 2023 CPAS</v>
      </c>
      <c r="B19" s="231"/>
      <c r="C19" s="232"/>
      <c r="D19" s="244"/>
      <c r="E19" s="99"/>
      <c r="F19" s="99"/>
      <c r="G19" s="99"/>
      <c r="H19" s="99"/>
      <c r="I19" s="100"/>
      <c r="J19" s="220">
        <f t="shared" si="6"/>
        <v>10.920808098137059</v>
      </c>
      <c r="K19" s="234">
        <f t="shared" si="7"/>
        <v>2.6036544079979649</v>
      </c>
      <c r="L19" s="234">
        <f t="shared" si="8"/>
        <v>633.48802609186896</v>
      </c>
      <c r="M19" s="234">
        <f t="shared" si="9"/>
        <v>1286.2216812532824</v>
      </c>
      <c r="N19" s="234">
        <f t="shared" si="10"/>
        <v>0</v>
      </c>
      <c r="O19" s="234">
        <f t="shared" si="11"/>
        <v>5195.801051192524</v>
      </c>
      <c r="P19" s="234">
        <f t="shared" si="12"/>
        <v>20495.238017192725</v>
      </c>
      <c r="Q19" s="234">
        <f t="shared" si="13"/>
        <v>40.008002922258832</v>
      </c>
      <c r="R19" s="234">
        <f t="shared" si="14"/>
        <v>0</v>
      </c>
      <c r="S19" s="41"/>
      <c r="T19" s="41"/>
      <c r="U19" s="41"/>
      <c r="V19" s="41"/>
      <c r="W19" s="41"/>
      <c r="X19" s="41"/>
      <c r="Y19" s="41"/>
      <c r="Z19" s="41"/>
      <c r="AA19" s="41"/>
      <c r="AB19" s="41"/>
      <c r="AC19" s="41"/>
      <c r="AD19" s="41"/>
      <c r="AE19" s="41"/>
      <c r="AF19" s="41"/>
      <c r="AG19" s="41"/>
      <c r="AH19" s="41"/>
      <c r="AI19" s="41"/>
      <c r="AJ19" s="41"/>
    </row>
    <row r="20" spans="1:36" hidden="1" x14ac:dyDescent="0.3">
      <c r="A20" s="226" t="str">
        <f>A10</f>
        <v>Expired 2023 CPAS</v>
      </c>
      <c r="B20" s="231"/>
      <c r="C20" s="232"/>
      <c r="D20" s="232"/>
      <c r="E20" s="96"/>
      <c r="F20" s="96"/>
      <c r="G20" s="96"/>
      <c r="H20" s="96"/>
      <c r="I20" s="101"/>
      <c r="J20" s="220">
        <f t="shared" si="6"/>
        <v>19.864567838510993</v>
      </c>
      <c r="K20" s="236">
        <f t="shared" si="7"/>
        <v>22.468222246508958</v>
      </c>
      <c r="L20" s="236">
        <f t="shared" si="8"/>
        <v>655.95624833837792</v>
      </c>
      <c r="M20" s="236">
        <f t="shared" si="9"/>
        <v>1942.1779295916604</v>
      </c>
      <c r="N20" s="236">
        <f t="shared" si="10"/>
        <v>1942.1779295916604</v>
      </c>
      <c r="O20" s="236">
        <f t="shared" si="11"/>
        <v>7137.9789807841844</v>
      </c>
      <c r="P20" s="236">
        <f t="shared" si="12"/>
        <v>27633.21699797691</v>
      </c>
      <c r="Q20" s="236">
        <f t="shared" si="13"/>
        <v>27673.225000899169</v>
      </c>
      <c r="R20" s="236">
        <f t="shared" si="14"/>
        <v>27673.225000899169</v>
      </c>
      <c r="S20" s="41"/>
      <c r="T20" s="41"/>
      <c r="U20" s="41"/>
      <c r="V20" s="41"/>
      <c r="W20" s="41"/>
      <c r="X20" s="41"/>
      <c r="Y20" s="41"/>
      <c r="Z20" s="41"/>
      <c r="AA20" s="41"/>
      <c r="AB20" s="41"/>
      <c r="AC20" s="41"/>
      <c r="AD20" s="41"/>
      <c r="AE20" s="41"/>
      <c r="AF20" s="41"/>
      <c r="AG20" s="41"/>
      <c r="AH20" s="41"/>
      <c r="AI20" s="41"/>
      <c r="AJ20" s="41"/>
    </row>
    <row r="21" spans="1:36" hidden="1" x14ac:dyDescent="0.3">
      <c r="A21" s="239" t="str">
        <f>A11</f>
        <v>WAML</v>
      </c>
      <c r="B21" s="254">
        <f>B11</f>
        <v>14.570035402840778</v>
      </c>
      <c r="C21" s="77"/>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row>
    <row r="22" spans="1:36" x14ac:dyDescent="0.3">
      <c r="A22" s="41"/>
      <c r="B22" s="123"/>
      <c r="C22" s="41"/>
      <c r="D22" s="41"/>
      <c r="E22" s="41"/>
      <c r="F22" s="41"/>
      <c r="G22" s="41"/>
      <c r="H22" s="41"/>
      <c r="I22" s="41"/>
      <c r="J22" s="41"/>
      <c r="K22" s="41"/>
      <c r="L22" s="41"/>
      <c r="M22" s="41"/>
      <c r="N22" s="41"/>
      <c r="O22" s="41"/>
      <c r="P22" s="41"/>
      <c r="Q22" s="41"/>
      <c r="R22" s="41"/>
      <c r="S22" s="41"/>
      <c r="T22" s="41"/>
      <c r="U22" s="41"/>
    </row>
    <row r="23" spans="1:36" x14ac:dyDescent="0.3">
      <c r="A23" s="126"/>
      <c r="B23" s="127"/>
      <c r="C23" s="127"/>
      <c r="D23" s="127"/>
      <c r="E23" s="127"/>
      <c r="F23" s="127"/>
      <c r="G23" s="127"/>
      <c r="H23" s="127"/>
    </row>
    <row r="24" spans="1:36" x14ac:dyDescent="0.3">
      <c r="A24" s="126"/>
      <c r="B24" s="127"/>
      <c r="C24" s="127"/>
      <c r="D24" s="127"/>
      <c r="E24" s="127"/>
      <c r="F24" s="127"/>
      <c r="G24" s="127"/>
      <c r="H24" s="127"/>
    </row>
    <row r="25" spans="1:36" x14ac:dyDescent="0.3">
      <c r="A25" s="126"/>
      <c r="B25" s="127"/>
      <c r="C25" s="127"/>
      <c r="D25" s="127"/>
      <c r="E25" s="127"/>
      <c r="F25" s="127"/>
      <c r="G25" s="127"/>
      <c r="H25" s="127"/>
    </row>
    <row r="26" spans="1:36" x14ac:dyDescent="0.3">
      <c r="A26" s="126"/>
      <c r="B26" s="127"/>
      <c r="C26" s="127"/>
      <c r="D26" s="127"/>
      <c r="E26" s="127"/>
      <c r="F26" s="127"/>
      <c r="G26" s="127"/>
      <c r="H26" s="127"/>
    </row>
    <row r="27" spans="1:36" x14ac:dyDescent="0.3">
      <c r="A27" s="126"/>
      <c r="B27" s="127"/>
      <c r="C27" s="127"/>
      <c r="D27" s="127"/>
      <c r="E27" s="127"/>
      <c r="F27" s="127"/>
      <c r="G27" s="127"/>
      <c r="H27" s="127"/>
    </row>
    <row r="28" spans="1:36" x14ac:dyDescent="0.3">
      <c r="A28" s="126"/>
      <c r="B28" s="127"/>
      <c r="C28" s="127"/>
      <c r="D28" s="127"/>
      <c r="E28" s="127"/>
      <c r="F28" s="127"/>
      <c r="G28" s="127"/>
      <c r="H28" s="127"/>
    </row>
    <row r="29" spans="1:36" x14ac:dyDescent="0.3">
      <c r="A29" s="126"/>
      <c r="B29" s="127"/>
      <c r="C29" s="127"/>
      <c r="D29" s="127"/>
      <c r="E29" s="127"/>
      <c r="F29" s="127"/>
      <c r="G29" s="127"/>
      <c r="H29" s="127"/>
    </row>
  </sheetData>
  <mergeCells count="9">
    <mergeCell ref="AJ3:AJ4"/>
    <mergeCell ref="A3:A4"/>
    <mergeCell ref="B3:B4"/>
    <mergeCell ref="C3:C4"/>
    <mergeCell ref="D3:D4"/>
    <mergeCell ref="A13:A14"/>
    <mergeCell ref="B13:B14"/>
    <mergeCell ref="C13:C14"/>
    <mergeCell ref="D13:D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30D72-B920-46A4-9909-7CC28A4062AE}">
  <dimension ref="A1:AJ22"/>
  <sheetViews>
    <sheetView workbookViewId="0">
      <selection activeCell="D25" sqref="D25"/>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3" t="s">
        <v>665</v>
      </c>
    </row>
    <row r="2" spans="1:36" ht="15.75" customHeight="1" x14ac:dyDescent="0.3">
      <c r="A2" s="199"/>
      <c r="B2" s="41"/>
      <c r="C2" s="41"/>
      <c r="D2" s="41"/>
      <c r="E2" s="41"/>
      <c r="F2" s="41"/>
      <c r="G2" s="41"/>
      <c r="H2" s="41"/>
      <c r="I2" s="50"/>
      <c r="J2" s="41"/>
      <c r="K2" s="41"/>
      <c r="L2" s="41"/>
      <c r="M2" s="41"/>
      <c r="N2" s="41"/>
      <c r="O2" s="41"/>
      <c r="P2" s="41"/>
      <c r="Q2" s="41"/>
      <c r="R2" s="41"/>
      <c r="S2" s="41"/>
      <c r="T2" s="41"/>
      <c r="U2" s="41"/>
      <c r="V2" s="41"/>
    </row>
    <row r="3" spans="1:36" ht="15.75" customHeight="1" x14ac:dyDescent="0.3">
      <c r="A3" s="561" t="s">
        <v>86</v>
      </c>
      <c r="B3" s="563" t="s">
        <v>70</v>
      </c>
      <c r="C3" s="563" t="s">
        <v>412</v>
      </c>
      <c r="D3" s="563" t="s">
        <v>60</v>
      </c>
      <c r="E3" s="217"/>
      <c r="F3" s="165"/>
      <c r="G3" s="165"/>
      <c r="H3" s="165"/>
      <c r="I3" s="166"/>
      <c r="J3" s="151" t="s">
        <v>414</v>
      </c>
      <c r="K3" s="121"/>
      <c r="L3" s="121"/>
      <c r="M3" s="121"/>
      <c r="N3" s="121"/>
      <c r="O3" s="121"/>
      <c r="P3" s="121"/>
      <c r="Q3" s="121"/>
      <c r="R3" s="121"/>
      <c r="S3" s="121"/>
      <c r="T3" s="121"/>
      <c r="U3" s="43"/>
      <c r="V3" s="43"/>
      <c r="W3" s="43"/>
      <c r="X3" s="43"/>
      <c r="Y3" s="43"/>
      <c r="Z3" s="43"/>
      <c r="AA3" s="43"/>
      <c r="AB3" s="43"/>
      <c r="AC3" s="43"/>
      <c r="AD3" s="43"/>
      <c r="AE3" s="43"/>
      <c r="AF3" s="43"/>
      <c r="AG3" s="43"/>
      <c r="AH3" s="43"/>
      <c r="AI3" s="43"/>
      <c r="AJ3" s="559" t="s">
        <v>1</v>
      </c>
    </row>
    <row r="4" spans="1:36" ht="15.75" customHeight="1" x14ac:dyDescent="0.3">
      <c r="A4" s="566"/>
      <c r="B4" s="565"/>
      <c r="C4" s="565"/>
      <c r="D4" s="564"/>
      <c r="E4" s="47">
        <v>2018</v>
      </c>
      <c r="F4" s="47">
        <f>E4+1</f>
        <v>2019</v>
      </c>
      <c r="G4" s="47">
        <f t="shared" ref="G4:AI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560"/>
    </row>
    <row r="5" spans="1:36" ht="15.75" customHeight="1" x14ac:dyDescent="0.3">
      <c r="A5" s="246" t="s">
        <v>134</v>
      </c>
      <c r="B5" s="247">
        <f>'Standard - Core (b-25)'!B11</f>
        <v>9.9715040445590475</v>
      </c>
      <c r="C5" s="248">
        <f>'Standard - Core (b-25)'!C8</f>
        <v>1020.2993452320413</v>
      </c>
      <c r="D5" s="249">
        <f>'Standard - Core (b-25)'!D8</f>
        <v>0.63756564122060622</v>
      </c>
      <c r="E5" s="250"/>
      <c r="F5" s="250"/>
      <c r="G5" s="250"/>
      <c r="H5" s="250"/>
      <c r="I5" s="250"/>
      <c r="J5" s="223">
        <f>'Standard - Core (b-25)'!J8</f>
        <v>650.50780627983113</v>
      </c>
      <c r="K5" s="223">
        <f>'Standard - Core (b-25)'!K8</f>
        <v>650.50780627983113</v>
      </c>
      <c r="L5" s="223">
        <f>'Standard - Core (b-25)'!L8</f>
        <v>650.50780627983113</v>
      </c>
      <c r="M5" s="223">
        <f>'Standard - Core (b-25)'!M8</f>
        <v>650.50780627983113</v>
      </c>
      <c r="N5" s="223">
        <f>'Standard - Core (b-25)'!N8</f>
        <v>650.50780627983113</v>
      </c>
      <c r="O5" s="223">
        <f>'Standard - Core (b-25)'!O8</f>
        <v>650.50780627983113</v>
      </c>
      <c r="P5" s="223">
        <f>'Standard - Core (b-25)'!P8</f>
        <v>303.90922321875007</v>
      </c>
      <c r="Q5" s="223">
        <f>'Standard - Core (b-25)'!Q8</f>
        <v>303.90922321875007</v>
      </c>
      <c r="R5" s="223">
        <f>'Standard - Core (b-25)'!R8</f>
        <v>303.90922321875007</v>
      </c>
      <c r="S5" s="223">
        <f>'Standard - Core (b-25)'!S8</f>
        <v>303.90922321875007</v>
      </c>
      <c r="T5" s="223">
        <f>'Standard - Core (b-25)'!T8</f>
        <v>303.90922321875007</v>
      </c>
      <c r="U5" s="223">
        <f>'Standard - Core (b-25)'!U8</f>
        <v>303.90922321875007</v>
      </c>
      <c r="V5" s="223">
        <f>'Standard - Core (b-25)'!V8</f>
        <v>303.90922321875007</v>
      </c>
      <c r="W5" s="223">
        <f>'Standard - Core (b-25)'!W8</f>
        <v>303.90922321875007</v>
      </c>
      <c r="X5" s="223">
        <f>'Standard - Core (b-25)'!X8</f>
        <v>303.90922321875007</v>
      </c>
      <c r="Y5" s="223">
        <f>'Standard - Core (b-25)'!Y8</f>
        <v>0</v>
      </c>
      <c r="Z5" s="223">
        <f>'Standard - Core (b-25)'!Z8</f>
        <v>0</v>
      </c>
      <c r="AA5" s="223">
        <f>'Standard - Core (b-25)'!AA8</f>
        <v>0</v>
      </c>
      <c r="AB5" s="223">
        <f>'Standard - Core (b-25)'!AB8</f>
        <v>0</v>
      </c>
      <c r="AC5" s="223">
        <f>'Standard - Core (b-25)'!AC8</f>
        <v>0</v>
      </c>
      <c r="AD5" s="223">
        <f>'Standard - Core (b-25)'!AD8</f>
        <v>0</v>
      </c>
      <c r="AE5" s="223">
        <f>'Standard - Core (b-25)'!AE8</f>
        <v>0</v>
      </c>
      <c r="AF5" s="223">
        <f>'Standard - Core (b-25)'!AF8</f>
        <v>0</v>
      </c>
      <c r="AG5" s="223">
        <f>'Standard - Core (b-25)'!AG8</f>
        <v>0</v>
      </c>
      <c r="AH5" s="223">
        <f>'Standard - Core (b-25)'!AH8</f>
        <v>0</v>
      </c>
      <c r="AI5" s="223">
        <f>'Standard - Core (b-25)'!AI8</f>
        <v>0</v>
      </c>
      <c r="AJ5" s="258">
        <f>SUM(E5:AI5)</f>
        <v>6638.2298466477405</v>
      </c>
    </row>
    <row r="6" spans="1:36" ht="15.75" customHeight="1" x14ac:dyDescent="0.3">
      <c r="A6" s="246" t="s">
        <v>663</v>
      </c>
      <c r="B6" s="247">
        <f>'Custom (b-25)'!B6</f>
        <v>24.382147462859823</v>
      </c>
      <c r="C6" s="248">
        <f>'Custom (b-25)'!C6</f>
        <v>19686.103623826952</v>
      </c>
      <c r="D6" s="249">
        <f>'Custom (b-25)'!D6</f>
        <v>0.8</v>
      </c>
      <c r="E6" s="250"/>
      <c r="F6" s="250"/>
      <c r="G6" s="250"/>
      <c r="H6" s="250"/>
      <c r="I6" s="250"/>
      <c r="J6" s="223">
        <f>'Custom (b-25)'!J6</f>
        <v>15748.882899061558</v>
      </c>
      <c r="K6" s="223">
        <f>'Custom (b-25)'!K6</f>
        <v>15748.882899061558</v>
      </c>
      <c r="L6" s="223">
        <f>'Custom (b-25)'!L6</f>
        <v>15748.882899061558</v>
      </c>
      <c r="M6" s="223">
        <f>'Custom (b-25)'!M6</f>
        <v>15748.882899061558</v>
      </c>
      <c r="N6" s="223">
        <f>'Custom (b-25)'!N6</f>
        <v>15748.882899061558</v>
      </c>
      <c r="O6" s="223">
        <f>'Custom (b-25)'!O6</f>
        <v>15748.882899061558</v>
      </c>
      <c r="P6" s="223">
        <f>'Custom (b-25)'!P6</f>
        <v>15748.882899061558</v>
      </c>
      <c r="Q6" s="223">
        <f>'Custom (b-25)'!Q6</f>
        <v>15748.882899061558</v>
      </c>
      <c r="R6" s="223">
        <f>'Custom (b-25)'!R6</f>
        <v>15748.882899061558</v>
      </c>
      <c r="S6" s="223">
        <f>'Custom (b-25)'!S6</f>
        <v>15748.882899061558</v>
      </c>
      <c r="T6" s="223">
        <f>'Custom (b-25)'!T6</f>
        <v>15748.882899061558</v>
      </c>
      <c r="U6" s="223">
        <f>'Custom (b-25)'!U6</f>
        <v>15748.882899061558</v>
      </c>
      <c r="V6" s="223">
        <f>'Custom (b-25)'!V6</f>
        <v>15748.882899061558</v>
      </c>
      <c r="W6" s="223">
        <f>'Custom (b-25)'!W6</f>
        <v>15748.882899061558</v>
      </c>
      <c r="X6" s="223">
        <f>'Custom (b-25)'!X6</f>
        <v>15266.178759660976</v>
      </c>
      <c r="Y6" s="223">
        <f>'Custom (b-25)'!Y6</f>
        <v>14824.104587370743</v>
      </c>
      <c r="Z6" s="223">
        <f>'Custom (b-25)'!Z6</f>
        <v>14824.104587370743</v>
      </c>
      <c r="AA6" s="223">
        <f>'Custom (b-25)'!AA6</f>
        <v>14824.104587370743</v>
      </c>
      <c r="AB6" s="223">
        <f>'Custom (b-25)'!AB6</f>
        <v>14824.104587370743</v>
      </c>
      <c r="AC6" s="223">
        <f>'Custom (b-25)'!AC6</f>
        <v>14824.104587370743</v>
      </c>
      <c r="AD6" s="223">
        <f>'Custom (b-25)'!AD6</f>
        <v>14824.104587370743</v>
      </c>
      <c r="AE6" s="223">
        <f>'Custom (b-25)'!AE6</f>
        <v>14824.104587370743</v>
      </c>
      <c r="AF6" s="223">
        <f>'Custom (b-25)'!AF6</f>
        <v>14824.104587370743</v>
      </c>
      <c r="AG6" s="223">
        <f>'Custom (b-25)'!AG6</f>
        <v>14824.104587370743</v>
      </c>
      <c r="AH6" s="223">
        <f>'Custom (b-25)'!AH6</f>
        <v>14824.104587370743</v>
      </c>
      <c r="AI6" s="223">
        <f>'Custom (b-25)'!AI6</f>
        <v>0</v>
      </c>
      <c r="AJ6" s="258">
        <f t="shared" ref="AJ6:AJ7" si="1">SUM(E6:AI6)</f>
        <v>383991.58522023028</v>
      </c>
    </row>
    <row r="7" spans="1:36" ht="15.75" customHeight="1" x14ac:dyDescent="0.3">
      <c r="A7" s="246" t="s">
        <v>664</v>
      </c>
      <c r="B7" s="247">
        <f>'SB - SBEP (b-25)'!B6</f>
        <v>20</v>
      </c>
      <c r="C7" s="248">
        <f>'SB - SBEP (b-25)'!C6</f>
        <v>85.967323505452811</v>
      </c>
      <c r="D7" s="249">
        <f>'SB - SBEP (b-25)'!D6</f>
        <v>0.89100000000000001</v>
      </c>
      <c r="E7" s="250"/>
      <c r="F7" s="250"/>
      <c r="G7" s="250"/>
      <c r="H7" s="250"/>
      <c r="I7" s="250"/>
      <c r="J7" s="223">
        <f>'SB - SBEP (b-25)'!J6</f>
        <v>76.596885243358457</v>
      </c>
      <c r="K7" s="223">
        <f>'SB - SBEP (b-25)'!K6</f>
        <v>76.596885243358457</v>
      </c>
      <c r="L7" s="223">
        <f>'SB - SBEP (b-25)'!L6</f>
        <v>76.596885243358457</v>
      </c>
      <c r="M7" s="223">
        <f>'SB - SBEP (b-25)'!M6</f>
        <v>76.596885243358457</v>
      </c>
      <c r="N7" s="223">
        <f>'SB - SBEP (b-25)'!N6</f>
        <v>76.596885243358457</v>
      </c>
      <c r="O7" s="223">
        <f>'SB - SBEP (b-25)'!O6</f>
        <v>76.596885243358457</v>
      </c>
      <c r="P7" s="223">
        <f>'SB - SBEP (b-25)'!P6</f>
        <v>76.596885243358457</v>
      </c>
      <c r="Q7" s="223">
        <f>'SB - SBEP (b-25)'!Q6</f>
        <v>76.596885243358457</v>
      </c>
      <c r="R7" s="223">
        <f>'SB - SBEP (b-25)'!R6</f>
        <v>76.596885243358457</v>
      </c>
      <c r="S7" s="223">
        <f>'SB - SBEP (b-25)'!S6</f>
        <v>76.596885243358457</v>
      </c>
      <c r="T7" s="223">
        <f>'SB - SBEP (b-25)'!T6</f>
        <v>76.596885243358457</v>
      </c>
      <c r="U7" s="223">
        <f>'SB - SBEP (b-25)'!U6</f>
        <v>76.596885243358457</v>
      </c>
      <c r="V7" s="223">
        <f>'SB - SBEP (b-25)'!V6</f>
        <v>76.596885243358457</v>
      </c>
      <c r="W7" s="223">
        <f>'SB - SBEP (b-25)'!W6</f>
        <v>76.596885243358457</v>
      </c>
      <c r="X7" s="223">
        <f>'SB - SBEP (b-25)'!X6</f>
        <v>76.596885243358457</v>
      </c>
      <c r="Y7" s="223">
        <f>'SB - SBEP (b-25)'!Y6</f>
        <v>76.596885243358457</v>
      </c>
      <c r="Z7" s="223">
        <f>'SB - SBEP (b-25)'!Z6</f>
        <v>76.596885243358457</v>
      </c>
      <c r="AA7" s="223">
        <f>'SB - SBEP (b-25)'!AA6</f>
        <v>76.596885243358457</v>
      </c>
      <c r="AB7" s="223">
        <f>'SB - SBEP (b-25)'!AB6</f>
        <v>76.596885243358457</v>
      </c>
      <c r="AC7" s="223">
        <f>'SB - SBEP (b-25)'!AC6</f>
        <v>76.596885243358457</v>
      </c>
      <c r="AD7" s="223">
        <f>'SB - SBEP (b-25)'!AD6</f>
        <v>0</v>
      </c>
      <c r="AE7" s="223">
        <f>'SB - SBEP (b-25)'!AE6</f>
        <v>0</v>
      </c>
      <c r="AF7" s="223">
        <f>'SB - SBEP (b-25)'!AF6</f>
        <v>0</v>
      </c>
      <c r="AG7" s="223">
        <f>'SB - SBEP (b-25)'!AG6</f>
        <v>0</v>
      </c>
      <c r="AH7" s="223">
        <f>'SB - SBEP (b-25)'!AH6</f>
        <v>0</v>
      </c>
      <c r="AI7" s="223">
        <f>'SB - SBEP (b-25)'!AI6</f>
        <v>0</v>
      </c>
      <c r="AJ7" s="258">
        <f t="shared" si="1"/>
        <v>1531.9377048671688</v>
      </c>
    </row>
    <row r="8" spans="1:36" ht="15.75" customHeight="1" x14ac:dyDescent="0.3">
      <c r="A8" s="226" t="s">
        <v>372</v>
      </c>
      <c r="B8" s="243"/>
      <c r="C8" s="228">
        <f>SUM(C5:C7)</f>
        <v>20792.370292564447</v>
      </c>
      <c r="D8" s="253">
        <f>J8/C8</f>
        <v>0.79240545251720151</v>
      </c>
      <c r="E8" s="108"/>
      <c r="F8" s="96"/>
      <c r="G8" s="96"/>
      <c r="H8" s="96"/>
      <c r="I8" s="96"/>
      <c r="J8" s="228">
        <f t="shared" ref="J8:AJ8" si="2">SUM(J5:J7)</f>
        <v>16475.987590584748</v>
      </c>
      <c r="K8" s="228">
        <f t="shared" si="2"/>
        <v>16475.987590584748</v>
      </c>
      <c r="L8" s="228">
        <f t="shared" si="2"/>
        <v>16475.987590584748</v>
      </c>
      <c r="M8" s="228">
        <f t="shared" si="2"/>
        <v>16475.987590584748</v>
      </c>
      <c r="N8" s="228">
        <f t="shared" si="2"/>
        <v>16475.987590584748</v>
      </c>
      <c r="O8" s="228">
        <f t="shared" si="2"/>
        <v>16475.987590584748</v>
      </c>
      <c r="P8" s="228">
        <f t="shared" si="2"/>
        <v>16129.389007523667</v>
      </c>
      <c r="Q8" s="228">
        <f t="shared" si="2"/>
        <v>16129.389007523667</v>
      </c>
      <c r="R8" s="228">
        <f t="shared" si="2"/>
        <v>16129.389007523667</v>
      </c>
      <c r="S8" s="228">
        <f t="shared" si="2"/>
        <v>16129.389007523667</v>
      </c>
      <c r="T8" s="228">
        <f t="shared" si="2"/>
        <v>16129.389007523667</v>
      </c>
      <c r="U8" s="228">
        <f t="shared" si="2"/>
        <v>16129.389007523667</v>
      </c>
      <c r="V8" s="228">
        <f t="shared" si="2"/>
        <v>16129.389007523667</v>
      </c>
      <c r="W8" s="228">
        <f t="shared" si="2"/>
        <v>16129.389007523667</v>
      </c>
      <c r="X8" s="228">
        <f t="shared" si="2"/>
        <v>15646.684868123084</v>
      </c>
      <c r="Y8" s="228">
        <f t="shared" si="2"/>
        <v>14900.701472614101</v>
      </c>
      <c r="Z8" s="228">
        <f t="shared" si="2"/>
        <v>14900.701472614101</v>
      </c>
      <c r="AA8" s="228">
        <f t="shared" si="2"/>
        <v>14900.701472614101</v>
      </c>
      <c r="AB8" s="228">
        <f t="shared" si="2"/>
        <v>14900.701472614101</v>
      </c>
      <c r="AC8" s="228">
        <f t="shared" si="2"/>
        <v>14900.701472614101</v>
      </c>
      <c r="AD8" s="228">
        <f t="shared" si="2"/>
        <v>14824.104587370743</v>
      </c>
      <c r="AE8" s="228">
        <f t="shared" si="2"/>
        <v>14824.104587370743</v>
      </c>
      <c r="AF8" s="228">
        <f t="shared" si="2"/>
        <v>14824.104587370743</v>
      </c>
      <c r="AG8" s="228">
        <f t="shared" si="2"/>
        <v>14824.104587370743</v>
      </c>
      <c r="AH8" s="228">
        <f t="shared" si="2"/>
        <v>14824.104587370743</v>
      </c>
      <c r="AI8" s="245">
        <f t="shared" si="2"/>
        <v>0</v>
      </c>
      <c r="AJ8" s="220">
        <f t="shared" si="2"/>
        <v>392161.7527717452</v>
      </c>
    </row>
    <row r="9" spans="1:36" ht="15.75" customHeight="1" x14ac:dyDescent="0.3">
      <c r="A9" s="226" t="s">
        <v>373</v>
      </c>
      <c r="B9" s="231"/>
      <c r="C9" s="232"/>
      <c r="D9" s="244"/>
      <c r="E9" s="99"/>
      <c r="F9" s="99"/>
      <c r="G9" s="99"/>
      <c r="H9" s="99"/>
      <c r="I9" s="100"/>
      <c r="J9" s="220">
        <v>0</v>
      </c>
      <c r="K9" s="234">
        <f>J8-K8</f>
        <v>0</v>
      </c>
      <c r="L9" s="234">
        <f t="shared" ref="L9:AI9" si="3">K8-L8</f>
        <v>0</v>
      </c>
      <c r="M9" s="234">
        <f t="shared" si="3"/>
        <v>0</v>
      </c>
      <c r="N9" s="234">
        <f t="shared" si="3"/>
        <v>0</v>
      </c>
      <c r="O9" s="234">
        <f t="shared" si="3"/>
        <v>0</v>
      </c>
      <c r="P9" s="234">
        <f>O8-P8</f>
        <v>346.59858306108072</v>
      </c>
      <c r="Q9" s="234">
        <f t="shared" si="3"/>
        <v>0</v>
      </c>
      <c r="R9" s="234">
        <f t="shared" si="3"/>
        <v>0</v>
      </c>
      <c r="S9" s="234">
        <f t="shared" si="3"/>
        <v>0</v>
      </c>
      <c r="T9" s="234">
        <f t="shared" si="3"/>
        <v>0</v>
      </c>
      <c r="U9" s="234">
        <f t="shared" si="3"/>
        <v>0</v>
      </c>
      <c r="V9" s="234">
        <f t="shared" si="3"/>
        <v>0</v>
      </c>
      <c r="W9" s="234">
        <f t="shared" si="3"/>
        <v>0</v>
      </c>
      <c r="X9" s="234">
        <f t="shared" si="3"/>
        <v>482.70413940058279</v>
      </c>
      <c r="Y9" s="234">
        <f t="shared" si="3"/>
        <v>745.98339550898345</v>
      </c>
      <c r="Z9" s="234">
        <f t="shared" si="3"/>
        <v>0</v>
      </c>
      <c r="AA9" s="234">
        <f t="shared" si="3"/>
        <v>0</v>
      </c>
      <c r="AB9" s="234">
        <f t="shared" si="3"/>
        <v>0</v>
      </c>
      <c r="AC9" s="234">
        <f t="shared" si="3"/>
        <v>0</v>
      </c>
      <c r="AD9" s="234">
        <f t="shared" si="3"/>
        <v>76.596885243357974</v>
      </c>
      <c r="AE9" s="234">
        <f t="shared" si="3"/>
        <v>0</v>
      </c>
      <c r="AF9" s="234">
        <f t="shared" si="3"/>
        <v>0</v>
      </c>
      <c r="AG9" s="234">
        <f t="shared" si="3"/>
        <v>0</v>
      </c>
      <c r="AH9" s="234">
        <f t="shared" si="3"/>
        <v>0</v>
      </c>
      <c r="AI9" s="234">
        <f t="shared" si="3"/>
        <v>14824.104587370743</v>
      </c>
      <c r="AJ9" s="107"/>
    </row>
    <row r="10" spans="1:36" ht="15.75" customHeight="1" x14ac:dyDescent="0.3">
      <c r="A10" s="226" t="s">
        <v>374</v>
      </c>
      <c r="B10" s="231"/>
      <c r="C10" s="232"/>
      <c r="D10" s="232"/>
      <c r="E10" s="96"/>
      <c r="F10" s="96"/>
      <c r="G10" s="96"/>
      <c r="H10" s="96"/>
      <c r="I10" s="101"/>
      <c r="J10" s="220">
        <f>$J8-J8</f>
        <v>0</v>
      </c>
      <c r="K10" s="236">
        <f>$J8-K8</f>
        <v>0</v>
      </c>
      <c r="L10" s="236">
        <f t="shared" ref="L10:AI10" si="4">$J8-L8</f>
        <v>0</v>
      </c>
      <c r="M10" s="236">
        <f t="shared" si="4"/>
        <v>0</v>
      </c>
      <c r="N10" s="236">
        <f t="shared" si="4"/>
        <v>0</v>
      </c>
      <c r="O10" s="236">
        <f t="shared" si="4"/>
        <v>0</v>
      </c>
      <c r="P10" s="236">
        <f t="shared" si="4"/>
        <v>346.59858306108072</v>
      </c>
      <c r="Q10" s="236">
        <f t="shared" si="4"/>
        <v>346.59858306108072</v>
      </c>
      <c r="R10" s="236">
        <f t="shared" si="4"/>
        <v>346.59858306108072</v>
      </c>
      <c r="S10" s="236">
        <f t="shared" si="4"/>
        <v>346.59858306108072</v>
      </c>
      <c r="T10" s="236">
        <f t="shared" si="4"/>
        <v>346.59858306108072</v>
      </c>
      <c r="U10" s="236">
        <f t="shared" si="4"/>
        <v>346.59858306108072</v>
      </c>
      <c r="V10" s="236">
        <f t="shared" si="4"/>
        <v>346.59858306108072</v>
      </c>
      <c r="W10" s="236">
        <f t="shared" si="4"/>
        <v>346.59858306108072</v>
      </c>
      <c r="X10" s="236">
        <f t="shared" si="4"/>
        <v>829.30272246166351</v>
      </c>
      <c r="Y10" s="236">
        <f t="shared" si="4"/>
        <v>1575.286117970647</v>
      </c>
      <c r="Z10" s="236">
        <f t="shared" si="4"/>
        <v>1575.286117970647</v>
      </c>
      <c r="AA10" s="236">
        <f t="shared" si="4"/>
        <v>1575.286117970647</v>
      </c>
      <c r="AB10" s="236">
        <f t="shared" si="4"/>
        <v>1575.286117970647</v>
      </c>
      <c r="AC10" s="236">
        <f>$J8-AC8</f>
        <v>1575.286117970647</v>
      </c>
      <c r="AD10" s="236">
        <f t="shared" si="4"/>
        <v>1651.8830032140049</v>
      </c>
      <c r="AE10" s="236">
        <f t="shared" si="4"/>
        <v>1651.8830032140049</v>
      </c>
      <c r="AF10" s="236">
        <f t="shared" si="4"/>
        <v>1651.8830032140049</v>
      </c>
      <c r="AG10" s="236">
        <f t="shared" si="4"/>
        <v>1651.8830032140049</v>
      </c>
      <c r="AH10" s="236">
        <f t="shared" si="4"/>
        <v>1651.8830032140049</v>
      </c>
      <c r="AI10" s="236">
        <f t="shared" si="4"/>
        <v>16475.987590584748</v>
      </c>
      <c r="AJ10" s="102"/>
    </row>
    <row r="11" spans="1:36" ht="15.75" customHeight="1" x14ac:dyDescent="0.3">
      <c r="A11" s="239" t="s">
        <v>70</v>
      </c>
      <c r="B11" s="254">
        <f>SUMPRODUCT(B5:B7,C5:C7)/C8</f>
        <v>23.656886642642242</v>
      </c>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s="41" customFormat="1" ht="15.75" hidden="1" customHeight="1" x14ac:dyDescent="0.3">
      <c r="U12"/>
    </row>
    <row r="13" spans="1:36" ht="15.75" hidden="1" customHeight="1" x14ac:dyDescent="0.3">
      <c r="A13" s="561" t="s">
        <v>86</v>
      </c>
      <c r="B13" s="563" t="s">
        <v>0</v>
      </c>
      <c r="C13" s="563" t="s">
        <v>412</v>
      </c>
      <c r="D13" s="574" t="s">
        <v>60</v>
      </c>
      <c r="E13" s="217"/>
      <c r="F13" s="165"/>
      <c r="G13" s="165"/>
      <c r="H13" s="165"/>
      <c r="I13" s="166"/>
      <c r="J13" s="179" t="str">
        <f>J3</f>
        <v>CPAS - Verified Net Savings (MWh)</v>
      </c>
      <c r="K13" s="179"/>
      <c r="L13" s="179"/>
      <c r="M13" s="179"/>
      <c r="N13" s="179"/>
      <c r="O13" s="179"/>
      <c r="P13" s="179"/>
      <c r="Q13" s="179"/>
      <c r="R13" s="179"/>
      <c r="S13" s="179"/>
      <c r="T13" s="179"/>
      <c r="U13" s="179"/>
      <c r="V13" s="301"/>
      <c r="W13" s="41"/>
    </row>
    <row r="14" spans="1:36" ht="15.75" hidden="1" customHeight="1" x14ac:dyDescent="0.3">
      <c r="A14" s="566"/>
      <c r="B14" s="565"/>
      <c r="C14" s="565"/>
      <c r="D14" s="575"/>
      <c r="E14" s="48"/>
      <c r="F14" s="48"/>
      <c r="G14" s="48"/>
      <c r="H14" s="48"/>
      <c r="I14" s="48"/>
      <c r="J14" s="48">
        <f t="shared" ref="J14:V17" si="5">W4</f>
        <v>2036</v>
      </c>
      <c r="K14" s="48">
        <f t="shared" si="5"/>
        <v>2037</v>
      </c>
      <c r="L14" s="48">
        <f t="shared" si="5"/>
        <v>2038</v>
      </c>
      <c r="M14" s="48">
        <f t="shared" si="5"/>
        <v>2039</v>
      </c>
      <c r="N14" s="48">
        <f t="shared" si="5"/>
        <v>2040</v>
      </c>
      <c r="O14" s="48">
        <f t="shared" si="5"/>
        <v>2041</v>
      </c>
      <c r="P14" s="48">
        <f t="shared" si="5"/>
        <v>2042</v>
      </c>
      <c r="Q14" s="48">
        <f t="shared" si="5"/>
        <v>2043</v>
      </c>
      <c r="R14" s="48">
        <f t="shared" si="5"/>
        <v>2044</v>
      </c>
      <c r="S14" s="48">
        <f t="shared" si="5"/>
        <v>2045</v>
      </c>
      <c r="T14" s="48">
        <f t="shared" si="5"/>
        <v>2046</v>
      </c>
      <c r="U14" s="48">
        <f t="shared" si="5"/>
        <v>2047</v>
      </c>
      <c r="V14" s="48">
        <f t="shared" si="5"/>
        <v>2048</v>
      </c>
      <c r="W14" s="41"/>
    </row>
    <row r="15" spans="1:36" ht="15.75" hidden="1" customHeight="1" x14ac:dyDescent="0.3">
      <c r="A15" s="246" t="str">
        <f t="shared" ref="A15:D17" si="6">A5</f>
        <v>Standard - Core</v>
      </c>
      <c r="B15" s="247">
        <f t="shared" si="6"/>
        <v>9.9715040445590475</v>
      </c>
      <c r="C15" s="248">
        <f t="shared" si="6"/>
        <v>1020.2993452320413</v>
      </c>
      <c r="D15" s="249">
        <f t="shared" si="6"/>
        <v>0.63756564122060622</v>
      </c>
      <c r="E15" s="250"/>
      <c r="F15" s="250"/>
      <c r="G15" s="250"/>
      <c r="H15" s="250"/>
      <c r="I15" s="250"/>
      <c r="J15" s="223">
        <f t="shared" si="5"/>
        <v>303.90922321875007</v>
      </c>
      <c r="K15" s="223">
        <f t="shared" si="5"/>
        <v>303.90922321875007</v>
      </c>
      <c r="L15" s="223">
        <f t="shared" si="5"/>
        <v>0</v>
      </c>
      <c r="M15" s="223">
        <f t="shared" si="5"/>
        <v>0</v>
      </c>
      <c r="N15" s="223">
        <f t="shared" si="5"/>
        <v>0</v>
      </c>
      <c r="O15" s="223">
        <f t="shared" si="5"/>
        <v>0</v>
      </c>
      <c r="P15" s="223">
        <f t="shared" si="5"/>
        <v>0</v>
      </c>
      <c r="Q15" s="223">
        <f t="shared" si="5"/>
        <v>0</v>
      </c>
      <c r="R15" s="223">
        <f t="shared" si="5"/>
        <v>0</v>
      </c>
      <c r="S15" s="223">
        <f t="shared" si="5"/>
        <v>0</v>
      </c>
      <c r="T15" s="223">
        <f t="shared" si="5"/>
        <v>0</v>
      </c>
      <c r="U15" s="223">
        <f t="shared" si="5"/>
        <v>0</v>
      </c>
      <c r="V15" s="223">
        <f t="shared" si="5"/>
        <v>0</v>
      </c>
      <c r="W15" s="41"/>
    </row>
    <row r="16" spans="1:36" ht="15.75" hidden="1" customHeight="1" x14ac:dyDescent="0.3">
      <c r="A16" s="246" t="str">
        <f t="shared" si="6"/>
        <v>Custom - Custom Incentives</v>
      </c>
      <c r="B16" s="247">
        <f t="shared" si="6"/>
        <v>24.382147462859823</v>
      </c>
      <c r="C16" s="248">
        <f t="shared" si="6"/>
        <v>19686.103623826952</v>
      </c>
      <c r="D16" s="249">
        <f t="shared" si="6"/>
        <v>0.8</v>
      </c>
      <c r="E16" s="250"/>
      <c r="F16" s="250"/>
      <c r="G16" s="250"/>
      <c r="H16" s="250"/>
      <c r="I16" s="250"/>
      <c r="J16" s="223">
        <f t="shared" si="5"/>
        <v>15748.882899061558</v>
      </c>
      <c r="K16" s="223">
        <f t="shared" si="5"/>
        <v>15266.178759660976</v>
      </c>
      <c r="L16" s="223">
        <f t="shared" si="5"/>
        <v>14824.104587370743</v>
      </c>
      <c r="M16" s="223">
        <f t="shared" si="5"/>
        <v>14824.104587370743</v>
      </c>
      <c r="N16" s="223">
        <f t="shared" si="5"/>
        <v>14824.104587370743</v>
      </c>
      <c r="O16" s="223">
        <f t="shared" si="5"/>
        <v>14824.104587370743</v>
      </c>
      <c r="P16" s="223">
        <f t="shared" si="5"/>
        <v>14824.104587370743</v>
      </c>
      <c r="Q16" s="223">
        <f t="shared" si="5"/>
        <v>14824.104587370743</v>
      </c>
      <c r="R16" s="223">
        <f t="shared" si="5"/>
        <v>14824.104587370743</v>
      </c>
      <c r="S16" s="223">
        <f t="shared" si="5"/>
        <v>14824.104587370743</v>
      </c>
      <c r="T16" s="223">
        <f t="shared" si="5"/>
        <v>14824.104587370743</v>
      </c>
      <c r="U16" s="223">
        <f t="shared" si="5"/>
        <v>14824.104587370743</v>
      </c>
      <c r="V16" s="223">
        <f t="shared" si="5"/>
        <v>0</v>
      </c>
      <c r="W16" s="41"/>
    </row>
    <row r="17" spans="1:23" ht="15.75" hidden="1" customHeight="1" x14ac:dyDescent="0.3">
      <c r="A17" s="246" t="str">
        <f t="shared" si="6"/>
        <v>Small Business - SBEP</v>
      </c>
      <c r="B17" s="247">
        <f t="shared" si="6"/>
        <v>20</v>
      </c>
      <c r="C17" s="248">
        <f t="shared" si="6"/>
        <v>85.967323505452811</v>
      </c>
      <c r="D17" s="249">
        <f t="shared" si="6"/>
        <v>0.89100000000000001</v>
      </c>
      <c r="E17" s="250"/>
      <c r="F17" s="250"/>
      <c r="G17" s="250"/>
      <c r="H17" s="250"/>
      <c r="I17" s="250"/>
      <c r="J17" s="223">
        <f t="shared" si="5"/>
        <v>76.596885243358457</v>
      </c>
      <c r="K17" s="223">
        <f t="shared" si="5"/>
        <v>76.596885243358457</v>
      </c>
      <c r="L17" s="223">
        <f t="shared" si="5"/>
        <v>76.596885243358457</v>
      </c>
      <c r="M17" s="223">
        <f t="shared" si="5"/>
        <v>76.596885243358457</v>
      </c>
      <c r="N17" s="223">
        <f t="shared" si="5"/>
        <v>76.596885243358457</v>
      </c>
      <c r="O17" s="223">
        <f t="shared" si="5"/>
        <v>76.596885243358457</v>
      </c>
      <c r="P17" s="223">
        <f t="shared" si="5"/>
        <v>76.596885243358457</v>
      </c>
      <c r="Q17" s="223">
        <f t="shared" si="5"/>
        <v>0</v>
      </c>
      <c r="R17" s="223">
        <f t="shared" si="5"/>
        <v>0</v>
      </c>
      <c r="S17" s="223">
        <f t="shared" si="5"/>
        <v>0</v>
      </c>
      <c r="T17" s="223">
        <f t="shared" si="5"/>
        <v>0</v>
      </c>
      <c r="U17" s="223">
        <f t="shared" si="5"/>
        <v>0</v>
      </c>
      <c r="V17" s="223">
        <f t="shared" si="5"/>
        <v>0</v>
      </c>
      <c r="W17" s="41"/>
    </row>
    <row r="18" spans="1:23" ht="15.75" hidden="1" customHeight="1" x14ac:dyDescent="0.3">
      <c r="A18" s="226" t="str">
        <f t="shared" ref="A18:A20" si="7">A8</f>
        <v>2023 CPAS</v>
      </c>
      <c r="B18" s="243"/>
      <c r="C18" s="228">
        <f>C8</f>
        <v>20792.370292564447</v>
      </c>
      <c r="D18" s="253">
        <f>D8</f>
        <v>0.79240545251720151</v>
      </c>
      <c r="E18" s="108"/>
      <c r="F18" s="96"/>
      <c r="G18" s="96"/>
      <c r="H18" s="96"/>
      <c r="I18" s="96"/>
      <c r="J18" s="228">
        <f t="shared" ref="J18:J20" si="8">W8</f>
        <v>16129.389007523667</v>
      </c>
      <c r="K18" s="228">
        <f t="shared" ref="K18:V20" si="9">X8</f>
        <v>15646.684868123084</v>
      </c>
      <c r="L18" s="228">
        <f t="shared" si="9"/>
        <v>14900.701472614101</v>
      </c>
      <c r="M18" s="228">
        <f t="shared" si="9"/>
        <v>14900.701472614101</v>
      </c>
      <c r="N18" s="228">
        <f t="shared" si="9"/>
        <v>14900.701472614101</v>
      </c>
      <c r="O18" s="228">
        <f t="shared" si="9"/>
        <v>14900.701472614101</v>
      </c>
      <c r="P18" s="228">
        <f t="shared" si="9"/>
        <v>14900.701472614101</v>
      </c>
      <c r="Q18" s="228">
        <f t="shared" si="9"/>
        <v>14824.104587370743</v>
      </c>
      <c r="R18" s="228">
        <f t="shared" si="9"/>
        <v>14824.104587370743</v>
      </c>
      <c r="S18" s="228">
        <f t="shared" si="9"/>
        <v>14824.104587370743</v>
      </c>
      <c r="T18" s="228">
        <f t="shared" si="9"/>
        <v>14824.104587370743</v>
      </c>
      <c r="U18" s="228">
        <f t="shared" si="9"/>
        <v>14824.104587370743</v>
      </c>
      <c r="V18" s="228">
        <f t="shared" si="9"/>
        <v>0</v>
      </c>
      <c r="W18" s="41"/>
    </row>
    <row r="19" spans="1:23" ht="15.75" hidden="1" customHeight="1" x14ac:dyDescent="0.3">
      <c r="A19" s="226" t="str">
        <f t="shared" si="7"/>
        <v>Expiring 2023 CPAS</v>
      </c>
      <c r="B19" s="231"/>
      <c r="C19" s="232"/>
      <c r="D19" s="244"/>
      <c r="E19" s="99"/>
      <c r="F19" s="99"/>
      <c r="G19" s="99"/>
      <c r="H19" s="99"/>
      <c r="I19" s="100"/>
      <c r="J19" s="220">
        <f t="shared" si="8"/>
        <v>0</v>
      </c>
      <c r="K19" s="234">
        <f t="shared" si="9"/>
        <v>482.70413940058279</v>
      </c>
      <c r="L19" s="234">
        <f t="shared" si="9"/>
        <v>745.98339550898345</v>
      </c>
      <c r="M19" s="234">
        <f t="shared" si="9"/>
        <v>0</v>
      </c>
      <c r="N19" s="234">
        <f t="shared" si="9"/>
        <v>0</v>
      </c>
      <c r="O19" s="234">
        <f t="shared" si="9"/>
        <v>0</v>
      </c>
      <c r="P19" s="234">
        <f t="shared" si="9"/>
        <v>0</v>
      </c>
      <c r="Q19" s="234">
        <f t="shared" si="9"/>
        <v>76.596885243357974</v>
      </c>
      <c r="R19" s="234">
        <f t="shared" si="9"/>
        <v>0</v>
      </c>
      <c r="S19" s="234">
        <f t="shared" si="9"/>
        <v>0</v>
      </c>
      <c r="T19" s="234">
        <f t="shared" si="9"/>
        <v>0</v>
      </c>
      <c r="U19" s="234">
        <f t="shared" si="9"/>
        <v>0</v>
      </c>
      <c r="V19" s="234">
        <f t="shared" si="9"/>
        <v>14824.104587370743</v>
      </c>
      <c r="W19" s="41"/>
    </row>
    <row r="20" spans="1:23" ht="15.75" hidden="1" customHeight="1" x14ac:dyDescent="0.3">
      <c r="A20" s="226" t="str">
        <f t="shared" si="7"/>
        <v>Expired 2023 CPAS</v>
      </c>
      <c r="B20" s="231"/>
      <c r="C20" s="232"/>
      <c r="D20" s="232"/>
      <c r="E20" s="96"/>
      <c r="F20" s="96"/>
      <c r="G20" s="96"/>
      <c r="H20" s="96"/>
      <c r="I20" s="101"/>
      <c r="J20" s="220">
        <f t="shared" si="8"/>
        <v>346.59858306108072</v>
      </c>
      <c r="K20" s="236">
        <f t="shared" si="9"/>
        <v>829.30272246166351</v>
      </c>
      <c r="L20" s="236">
        <f t="shared" si="9"/>
        <v>1575.286117970647</v>
      </c>
      <c r="M20" s="236">
        <f t="shared" si="9"/>
        <v>1575.286117970647</v>
      </c>
      <c r="N20" s="236">
        <f t="shared" si="9"/>
        <v>1575.286117970647</v>
      </c>
      <c r="O20" s="236">
        <f t="shared" si="9"/>
        <v>1575.286117970647</v>
      </c>
      <c r="P20" s="236">
        <f t="shared" si="9"/>
        <v>1575.286117970647</v>
      </c>
      <c r="Q20" s="236">
        <f t="shared" si="9"/>
        <v>1651.8830032140049</v>
      </c>
      <c r="R20" s="236">
        <f t="shared" si="9"/>
        <v>1651.8830032140049</v>
      </c>
      <c r="S20" s="236">
        <f t="shared" si="9"/>
        <v>1651.8830032140049</v>
      </c>
      <c r="T20" s="236">
        <f t="shared" si="9"/>
        <v>1651.8830032140049</v>
      </c>
      <c r="U20" s="236">
        <f t="shared" si="9"/>
        <v>1651.8830032140049</v>
      </c>
      <c r="V20" s="236">
        <f t="shared" si="9"/>
        <v>16475.987590584748</v>
      </c>
      <c r="W20" s="41"/>
    </row>
    <row r="21" spans="1:23" ht="15.75" hidden="1" customHeight="1" x14ac:dyDescent="0.3">
      <c r="A21" s="239" t="s">
        <v>70</v>
      </c>
      <c r="B21" s="254">
        <f>B11</f>
        <v>23.656886642642242</v>
      </c>
      <c r="C21" s="77"/>
      <c r="D21" s="41"/>
      <c r="E21" s="41"/>
      <c r="F21" s="41"/>
      <c r="G21" s="41"/>
      <c r="H21" s="41"/>
      <c r="I21" s="41"/>
      <c r="J21" s="41"/>
      <c r="K21" s="41"/>
      <c r="L21" s="41"/>
      <c r="M21" s="41"/>
      <c r="N21" s="41"/>
      <c r="O21" s="41"/>
      <c r="P21" s="41"/>
      <c r="Q21" s="41"/>
      <c r="R21" s="41"/>
      <c r="S21" s="41"/>
      <c r="T21" s="41"/>
      <c r="U21" s="41"/>
      <c r="V21" s="41"/>
      <c r="W21" s="41"/>
    </row>
    <row r="22" spans="1:23" x14ac:dyDescent="0.3">
      <c r="A22" s="41"/>
      <c r="B22" s="41"/>
      <c r="C22" s="41"/>
      <c r="D22" s="41"/>
      <c r="E22" s="41"/>
      <c r="F22" s="41"/>
      <c r="G22" s="41"/>
      <c r="H22" s="41"/>
      <c r="I22" s="41"/>
      <c r="J22" s="41"/>
      <c r="K22" s="41"/>
      <c r="L22" s="41"/>
      <c r="M22" s="41"/>
      <c r="N22" s="41"/>
      <c r="O22" s="41"/>
      <c r="P22" s="41"/>
      <c r="Q22" s="41"/>
      <c r="R22" s="41"/>
      <c r="S22" s="41"/>
      <c r="T22" s="41"/>
      <c r="U22" s="41"/>
      <c r="V22" s="41"/>
      <c r="W22" s="41"/>
    </row>
  </sheetData>
  <mergeCells count="9">
    <mergeCell ref="AJ3:AJ4"/>
    <mergeCell ref="A13:A14"/>
    <mergeCell ref="B13:B14"/>
    <mergeCell ref="C13:C14"/>
    <mergeCell ref="D13:D14"/>
    <mergeCell ref="A3:A4"/>
    <mergeCell ref="B3:B4"/>
    <mergeCell ref="C3:C4"/>
    <mergeCell ref="D3: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5EB8-6725-46FD-9B3C-A086D99529CA}">
  <dimension ref="A1:B5"/>
  <sheetViews>
    <sheetView workbookViewId="0"/>
    <sheetView workbookViewId="1"/>
  </sheetViews>
  <sheetFormatPr defaultRowHeight="15.75" x14ac:dyDescent="0.3"/>
  <cols>
    <col min="1" max="1" width="21.5546875" bestFit="1" customWidth="1"/>
    <col min="2" max="2" width="111.44140625" customWidth="1"/>
  </cols>
  <sheetData>
    <row r="1" spans="1:2" ht="15.75" customHeight="1" x14ac:dyDescent="0.3">
      <c r="A1" s="15" t="s">
        <v>17</v>
      </c>
      <c r="B1" s="15" t="s">
        <v>57</v>
      </c>
    </row>
    <row r="2" spans="1:2" x14ac:dyDescent="0.3">
      <c r="A2" s="462" t="s">
        <v>18</v>
      </c>
      <c r="B2" s="530" t="s">
        <v>694</v>
      </c>
    </row>
    <row r="3" spans="1:2" x14ac:dyDescent="0.3">
      <c r="A3" s="531" t="s">
        <v>66</v>
      </c>
      <c r="B3" s="532" t="s">
        <v>337</v>
      </c>
    </row>
    <row r="4" spans="1:2" x14ac:dyDescent="0.3">
      <c r="A4" s="531" t="s">
        <v>61</v>
      </c>
      <c r="B4" s="532" t="s">
        <v>56</v>
      </c>
    </row>
    <row r="5" spans="1:2" x14ac:dyDescent="0.3">
      <c r="A5" s="531" t="s">
        <v>29</v>
      </c>
      <c r="B5" s="532" t="s">
        <v>757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C9DF2-EC2C-49ED-8401-B60E67F6EDE4}">
  <dimension ref="A1:AL37"/>
  <sheetViews>
    <sheetView workbookViewId="0">
      <selection activeCell="L42" sqref="L4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541</v>
      </c>
      <c r="B1" s="68"/>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row>
    <row r="2" spans="1:36" ht="16.5" x14ac:dyDescent="0.3">
      <c r="A2" s="70"/>
      <c r="B2" s="70"/>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row>
    <row r="3" spans="1:36" s="81" customFormat="1" ht="16.5" customHeight="1" x14ac:dyDescent="0.25">
      <c r="A3" s="561" t="s">
        <v>542</v>
      </c>
      <c r="B3" s="563" t="s">
        <v>70</v>
      </c>
      <c r="C3" s="563" t="s">
        <v>412</v>
      </c>
      <c r="D3" s="563" t="s">
        <v>60</v>
      </c>
      <c r="E3" s="17"/>
      <c r="F3" s="43"/>
      <c r="G3" s="43"/>
      <c r="H3" s="43"/>
      <c r="I3" s="43"/>
      <c r="J3" s="151" t="s">
        <v>414</v>
      </c>
      <c r="K3" s="43"/>
      <c r="L3" s="43"/>
      <c r="M3" s="43"/>
      <c r="N3" s="43"/>
      <c r="O3" s="43"/>
      <c r="P3" s="43"/>
      <c r="Q3" s="43"/>
      <c r="R3" s="43"/>
      <c r="S3" s="43"/>
      <c r="T3" s="43"/>
      <c r="U3" s="43"/>
      <c r="V3" s="43"/>
      <c r="W3" s="43"/>
      <c r="X3" s="43"/>
      <c r="Y3" s="43"/>
      <c r="Z3" s="43"/>
      <c r="AA3" s="43"/>
      <c r="AB3" s="43"/>
      <c r="AC3" s="43"/>
      <c r="AD3" s="43"/>
      <c r="AE3" s="43"/>
      <c r="AF3" s="43"/>
      <c r="AG3" s="43"/>
      <c r="AH3" s="43"/>
      <c r="AI3" s="43"/>
      <c r="AJ3" s="567" t="s">
        <v>1</v>
      </c>
    </row>
    <row r="4" spans="1:36" s="81" customFormat="1" ht="13.5" x14ac:dyDescent="0.25">
      <c r="A4" s="562"/>
      <c r="B4" s="564"/>
      <c r="C4" s="565"/>
      <c r="D4" s="571"/>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71"/>
    </row>
    <row r="5" spans="1:36" ht="15.75" customHeight="1" x14ac:dyDescent="0.3">
      <c r="A5" s="273" t="s">
        <v>544</v>
      </c>
      <c r="B5" s="274">
        <f>'RP - IQ Carryover'!B16</f>
        <v>9.9883936394934771</v>
      </c>
      <c r="C5" s="223">
        <f>'RP - IQ Carryover'!C13</f>
        <v>7556.5898075201221</v>
      </c>
      <c r="D5" s="275">
        <f>'RP - IQ Carryover'!D13</f>
        <v>0.91858382325105747</v>
      </c>
      <c r="E5" s="116"/>
      <c r="F5" s="167"/>
      <c r="G5" s="146"/>
      <c r="H5" s="146"/>
      <c r="I5" s="271"/>
      <c r="J5" s="223">
        <f>'RP - IQ Carryover'!J13</f>
        <v>6941.3611561318066</v>
      </c>
      <c r="K5" s="223">
        <f>'RP - IQ Carryover'!K13</f>
        <v>6941.3611561318066</v>
      </c>
      <c r="L5" s="223">
        <f>'RP - IQ Carryover'!L13</f>
        <v>6941.3611561318066</v>
      </c>
      <c r="M5" s="223">
        <f>'RP - IQ Carryover'!M13</f>
        <v>6941.3611561318066</v>
      </c>
      <c r="N5" s="223">
        <f>'RP - IQ Carryover'!N13</f>
        <v>6941.3611561318066</v>
      </c>
      <c r="O5" s="223">
        <f>'RP - IQ Carryover'!O13</f>
        <v>6941.3611561318066</v>
      </c>
      <c r="P5" s="223">
        <f>'RP - IQ Carryover'!P13</f>
        <v>6941.3611561318066</v>
      </c>
      <c r="Q5" s="223">
        <f>'RP - IQ Carryover'!Q13</f>
        <v>5382.7609030934118</v>
      </c>
      <c r="R5" s="223">
        <f>'RP - IQ Carryover'!R13</f>
        <v>5338.9826617701356</v>
      </c>
      <c r="S5" s="223">
        <f>'RP - IQ Carryover'!S13</f>
        <v>5338.9826617701356</v>
      </c>
      <c r="T5" s="223">
        <f>'RP - IQ Carryover'!T13</f>
        <v>0</v>
      </c>
      <c r="U5" s="223">
        <f>'RP - IQ Carryover'!U13</f>
        <v>0</v>
      </c>
      <c r="V5" s="223">
        <f>'RP - IQ Carryover'!V13</f>
        <v>0</v>
      </c>
      <c r="W5" s="223">
        <f>'RP - IQ Carryover'!W13</f>
        <v>0</v>
      </c>
      <c r="X5" s="223">
        <f>'RP - IQ Carryover'!X13</f>
        <v>0</v>
      </c>
      <c r="Y5" s="223">
        <f>'RP - IQ Carryover'!Y13</f>
        <v>0</v>
      </c>
      <c r="Z5" s="223">
        <f>'RP - IQ Carryover'!Z13</f>
        <v>0</v>
      </c>
      <c r="AA5" s="223">
        <f>'RP - IQ Carryover'!AA13</f>
        <v>0</v>
      </c>
      <c r="AB5" s="223">
        <f>'RP - IQ Carryover'!AB13</f>
        <v>0</v>
      </c>
      <c r="AC5" s="223">
        <f>'RP - IQ Carryover'!AC13</f>
        <v>0</v>
      </c>
      <c r="AD5" s="223">
        <f>'RP - IQ Carryover'!AD13</f>
        <v>0</v>
      </c>
      <c r="AE5" s="223">
        <f>'RP - IQ Carryover'!AE13</f>
        <v>0</v>
      </c>
      <c r="AF5" s="223">
        <f>'RP - IQ Carryover'!AF13</f>
        <v>0</v>
      </c>
      <c r="AG5" s="223">
        <f>'RP - IQ Carryover'!AG13</f>
        <v>0</v>
      </c>
      <c r="AH5" s="223">
        <f>'RP - IQ Carryover'!AH13</f>
        <v>0</v>
      </c>
      <c r="AI5" s="223">
        <f>'RP - IQ Carryover'!AI13</f>
        <v>0</v>
      </c>
      <c r="AJ5" s="258">
        <f>SUM(H5:AI5)</f>
        <v>64650.254319556334</v>
      </c>
    </row>
    <row r="6" spans="1:36" ht="15.75" customHeight="1" x14ac:dyDescent="0.3">
      <c r="A6" s="273" t="s">
        <v>545</v>
      </c>
      <c r="B6" s="274">
        <f>'RP - MR Carryover'!B27</f>
        <v>9.3458624144975335</v>
      </c>
      <c r="C6" s="223">
        <f>'RP - MR Carryover'!C24</f>
        <v>8798.8912095155883</v>
      </c>
      <c r="D6" s="275">
        <f>'RP - MR Carryover'!D24</f>
        <v>0.71193403045552495</v>
      </c>
      <c r="E6" s="116"/>
      <c r="F6" s="167"/>
      <c r="G6" s="146"/>
      <c r="H6" s="146"/>
      <c r="I6" s="271"/>
      <c r="J6" s="223">
        <f>'RP - MR Carryover'!J24</f>
        <v>6264.2300823301221</v>
      </c>
      <c r="K6" s="223">
        <f>'RP - MR Carryover'!K24</f>
        <v>6264.2300823301221</v>
      </c>
      <c r="L6" s="223">
        <f>'RP - MR Carryover'!L24</f>
        <v>6264.2300823301221</v>
      </c>
      <c r="M6" s="223">
        <f>'RP - MR Carryover'!M24</f>
        <v>6264.2300823301221</v>
      </c>
      <c r="N6" s="223">
        <f>'RP - MR Carryover'!N24</f>
        <v>3205.2352526204104</v>
      </c>
      <c r="O6" s="223">
        <f>'RP - MR Carryover'!O24</f>
        <v>2940.5287683097522</v>
      </c>
      <c r="P6" s="223">
        <f>'RP - MR Carryover'!P24</f>
        <v>2837.7524125295949</v>
      </c>
      <c r="Q6" s="223">
        <f>'RP - MR Carryover'!Q24</f>
        <v>2652.2666849732632</v>
      </c>
      <c r="R6" s="223">
        <f>'RP - MR Carryover'!R24</f>
        <v>2645.106218383351</v>
      </c>
      <c r="S6" s="223">
        <f>'RP - MR Carryover'!S24</f>
        <v>2645.106218383351</v>
      </c>
      <c r="T6" s="223">
        <f>'RP - MR Carryover'!T24</f>
        <v>92.893422390001646</v>
      </c>
      <c r="U6" s="223">
        <f>'RP - MR Carryover'!U24</f>
        <v>92.622451782239608</v>
      </c>
      <c r="V6" s="223">
        <f>'RP - MR Carryover'!V24</f>
        <v>92.180716690001645</v>
      </c>
      <c r="W6" s="223">
        <f>'RP - MR Carryover'!W24</f>
        <v>92.180716690001645</v>
      </c>
      <c r="X6" s="223">
        <f>'RP - MR Carryover'!X24</f>
        <v>73.493593004695043</v>
      </c>
      <c r="Y6" s="223">
        <f>'RP - MR Carryover'!Y24</f>
        <v>0</v>
      </c>
      <c r="Z6" s="223">
        <f>'RP - MR Carryover'!Z24</f>
        <v>0</v>
      </c>
      <c r="AA6" s="223">
        <f>'RP - MR Carryover'!AA24</f>
        <v>0</v>
      </c>
      <c r="AB6" s="223">
        <f>'RP - MR Carryover'!AB24</f>
        <v>0</v>
      </c>
      <c r="AC6" s="223">
        <f>'RP - MR Carryover'!AC24</f>
        <v>0</v>
      </c>
      <c r="AD6" s="223">
        <f>'RP - MR Carryover'!AD24</f>
        <v>0</v>
      </c>
      <c r="AE6" s="223">
        <f>'RP - MR Carryover'!AE24</f>
        <v>0</v>
      </c>
      <c r="AF6" s="223">
        <f>'RP - MR Carryover'!AF24</f>
        <v>0</v>
      </c>
      <c r="AG6" s="223">
        <f>'RP - MR Carryover'!AG24</f>
        <v>0</v>
      </c>
      <c r="AH6" s="223">
        <f>'RP - MR Carryover'!AH24</f>
        <v>0</v>
      </c>
      <c r="AI6" s="223">
        <f>'RP - MR Carryover'!AI24</f>
        <v>0</v>
      </c>
      <c r="AJ6" s="258">
        <f>SUM(H6:AI6)</f>
        <v>42426.286785077144</v>
      </c>
    </row>
    <row r="7" spans="1:36" ht="15.75" customHeight="1" x14ac:dyDescent="0.3">
      <c r="A7" s="273" t="s">
        <v>141</v>
      </c>
      <c r="B7" s="274">
        <f>'IQ - Carryover'!B27</f>
        <v>10</v>
      </c>
      <c r="C7" s="223">
        <f>'IQ - Carryover'!C24</f>
        <v>737.40856863610361</v>
      </c>
      <c r="D7" s="275">
        <f>'IQ - Carryover'!D24</f>
        <v>1</v>
      </c>
      <c r="E7" s="116"/>
      <c r="F7" s="167"/>
      <c r="G7" s="146"/>
      <c r="H7" s="146"/>
      <c r="I7" s="271"/>
      <c r="J7" s="223">
        <f>'IQ - Carryover'!J24</f>
        <v>737.40856863610361</v>
      </c>
      <c r="K7" s="223">
        <f>'IQ - Carryover'!K24</f>
        <v>737.40856863610361</v>
      </c>
      <c r="L7" s="223">
        <f>'IQ - Carryover'!L24</f>
        <v>737.40856863610361</v>
      </c>
      <c r="M7" s="223">
        <f>'IQ - Carryover'!M24</f>
        <v>737.40856863610361</v>
      </c>
      <c r="N7" s="223">
        <f>'IQ - Carryover'!N24</f>
        <v>737.40856863610361</v>
      </c>
      <c r="O7" s="223">
        <f>'IQ - Carryover'!O24</f>
        <v>737.40856863610361</v>
      </c>
      <c r="P7" s="223">
        <f>'IQ - Carryover'!P24</f>
        <v>737.40856863610361</v>
      </c>
      <c r="Q7" s="223">
        <f>'IQ - Carryover'!Q24</f>
        <v>554.69127563025575</v>
      </c>
      <c r="R7" s="223">
        <f>'IQ - Carryover'!R24</f>
        <v>554.69127563025575</v>
      </c>
      <c r="S7" s="223">
        <f>'IQ - Carryover'!S24</f>
        <v>554.69127563025575</v>
      </c>
      <c r="T7" s="223">
        <f>'IQ - Carryover'!T24</f>
        <v>0</v>
      </c>
      <c r="U7" s="223">
        <f>'IQ - Carryover'!U24</f>
        <v>0</v>
      </c>
      <c r="V7" s="223">
        <f>'IQ - Carryover'!V24</f>
        <v>0</v>
      </c>
      <c r="W7" s="223">
        <f>'IQ - Carryover'!W24</f>
        <v>0</v>
      </c>
      <c r="X7" s="223">
        <f>'IQ - Carryover'!X24</f>
        <v>0</v>
      </c>
      <c r="Y7" s="223">
        <f>'IQ - Carryover'!Y24</f>
        <v>0</v>
      </c>
      <c r="Z7" s="223">
        <f>'IQ - Carryover'!Z24</f>
        <v>0</v>
      </c>
      <c r="AA7" s="223">
        <f>'IQ - Carryover'!AA24</f>
        <v>0</v>
      </c>
      <c r="AB7" s="223">
        <f>'IQ - Carryover'!AB24</f>
        <v>0</v>
      </c>
      <c r="AC7" s="223">
        <f>'IQ - Carryover'!AC24</f>
        <v>0</v>
      </c>
      <c r="AD7" s="223">
        <f>'IQ - Carryover'!AD24</f>
        <v>0</v>
      </c>
      <c r="AE7" s="223">
        <f>'IQ - Carryover'!AE24</f>
        <v>0</v>
      </c>
      <c r="AF7" s="223">
        <f>'IQ - Carryover'!AF24</f>
        <v>0</v>
      </c>
      <c r="AG7" s="223">
        <f>'IQ - Carryover'!AG24</f>
        <v>0</v>
      </c>
      <c r="AH7" s="223">
        <f>'IQ - Carryover'!AH24</f>
        <v>0</v>
      </c>
      <c r="AI7" s="223">
        <f>'IQ - Carryover'!AI24</f>
        <v>0</v>
      </c>
      <c r="AJ7" s="258">
        <f>SUM(H7:AI7)</f>
        <v>6825.9338073434919</v>
      </c>
    </row>
    <row r="8" spans="1:36" ht="15.75" customHeight="1" x14ac:dyDescent="0.3">
      <c r="A8" s="273" t="s">
        <v>192</v>
      </c>
      <c r="B8" s="274">
        <f>'Kits - Carryover'!B24</f>
        <v>9.8392262720071013</v>
      </c>
      <c r="C8" s="223">
        <f>'Kits - Carryover'!C21</f>
        <v>1244.7631910658881</v>
      </c>
      <c r="D8" s="275">
        <f>'Kits - Carryover'!D21</f>
        <v>0.99602141936608457</v>
      </c>
      <c r="E8" s="116"/>
      <c r="F8" s="167"/>
      <c r="G8" s="146"/>
      <c r="H8" s="146"/>
      <c r="I8" s="271"/>
      <c r="J8" s="223">
        <f>'Kits - Carryover'!J21</f>
        <v>1239.8108003401026</v>
      </c>
      <c r="K8" s="223">
        <f>'Kits - Carryover'!K21</f>
        <v>1239.8108003401026</v>
      </c>
      <c r="L8" s="223">
        <f>'Kits - Carryover'!L21</f>
        <v>1239.8108003401026</v>
      </c>
      <c r="M8" s="223">
        <f>'Kits - Carryover'!M21</f>
        <v>1239.8108003401026</v>
      </c>
      <c r="N8" s="223">
        <f>'Kits - Carryover'!N21</f>
        <v>1222.6507664752553</v>
      </c>
      <c r="O8" s="223">
        <f>'Kits - Carryover'!O21</f>
        <v>1222.6507664752553</v>
      </c>
      <c r="P8" s="223">
        <f>'Kits - Carryover'!P21</f>
        <v>1222.6507664752553</v>
      </c>
      <c r="Q8" s="223">
        <f>'Kits - Carryover'!Q21</f>
        <v>978.00449651430313</v>
      </c>
      <c r="R8" s="223">
        <f>'Kits - Carryover'!R21</f>
        <v>877.94188716630322</v>
      </c>
      <c r="S8" s="223">
        <f>'Kits - Carryover'!S21</f>
        <v>877.94188716630322</v>
      </c>
      <c r="T8" s="223">
        <f>'Kits - Carryover'!T21</f>
        <v>0</v>
      </c>
      <c r="U8" s="223">
        <f>'Kits - Carryover'!U21</f>
        <v>0</v>
      </c>
      <c r="V8" s="223">
        <f>'Kits - Carryover'!V21</f>
        <v>0</v>
      </c>
      <c r="W8" s="223">
        <f>'Kits - Carryover'!W21</f>
        <v>0</v>
      </c>
      <c r="X8" s="223">
        <f>'Kits - Carryover'!X21</f>
        <v>0</v>
      </c>
      <c r="Y8" s="223">
        <f>'Kits - Carryover'!Y21</f>
        <v>0</v>
      </c>
      <c r="Z8" s="223">
        <f>'Kits - Carryover'!Z21</f>
        <v>0</v>
      </c>
      <c r="AA8" s="223">
        <f>'Kits - Carryover'!AA21</f>
        <v>0</v>
      </c>
      <c r="AB8" s="223">
        <f>'Kits - Carryover'!AB21</f>
        <v>0</v>
      </c>
      <c r="AC8" s="223">
        <f>'Kits - Carryover'!AC21</f>
        <v>0</v>
      </c>
      <c r="AD8" s="223">
        <f>'Kits - Carryover'!AD21</f>
        <v>0</v>
      </c>
      <c r="AE8" s="223">
        <f>'Kits - Carryover'!AE21</f>
        <v>0</v>
      </c>
      <c r="AF8" s="223">
        <f>'Kits - Carryover'!AF21</f>
        <v>0</v>
      </c>
      <c r="AG8" s="223">
        <f>'Kits - Carryover'!AG21</f>
        <v>0</v>
      </c>
      <c r="AH8" s="223">
        <f>'Kits - Carryover'!AH21</f>
        <v>0</v>
      </c>
      <c r="AI8" s="223">
        <f>'Kits - Carryover'!AI21</f>
        <v>0</v>
      </c>
      <c r="AJ8" s="258">
        <f>SUM(H8:AI8)</f>
        <v>11361.083771633086</v>
      </c>
    </row>
    <row r="9" spans="1:36" ht="15.75" customHeight="1" x14ac:dyDescent="0.3">
      <c r="A9" s="273" t="s">
        <v>189</v>
      </c>
      <c r="B9" s="274">
        <f>'MS - Carryover'!B14</f>
        <v>14.345648375298071</v>
      </c>
      <c r="C9" s="223">
        <f>'MS - Carryover'!C11</f>
        <v>5734.6558450052053</v>
      </c>
      <c r="D9" s="275">
        <f>'MS - Carryover'!D11</f>
        <v>0.85269755706704242</v>
      </c>
      <c r="E9" s="116"/>
      <c r="F9" s="167"/>
      <c r="G9" s="146"/>
      <c r="H9" s="146"/>
      <c r="I9" s="271"/>
      <c r="J9" s="223">
        <f>'MS - Carryover'!J11</f>
        <v>4889.9270296561745</v>
      </c>
      <c r="K9" s="223">
        <f>'MS - Carryover'!K11</f>
        <v>4889.9270296561745</v>
      </c>
      <c r="L9" s="223">
        <f>'MS - Carryover'!L11</f>
        <v>4889.9270296561745</v>
      </c>
      <c r="M9" s="223">
        <f>'MS - Carryover'!M11</f>
        <v>4889.9270296561745</v>
      </c>
      <c r="N9" s="223">
        <f>'MS - Carryover'!N11</f>
        <v>4756.659035405045</v>
      </c>
      <c r="O9" s="223">
        <f>'MS - Carryover'!O11</f>
        <v>4748.8770733994825</v>
      </c>
      <c r="P9" s="223">
        <f>'MS - Carryover'!P11</f>
        <v>4733.5920001357554</v>
      </c>
      <c r="Q9" s="223">
        <f>'MS - Carryover'!Q11</f>
        <v>4554.4767754115164</v>
      </c>
      <c r="R9" s="223">
        <f>'MS - Carryover'!R11</f>
        <v>4554.4767754115164</v>
      </c>
      <c r="S9" s="223">
        <f>'MS - Carryover'!S11</f>
        <v>4554.4767754115164</v>
      </c>
      <c r="T9" s="223">
        <f>'MS - Carryover'!T11</f>
        <v>4552.8399268772546</v>
      </c>
      <c r="U9" s="223">
        <f>'MS - Carryover'!U11</f>
        <v>4552.8399268772546</v>
      </c>
      <c r="V9" s="223">
        <f>'MS - Carryover'!V11</f>
        <v>4552.8399268772546</v>
      </c>
      <c r="W9" s="223">
        <f>'MS - Carryover'!W11</f>
        <v>4552.8399268772546</v>
      </c>
      <c r="X9" s="223">
        <f>'MS - Carryover'!X11</f>
        <v>3629.8759286792911</v>
      </c>
      <c r="Y9" s="223">
        <f>'MS - Carryover'!Y11</f>
        <v>0</v>
      </c>
      <c r="Z9" s="223">
        <f>'MS - Carryover'!Z11</f>
        <v>0</v>
      </c>
      <c r="AA9" s="223">
        <f>'MS - Carryover'!AA11</f>
        <v>0</v>
      </c>
      <c r="AB9" s="223">
        <f>'MS - Carryover'!AB11</f>
        <v>0</v>
      </c>
      <c r="AC9" s="223">
        <f>'MS - Carryover'!AC11</f>
        <v>0</v>
      </c>
      <c r="AD9" s="223">
        <f>'MS - Carryover'!AD11</f>
        <v>0</v>
      </c>
      <c r="AE9" s="223">
        <f>'MS - Carryover'!AE11</f>
        <v>0</v>
      </c>
      <c r="AF9" s="223">
        <f>'MS - Carryover'!AF11</f>
        <v>0</v>
      </c>
      <c r="AG9" s="223">
        <f>'MS - Carryover'!AG11</f>
        <v>0</v>
      </c>
      <c r="AH9" s="223">
        <f>'MS - Carryover'!AH11</f>
        <v>0</v>
      </c>
      <c r="AI9" s="223">
        <f>'MS - Carryover'!AI11</f>
        <v>0</v>
      </c>
      <c r="AJ9" s="258">
        <f>SUM(H9:AI9)</f>
        <v>69303.502189987848</v>
      </c>
    </row>
    <row r="10" spans="1:36" x14ac:dyDescent="0.3">
      <c r="A10" s="226" t="s">
        <v>372</v>
      </c>
      <c r="B10" s="243"/>
      <c r="C10" s="228">
        <f>SUM(C5:C9)</f>
        <v>24072.308621742908</v>
      </c>
      <c r="D10" s="253">
        <f>J10/C10</f>
        <v>0.8338517901421364</v>
      </c>
      <c r="E10" s="118"/>
      <c r="F10" s="118"/>
      <c r="G10" s="272"/>
      <c r="H10" s="272"/>
      <c r="I10" s="118"/>
      <c r="J10" s="228">
        <f t="shared" ref="J10:AJ10" si="1">SUM(J5:J9)</f>
        <v>20072.737637094309</v>
      </c>
      <c r="K10" s="228">
        <f t="shared" si="1"/>
        <v>20072.737637094309</v>
      </c>
      <c r="L10" s="228">
        <f t="shared" si="1"/>
        <v>20072.737637094309</v>
      </c>
      <c r="M10" s="228">
        <f t="shared" si="1"/>
        <v>20072.737637094309</v>
      </c>
      <c r="N10" s="228">
        <f t="shared" si="1"/>
        <v>16863.314779268621</v>
      </c>
      <c r="O10" s="228">
        <f t="shared" si="1"/>
        <v>16590.826332952398</v>
      </c>
      <c r="P10" s="228">
        <f t="shared" si="1"/>
        <v>16472.764903908515</v>
      </c>
      <c r="Q10" s="228">
        <f t="shared" si="1"/>
        <v>14122.20013562275</v>
      </c>
      <c r="R10" s="228">
        <f t="shared" si="1"/>
        <v>13971.198818361563</v>
      </c>
      <c r="S10" s="228">
        <f t="shared" si="1"/>
        <v>13971.198818361563</v>
      </c>
      <c r="T10" s="228">
        <f t="shared" si="1"/>
        <v>4645.733349267256</v>
      </c>
      <c r="U10" s="228">
        <f t="shared" si="1"/>
        <v>4645.4623786594939</v>
      </c>
      <c r="V10" s="228">
        <f t="shared" si="1"/>
        <v>4645.0206435672562</v>
      </c>
      <c r="W10" s="228">
        <f t="shared" si="1"/>
        <v>4645.0206435672562</v>
      </c>
      <c r="X10" s="228">
        <f t="shared" si="1"/>
        <v>3703.369521683986</v>
      </c>
      <c r="Y10" s="228">
        <f t="shared" si="1"/>
        <v>0</v>
      </c>
      <c r="Z10" s="228">
        <f t="shared" si="1"/>
        <v>0</v>
      </c>
      <c r="AA10" s="228">
        <f t="shared" si="1"/>
        <v>0</v>
      </c>
      <c r="AB10" s="228">
        <f t="shared" si="1"/>
        <v>0</v>
      </c>
      <c r="AC10" s="228">
        <f t="shared" si="1"/>
        <v>0</v>
      </c>
      <c r="AD10" s="228">
        <f t="shared" si="1"/>
        <v>0</v>
      </c>
      <c r="AE10" s="228">
        <f t="shared" si="1"/>
        <v>0</v>
      </c>
      <c r="AF10" s="228">
        <f t="shared" si="1"/>
        <v>0</v>
      </c>
      <c r="AG10" s="228">
        <f t="shared" si="1"/>
        <v>0</v>
      </c>
      <c r="AH10" s="228">
        <f t="shared" si="1"/>
        <v>0</v>
      </c>
      <c r="AI10" s="245">
        <f t="shared" si="1"/>
        <v>0</v>
      </c>
      <c r="AJ10" s="220">
        <f t="shared" si="1"/>
        <v>194567.06087359792</v>
      </c>
    </row>
    <row r="11" spans="1:36" x14ac:dyDescent="0.3">
      <c r="A11" s="226" t="s">
        <v>373</v>
      </c>
      <c r="B11" s="231"/>
      <c r="C11" s="232"/>
      <c r="D11" s="244"/>
      <c r="E11" s="118"/>
      <c r="F11" s="118"/>
      <c r="G11" s="119"/>
      <c r="H11" s="119"/>
      <c r="I11" s="118"/>
      <c r="J11" s="220">
        <f>J10-J10</f>
        <v>0</v>
      </c>
      <c r="K11" s="220">
        <f>J10-K10</f>
        <v>0</v>
      </c>
      <c r="L11" s="220">
        <f t="shared" ref="L11:AI11" si="2">K10-L10</f>
        <v>0</v>
      </c>
      <c r="M11" s="220">
        <f t="shared" si="2"/>
        <v>0</v>
      </c>
      <c r="N11" s="220">
        <f t="shared" si="2"/>
        <v>3209.422857825688</v>
      </c>
      <c r="O11" s="220">
        <f t="shared" si="2"/>
        <v>272.48844631622342</v>
      </c>
      <c r="P11" s="220">
        <f t="shared" si="2"/>
        <v>118.06142904388253</v>
      </c>
      <c r="Q11" s="220">
        <f t="shared" si="2"/>
        <v>2350.5647682857652</v>
      </c>
      <c r="R11" s="220">
        <f t="shared" si="2"/>
        <v>151.00131726118707</v>
      </c>
      <c r="S11" s="220">
        <f t="shared" si="2"/>
        <v>0</v>
      </c>
      <c r="T11" s="220">
        <f t="shared" si="2"/>
        <v>9325.4654690943062</v>
      </c>
      <c r="U11" s="220">
        <f t="shared" si="2"/>
        <v>0.27097060776213766</v>
      </c>
      <c r="V11" s="220">
        <f t="shared" si="2"/>
        <v>0.44173509223764995</v>
      </c>
      <c r="W11" s="220">
        <f t="shared" si="2"/>
        <v>0</v>
      </c>
      <c r="X11" s="220">
        <f>W10-X10</f>
        <v>941.65112188327021</v>
      </c>
      <c r="Y11" s="220">
        <f t="shared" si="2"/>
        <v>3703.369521683986</v>
      </c>
      <c r="Z11" s="220">
        <f t="shared" si="2"/>
        <v>0</v>
      </c>
      <c r="AA11" s="220">
        <f t="shared" si="2"/>
        <v>0</v>
      </c>
      <c r="AB11" s="220">
        <f t="shared" si="2"/>
        <v>0</v>
      </c>
      <c r="AC11" s="220">
        <f t="shared" si="2"/>
        <v>0</v>
      </c>
      <c r="AD11" s="220">
        <f t="shared" si="2"/>
        <v>0</v>
      </c>
      <c r="AE11" s="220">
        <f t="shared" si="2"/>
        <v>0</v>
      </c>
      <c r="AF11" s="220">
        <f t="shared" si="2"/>
        <v>0</v>
      </c>
      <c r="AG11" s="220">
        <f t="shared" si="2"/>
        <v>0</v>
      </c>
      <c r="AH11" s="220">
        <f t="shared" si="2"/>
        <v>0</v>
      </c>
      <c r="AI11" s="220">
        <f t="shared" si="2"/>
        <v>0</v>
      </c>
      <c r="AJ11" s="107"/>
    </row>
    <row r="12" spans="1:36" x14ac:dyDescent="0.3">
      <c r="A12" s="226" t="s">
        <v>374</v>
      </c>
      <c r="B12" s="231"/>
      <c r="C12" s="232"/>
      <c r="D12" s="232"/>
      <c r="E12" s="118"/>
      <c r="F12" s="118"/>
      <c r="G12" s="119"/>
      <c r="H12" s="119"/>
      <c r="I12" s="118"/>
      <c r="J12" s="220">
        <f>$J$10-J10</f>
        <v>0</v>
      </c>
      <c r="K12" s="220">
        <f t="shared" ref="K12:AI12" si="3">$J$10-K10</f>
        <v>0</v>
      </c>
      <c r="L12" s="220">
        <f t="shared" si="3"/>
        <v>0</v>
      </c>
      <c r="M12" s="220">
        <f t="shared" si="3"/>
        <v>0</v>
      </c>
      <c r="N12" s="220">
        <f t="shared" si="3"/>
        <v>3209.422857825688</v>
      </c>
      <c r="O12" s="220">
        <f t="shared" si="3"/>
        <v>3481.9113041419114</v>
      </c>
      <c r="P12" s="220">
        <f t="shared" si="3"/>
        <v>3599.9727331857939</v>
      </c>
      <c r="Q12" s="220">
        <f t="shared" si="3"/>
        <v>5950.5375014715592</v>
      </c>
      <c r="R12" s="220">
        <f t="shared" si="3"/>
        <v>6101.5388187327462</v>
      </c>
      <c r="S12" s="220">
        <f t="shared" si="3"/>
        <v>6101.5388187327462</v>
      </c>
      <c r="T12" s="220">
        <f t="shared" si="3"/>
        <v>15427.004287827054</v>
      </c>
      <c r="U12" s="220">
        <f t="shared" si="3"/>
        <v>15427.275258434816</v>
      </c>
      <c r="V12" s="220">
        <f t="shared" si="3"/>
        <v>15427.716993527054</v>
      </c>
      <c r="W12" s="220">
        <f t="shared" si="3"/>
        <v>15427.716993527054</v>
      </c>
      <c r="X12" s="220">
        <f t="shared" si="3"/>
        <v>16369.368115410323</v>
      </c>
      <c r="Y12" s="220">
        <f t="shared" si="3"/>
        <v>20072.737637094309</v>
      </c>
      <c r="Z12" s="220">
        <f t="shared" si="3"/>
        <v>20072.737637094309</v>
      </c>
      <c r="AA12" s="220">
        <f t="shared" si="3"/>
        <v>20072.737637094309</v>
      </c>
      <c r="AB12" s="220">
        <f t="shared" si="3"/>
        <v>20072.737637094309</v>
      </c>
      <c r="AC12" s="220">
        <f t="shared" si="3"/>
        <v>20072.737637094309</v>
      </c>
      <c r="AD12" s="220">
        <f t="shared" si="3"/>
        <v>20072.737637094309</v>
      </c>
      <c r="AE12" s="220">
        <f t="shared" si="3"/>
        <v>20072.737637094309</v>
      </c>
      <c r="AF12" s="220">
        <f t="shared" si="3"/>
        <v>20072.737637094309</v>
      </c>
      <c r="AG12" s="220">
        <f t="shared" si="3"/>
        <v>20072.737637094309</v>
      </c>
      <c r="AH12" s="220">
        <f t="shared" si="3"/>
        <v>20072.737637094309</v>
      </c>
      <c r="AI12" s="220">
        <f t="shared" si="3"/>
        <v>20072.737637094309</v>
      </c>
      <c r="AJ12" s="102"/>
    </row>
    <row r="13" spans="1:36" x14ac:dyDescent="0.3">
      <c r="A13" s="239" t="s">
        <v>70</v>
      </c>
      <c r="B13" s="254">
        <f>SUMPRODUCT(B5:B9,C5:C9)/C10</f>
        <v>10.78419078856427</v>
      </c>
      <c r="C13" s="77"/>
      <c r="D13" s="41"/>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row>
    <row r="14" spans="1:36" ht="15.75" hidden="1" customHeight="1" x14ac:dyDescent="0.3">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J14" s="41"/>
    </row>
    <row r="15" spans="1:36" ht="16.5" hidden="1" customHeight="1" x14ac:dyDescent="0.3">
      <c r="A15" s="28" t="s">
        <v>543</v>
      </c>
      <c r="B15" s="68"/>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row>
    <row r="16" spans="1:36" ht="16.5" hidden="1" customHeight="1" x14ac:dyDescent="0.3">
      <c r="A16" s="70"/>
      <c r="B16" s="70"/>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row>
    <row r="17" spans="1:38" s="81" customFormat="1" ht="15.75" hidden="1" customHeight="1" x14ac:dyDescent="0.25">
      <c r="A17" s="561" t="str">
        <f>A3</f>
        <v>Initiative/Channel</v>
      </c>
      <c r="B17" s="563" t="str">
        <f>B3</f>
        <v>WAML</v>
      </c>
      <c r="C17" s="563" t="str">
        <f>C3</f>
        <v>Annual Verified Gross Savings (MWh)</v>
      </c>
      <c r="D17" s="563" t="str">
        <f>D3</f>
        <v>NTGR</v>
      </c>
      <c r="E17" s="17"/>
      <c r="F17" s="43"/>
      <c r="G17" s="43"/>
      <c r="H17" s="43"/>
      <c r="I17" s="43"/>
      <c r="J17" s="151" t="s">
        <v>414</v>
      </c>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567" t="s">
        <v>1</v>
      </c>
    </row>
    <row r="18" spans="1:38" s="81" customFormat="1" ht="15.75" hidden="1" customHeight="1" x14ac:dyDescent="0.25">
      <c r="A18" s="562"/>
      <c r="B18" s="564"/>
      <c r="C18" s="564"/>
      <c r="D18" s="564"/>
      <c r="E18" s="1">
        <f>E4</f>
        <v>2018</v>
      </c>
      <c r="F18" s="1">
        <f t="shared" ref="F18:AI18" si="4">F4</f>
        <v>2019</v>
      </c>
      <c r="G18" s="1">
        <f t="shared" si="4"/>
        <v>2020</v>
      </c>
      <c r="H18" s="1">
        <f t="shared" si="4"/>
        <v>2021</v>
      </c>
      <c r="I18" s="1">
        <f t="shared" si="4"/>
        <v>2022</v>
      </c>
      <c r="J18" s="1">
        <f t="shared" si="4"/>
        <v>2023</v>
      </c>
      <c r="K18" s="1">
        <f t="shared" si="4"/>
        <v>2024</v>
      </c>
      <c r="L18" s="1">
        <f t="shared" si="4"/>
        <v>2025</v>
      </c>
      <c r="M18" s="1">
        <f t="shared" si="4"/>
        <v>2026</v>
      </c>
      <c r="N18" s="1">
        <f t="shared" si="4"/>
        <v>2027</v>
      </c>
      <c r="O18" s="1">
        <f t="shared" si="4"/>
        <v>2028</v>
      </c>
      <c r="P18" s="1">
        <f t="shared" si="4"/>
        <v>2029</v>
      </c>
      <c r="Q18" s="1">
        <f t="shared" si="4"/>
        <v>2030</v>
      </c>
      <c r="R18" s="1">
        <f t="shared" si="4"/>
        <v>2031</v>
      </c>
      <c r="S18" s="1">
        <f t="shared" si="4"/>
        <v>2032</v>
      </c>
      <c r="T18" s="1">
        <f t="shared" si="4"/>
        <v>2033</v>
      </c>
      <c r="U18" s="1">
        <f t="shared" si="4"/>
        <v>2034</v>
      </c>
      <c r="V18" s="1">
        <f t="shared" si="4"/>
        <v>2035</v>
      </c>
      <c r="W18" s="1">
        <f t="shared" si="4"/>
        <v>2036</v>
      </c>
      <c r="X18" s="1">
        <f t="shared" si="4"/>
        <v>2037</v>
      </c>
      <c r="Y18" s="1">
        <f t="shared" si="4"/>
        <v>2038</v>
      </c>
      <c r="Z18" s="1">
        <f t="shared" si="4"/>
        <v>2039</v>
      </c>
      <c r="AA18" s="1">
        <f t="shared" si="4"/>
        <v>2040</v>
      </c>
      <c r="AB18" s="1">
        <f t="shared" si="4"/>
        <v>2041</v>
      </c>
      <c r="AC18" s="1">
        <f t="shared" si="4"/>
        <v>2042</v>
      </c>
      <c r="AD18" s="1">
        <f t="shared" si="4"/>
        <v>2043</v>
      </c>
      <c r="AE18" s="1">
        <f t="shared" si="4"/>
        <v>2044</v>
      </c>
      <c r="AF18" s="1">
        <f t="shared" si="4"/>
        <v>2045</v>
      </c>
      <c r="AG18" s="1">
        <f t="shared" si="4"/>
        <v>2046</v>
      </c>
      <c r="AH18" s="1">
        <f t="shared" si="4"/>
        <v>2047</v>
      </c>
      <c r="AI18" s="1">
        <f t="shared" si="4"/>
        <v>2048</v>
      </c>
      <c r="AJ18" s="571"/>
    </row>
    <row r="19" spans="1:38" ht="15.75" hidden="1" customHeight="1" x14ac:dyDescent="0.3">
      <c r="A19" s="273" t="str">
        <f>A5</f>
        <v>Retail Products IQ Carryover</v>
      </c>
      <c r="B19" s="274">
        <f t="shared" ref="B19:D19" si="5">B5</f>
        <v>9.9883936394934771</v>
      </c>
      <c r="C19" s="223">
        <f t="shared" si="5"/>
        <v>7556.5898075201221</v>
      </c>
      <c r="D19" s="275">
        <f t="shared" si="5"/>
        <v>0.91858382325105747</v>
      </c>
      <c r="E19" s="116"/>
      <c r="F19" s="167"/>
      <c r="G19" s="146"/>
      <c r="H19" s="146"/>
      <c r="I19" s="271"/>
      <c r="J19" s="223">
        <f t="shared" ref="J19:AC19" si="6">J5</f>
        <v>6941.3611561318066</v>
      </c>
      <c r="K19" s="223">
        <f t="shared" si="6"/>
        <v>6941.3611561318066</v>
      </c>
      <c r="L19" s="223">
        <f t="shared" si="6"/>
        <v>6941.3611561318066</v>
      </c>
      <c r="M19" s="223">
        <f t="shared" si="6"/>
        <v>6941.3611561318066</v>
      </c>
      <c r="N19" s="223">
        <f t="shared" si="6"/>
        <v>6941.3611561318066</v>
      </c>
      <c r="O19" s="223">
        <f t="shared" si="6"/>
        <v>6941.3611561318066</v>
      </c>
      <c r="P19" s="223">
        <f t="shared" si="6"/>
        <v>6941.3611561318066</v>
      </c>
      <c r="Q19" s="223">
        <f t="shared" si="6"/>
        <v>5382.7609030934118</v>
      </c>
      <c r="R19" s="223">
        <f t="shared" si="6"/>
        <v>5338.9826617701356</v>
      </c>
      <c r="S19" s="223">
        <f t="shared" si="6"/>
        <v>5338.9826617701356</v>
      </c>
      <c r="T19" s="223">
        <f t="shared" si="6"/>
        <v>0</v>
      </c>
      <c r="U19" s="223">
        <f t="shared" si="6"/>
        <v>0</v>
      </c>
      <c r="V19" s="223">
        <f t="shared" si="6"/>
        <v>0</v>
      </c>
      <c r="W19" s="223">
        <f t="shared" si="6"/>
        <v>0</v>
      </c>
      <c r="X19" s="223">
        <f t="shared" si="6"/>
        <v>0</v>
      </c>
      <c r="Y19" s="223">
        <f t="shared" si="6"/>
        <v>0</v>
      </c>
      <c r="Z19" s="223">
        <f t="shared" si="6"/>
        <v>0</v>
      </c>
      <c r="AA19" s="223">
        <f t="shared" si="6"/>
        <v>0</v>
      </c>
      <c r="AB19" s="223">
        <f t="shared" si="6"/>
        <v>0</v>
      </c>
      <c r="AC19" s="223">
        <f t="shared" si="6"/>
        <v>0</v>
      </c>
      <c r="AD19" s="223">
        <f>'RP - IQ Carryover'!AD25</f>
        <v>0</v>
      </c>
      <c r="AE19" s="223">
        <f>'RP - IQ Carryover'!AE25</f>
        <v>0</v>
      </c>
      <c r="AF19" s="223">
        <f>'RP - IQ Carryover'!AF25</f>
        <v>0</v>
      </c>
      <c r="AG19" s="223">
        <f>'RP - IQ Carryover'!AG25</f>
        <v>0</v>
      </c>
      <c r="AH19" s="223">
        <f>'RP - IQ Carryover'!AH25</f>
        <v>0</v>
      </c>
      <c r="AI19" s="223">
        <f>'RP - IQ Carryover'!AI25</f>
        <v>0</v>
      </c>
      <c r="AJ19" s="258">
        <f>SUM(H19:AI19)</f>
        <v>64650.254319556334</v>
      </c>
    </row>
    <row r="20" spans="1:38" ht="15.75" hidden="1" customHeight="1" x14ac:dyDescent="0.3">
      <c r="A20" s="273" t="str">
        <f t="shared" ref="A20:A22" si="7">A6</f>
        <v>Retail Products MR Carryover</v>
      </c>
      <c r="B20" s="274">
        <f t="shared" ref="B20:D20" si="8">B6</f>
        <v>9.3458624144975335</v>
      </c>
      <c r="C20" s="223">
        <f t="shared" si="8"/>
        <v>8798.8912095155883</v>
      </c>
      <c r="D20" s="275">
        <f t="shared" si="8"/>
        <v>0.71193403045552495</v>
      </c>
      <c r="E20" s="116"/>
      <c r="F20" s="167"/>
      <c r="G20" s="146"/>
      <c r="H20" s="146"/>
      <c r="I20" s="271"/>
      <c r="J20" s="223">
        <f t="shared" ref="J20:AC20" si="9">J6</f>
        <v>6264.2300823301221</v>
      </c>
      <c r="K20" s="223">
        <f t="shared" si="9"/>
        <v>6264.2300823301221</v>
      </c>
      <c r="L20" s="223">
        <f t="shared" si="9"/>
        <v>6264.2300823301221</v>
      </c>
      <c r="M20" s="223">
        <f t="shared" si="9"/>
        <v>6264.2300823301221</v>
      </c>
      <c r="N20" s="223">
        <f t="shared" si="9"/>
        <v>3205.2352526204104</v>
      </c>
      <c r="O20" s="223">
        <f t="shared" si="9"/>
        <v>2940.5287683097522</v>
      </c>
      <c r="P20" s="223">
        <f t="shared" si="9"/>
        <v>2837.7524125295949</v>
      </c>
      <c r="Q20" s="223">
        <f t="shared" si="9"/>
        <v>2652.2666849732632</v>
      </c>
      <c r="R20" s="223">
        <f t="shared" si="9"/>
        <v>2645.106218383351</v>
      </c>
      <c r="S20" s="223">
        <f t="shared" si="9"/>
        <v>2645.106218383351</v>
      </c>
      <c r="T20" s="223">
        <f t="shared" si="9"/>
        <v>92.893422390001646</v>
      </c>
      <c r="U20" s="223">
        <f t="shared" si="9"/>
        <v>92.622451782239608</v>
      </c>
      <c r="V20" s="223">
        <f t="shared" si="9"/>
        <v>92.180716690001645</v>
      </c>
      <c r="W20" s="223">
        <f t="shared" si="9"/>
        <v>92.180716690001645</v>
      </c>
      <c r="X20" s="223">
        <f t="shared" si="9"/>
        <v>73.493593004695043</v>
      </c>
      <c r="Y20" s="223">
        <f t="shared" si="9"/>
        <v>0</v>
      </c>
      <c r="Z20" s="223">
        <f t="shared" si="9"/>
        <v>0</v>
      </c>
      <c r="AA20" s="223">
        <f t="shared" si="9"/>
        <v>0</v>
      </c>
      <c r="AB20" s="223">
        <f t="shared" si="9"/>
        <v>0</v>
      </c>
      <c r="AC20" s="223">
        <f t="shared" si="9"/>
        <v>0</v>
      </c>
      <c r="AD20" s="223">
        <f>'IQ - Carryover'!AD36</f>
        <v>0</v>
      </c>
      <c r="AE20" s="223">
        <f>'IQ - Carryover'!AE36</f>
        <v>0</v>
      </c>
      <c r="AF20" s="223">
        <f>'IQ - Carryover'!AF36</f>
        <v>0</v>
      </c>
      <c r="AG20" s="223">
        <f>'IQ - Carryover'!AG36</f>
        <v>0</v>
      </c>
      <c r="AH20" s="223">
        <f>'IQ - Carryover'!AH36</f>
        <v>0</v>
      </c>
      <c r="AI20" s="223">
        <f>'IQ - Carryover'!AI36</f>
        <v>0</v>
      </c>
      <c r="AJ20" s="258">
        <f>SUM(H20:AI20)</f>
        <v>42426.286785077144</v>
      </c>
    </row>
    <row r="21" spans="1:38" ht="15.75" hidden="1" customHeight="1" x14ac:dyDescent="0.3">
      <c r="A21" s="273" t="str">
        <f t="shared" si="7"/>
        <v>Income Qualified Carryover</v>
      </c>
      <c r="B21" s="274">
        <f t="shared" ref="B21:D21" si="10">B7</f>
        <v>10</v>
      </c>
      <c r="C21" s="223">
        <f t="shared" si="10"/>
        <v>737.40856863610361</v>
      </c>
      <c r="D21" s="275">
        <f t="shared" si="10"/>
        <v>1</v>
      </c>
      <c r="E21" s="116"/>
      <c r="F21" s="167"/>
      <c r="G21" s="146"/>
      <c r="H21" s="146"/>
      <c r="I21" s="271"/>
      <c r="J21" s="223">
        <f t="shared" ref="J21:AC21" si="11">J7</f>
        <v>737.40856863610361</v>
      </c>
      <c r="K21" s="223">
        <f t="shared" si="11"/>
        <v>737.40856863610361</v>
      </c>
      <c r="L21" s="223">
        <f t="shared" si="11"/>
        <v>737.40856863610361</v>
      </c>
      <c r="M21" s="223">
        <f t="shared" si="11"/>
        <v>737.40856863610361</v>
      </c>
      <c r="N21" s="223">
        <f t="shared" si="11"/>
        <v>737.40856863610361</v>
      </c>
      <c r="O21" s="223">
        <f t="shared" si="11"/>
        <v>737.40856863610361</v>
      </c>
      <c r="P21" s="223">
        <f t="shared" si="11"/>
        <v>737.40856863610361</v>
      </c>
      <c r="Q21" s="223">
        <f t="shared" si="11"/>
        <v>554.69127563025575</v>
      </c>
      <c r="R21" s="223">
        <f t="shared" si="11"/>
        <v>554.69127563025575</v>
      </c>
      <c r="S21" s="223">
        <f t="shared" si="11"/>
        <v>554.69127563025575</v>
      </c>
      <c r="T21" s="223">
        <f t="shared" si="11"/>
        <v>0</v>
      </c>
      <c r="U21" s="223">
        <f t="shared" si="11"/>
        <v>0</v>
      </c>
      <c r="V21" s="223">
        <f t="shared" si="11"/>
        <v>0</v>
      </c>
      <c r="W21" s="223">
        <f t="shared" si="11"/>
        <v>0</v>
      </c>
      <c r="X21" s="223">
        <f t="shared" si="11"/>
        <v>0</v>
      </c>
      <c r="Y21" s="223">
        <f t="shared" si="11"/>
        <v>0</v>
      </c>
      <c r="Z21" s="223">
        <f t="shared" si="11"/>
        <v>0</v>
      </c>
      <c r="AA21" s="223">
        <f t="shared" si="11"/>
        <v>0</v>
      </c>
      <c r="AB21" s="223">
        <f t="shared" si="11"/>
        <v>0</v>
      </c>
      <c r="AC21" s="223">
        <f t="shared" si="11"/>
        <v>0</v>
      </c>
      <c r="AD21" s="223">
        <f>'IQ - Carryover'!AD37</f>
        <v>0</v>
      </c>
      <c r="AE21" s="223">
        <f>'IQ - Carryover'!AE37</f>
        <v>0</v>
      </c>
      <c r="AF21" s="223">
        <f>'IQ - Carryover'!AF37</f>
        <v>0</v>
      </c>
      <c r="AG21" s="223">
        <f>'IQ - Carryover'!AG37</f>
        <v>0</v>
      </c>
      <c r="AH21" s="223">
        <f>'IQ - Carryover'!AH37</f>
        <v>0</v>
      </c>
      <c r="AI21" s="223">
        <f>'IQ - Carryover'!AI37</f>
        <v>0</v>
      </c>
      <c r="AJ21" s="258">
        <f>SUM(H21:AI21)</f>
        <v>6825.9338073434919</v>
      </c>
    </row>
    <row r="22" spans="1:38" ht="15.75" hidden="1" customHeight="1" x14ac:dyDescent="0.3">
      <c r="A22" s="273" t="str">
        <f t="shared" si="7"/>
        <v>Kits Carryover</v>
      </c>
      <c r="B22" s="274">
        <f t="shared" ref="B22:D22" si="12">B8</f>
        <v>9.8392262720071013</v>
      </c>
      <c r="C22" s="223">
        <f t="shared" si="12"/>
        <v>1244.7631910658881</v>
      </c>
      <c r="D22" s="275">
        <f t="shared" si="12"/>
        <v>0.99602141936608457</v>
      </c>
      <c r="E22" s="116"/>
      <c r="F22" s="167"/>
      <c r="G22" s="146"/>
      <c r="H22" s="146"/>
      <c r="I22" s="271"/>
      <c r="J22" s="223">
        <f t="shared" ref="J22:AC22" si="13">J8</f>
        <v>1239.8108003401026</v>
      </c>
      <c r="K22" s="223">
        <f t="shared" si="13"/>
        <v>1239.8108003401026</v>
      </c>
      <c r="L22" s="223">
        <f t="shared" si="13"/>
        <v>1239.8108003401026</v>
      </c>
      <c r="M22" s="223">
        <f t="shared" si="13"/>
        <v>1239.8108003401026</v>
      </c>
      <c r="N22" s="223">
        <f t="shared" si="13"/>
        <v>1222.6507664752553</v>
      </c>
      <c r="O22" s="223">
        <f t="shared" si="13"/>
        <v>1222.6507664752553</v>
      </c>
      <c r="P22" s="223">
        <f t="shared" si="13"/>
        <v>1222.6507664752553</v>
      </c>
      <c r="Q22" s="223">
        <f t="shared" si="13"/>
        <v>978.00449651430313</v>
      </c>
      <c r="R22" s="223">
        <f t="shared" si="13"/>
        <v>877.94188716630322</v>
      </c>
      <c r="S22" s="223">
        <f t="shared" si="13"/>
        <v>877.94188716630322</v>
      </c>
      <c r="T22" s="223">
        <f t="shared" si="13"/>
        <v>0</v>
      </c>
      <c r="U22" s="223">
        <f t="shared" si="13"/>
        <v>0</v>
      </c>
      <c r="V22" s="223">
        <f t="shared" si="13"/>
        <v>0</v>
      </c>
      <c r="W22" s="223">
        <f t="shared" si="13"/>
        <v>0</v>
      </c>
      <c r="X22" s="223">
        <f t="shared" si="13"/>
        <v>0</v>
      </c>
      <c r="Y22" s="223">
        <f t="shared" si="13"/>
        <v>0</v>
      </c>
      <c r="Z22" s="223">
        <f t="shared" si="13"/>
        <v>0</v>
      </c>
      <c r="AA22" s="223">
        <f t="shared" si="13"/>
        <v>0</v>
      </c>
      <c r="AB22" s="223">
        <f t="shared" si="13"/>
        <v>0</v>
      </c>
      <c r="AC22" s="223">
        <f t="shared" si="13"/>
        <v>0</v>
      </c>
      <c r="AD22" s="223">
        <f>'Kits - Carryover'!AD34</f>
        <v>0</v>
      </c>
      <c r="AE22" s="223">
        <f>'Kits - Carryover'!AE34</f>
        <v>0</v>
      </c>
      <c r="AF22" s="223">
        <f>'Kits - Carryover'!AF34</f>
        <v>0</v>
      </c>
      <c r="AG22" s="223">
        <f>'Kits - Carryover'!AG34</f>
        <v>0</v>
      </c>
      <c r="AH22" s="223">
        <f>'Kits - Carryover'!AH34</f>
        <v>0</v>
      </c>
      <c r="AI22" s="223">
        <f>'Kits - Carryover'!AI34</f>
        <v>0</v>
      </c>
      <c r="AJ22" s="258">
        <f>SUM(H22:AI22)</f>
        <v>11361.083771633086</v>
      </c>
    </row>
    <row r="23" spans="1:38" ht="15.75" hidden="1" customHeight="1" x14ac:dyDescent="0.3">
      <c r="A23" s="226" t="str">
        <f>A10</f>
        <v>2023 CPAS</v>
      </c>
      <c r="B23" s="243"/>
      <c r="C23" s="228">
        <f>SUM(C19:C22)</f>
        <v>18337.652776737705</v>
      </c>
      <c r="D23" s="253">
        <f>J23/C23</f>
        <v>0.82795823392939061</v>
      </c>
      <c r="E23" s="118"/>
      <c r="F23" s="118"/>
      <c r="G23" s="272"/>
      <c r="H23" s="272"/>
      <c r="I23" s="118"/>
      <c r="J23" s="228">
        <f t="shared" ref="J23:AJ23" si="14">SUM(J19:J22)</f>
        <v>15182.810607438136</v>
      </c>
      <c r="K23" s="228">
        <f t="shared" si="14"/>
        <v>15182.810607438136</v>
      </c>
      <c r="L23" s="228">
        <f t="shared" si="14"/>
        <v>15182.810607438136</v>
      </c>
      <c r="M23" s="228">
        <f t="shared" si="14"/>
        <v>15182.810607438136</v>
      </c>
      <c r="N23" s="228">
        <f t="shared" si="14"/>
        <v>12106.655743863575</v>
      </c>
      <c r="O23" s="228">
        <f t="shared" si="14"/>
        <v>11841.949259552917</v>
      </c>
      <c r="P23" s="228">
        <f t="shared" si="14"/>
        <v>11739.17290377276</v>
      </c>
      <c r="Q23" s="228">
        <f t="shared" si="14"/>
        <v>9567.7233602112337</v>
      </c>
      <c r="R23" s="228">
        <f t="shared" si="14"/>
        <v>9416.7220429500467</v>
      </c>
      <c r="S23" s="228">
        <f t="shared" si="14"/>
        <v>9416.7220429500467</v>
      </c>
      <c r="T23" s="228">
        <f t="shared" si="14"/>
        <v>92.893422390001646</v>
      </c>
      <c r="U23" s="228">
        <f t="shared" si="14"/>
        <v>92.622451782239608</v>
      </c>
      <c r="V23" s="228">
        <f t="shared" si="14"/>
        <v>92.180716690001645</v>
      </c>
      <c r="W23" s="228">
        <f t="shared" si="14"/>
        <v>92.180716690001645</v>
      </c>
      <c r="X23" s="228">
        <f t="shared" si="14"/>
        <v>73.493593004695043</v>
      </c>
      <c r="Y23" s="228">
        <f t="shared" si="14"/>
        <v>0</v>
      </c>
      <c r="Z23" s="228">
        <f t="shared" si="14"/>
        <v>0</v>
      </c>
      <c r="AA23" s="228">
        <f t="shared" si="14"/>
        <v>0</v>
      </c>
      <c r="AB23" s="228">
        <f t="shared" si="14"/>
        <v>0</v>
      </c>
      <c r="AC23" s="228">
        <f t="shared" si="14"/>
        <v>0</v>
      </c>
      <c r="AD23" s="228">
        <f t="shared" si="14"/>
        <v>0</v>
      </c>
      <c r="AE23" s="228">
        <f t="shared" si="14"/>
        <v>0</v>
      </c>
      <c r="AF23" s="228">
        <f t="shared" si="14"/>
        <v>0</v>
      </c>
      <c r="AG23" s="228">
        <f t="shared" si="14"/>
        <v>0</v>
      </c>
      <c r="AH23" s="228">
        <f t="shared" si="14"/>
        <v>0</v>
      </c>
      <c r="AI23" s="245">
        <f t="shared" si="14"/>
        <v>0</v>
      </c>
      <c r="AJ23" s="220">
        <f t="shared" si="14"/>
        <v>125263.55868361006</v>
      </c>
    </row>
    <row r="24" spans="1:38" ht="15.75" hidden="1" customHeight="1" x14ac:dyDescent="0.3">
      <c r="A24" s="226" t="str">
        <f>A11</f>
        <v>Expiring 2023 CPAS</v>
      </c>
      <c r="B24" s="231"/>
      <c r="C24" s="232"/>
      <c r="D24" s="244"/>
      <c r="E24" s="118"/>
      <c r="F24" s="118"/>
      <c r="G24" s="119"/>
      <c r="H24" s="119"/>
      <c r="I24" s="118"/>
      <c r="J24" s="220">
        <f>J23-J23</f>
        <v>0</v>
      </c>
      <c r="K24" s="220">
        <f>J23-K23</f>
        <v>0</v>
      </c>
      <c r="L24" s="220">
        <f t="shared" ref="L24" si="15">K23-L23</f>
        <v>0</v>
      </c>
      <c r="M24" s="220">
        <f t="shared" ref="M24" si="16">L23-M23</f>
        <v>0</v>
      </c>
      <c r="N24" s="220">
        <f t="shared" ref="N24" si="17">M23-N23</f>
        <v>3076.1548635745603</v>
      </c>
      <c r="O24" s="220">
        <f t="shared" ref="O24" si="18">N23-O23</f>
        <v>264.7064843106582</v>
      </c>
      <c r="P24" s="220">
        <f t="shared" ref="P24" si="19">O23-P23</f>
        <v>102.77635578015725</v>
      </c>
      <c r="Q24" s="220">
        <f t="shared" ref="Q24" si="20">P23-Q23</f>
        <v>2171.4495435615263</v>
      </c>
      <c r="R24" s="220">
        <f t="shared" ref="R24" si="21">Q23-R23</f>
        <v>151.00131726118707</v>
      </c>
      <c r="S24" s="220">
        <f t="shared" ref="S24" si="22">R23-S23</f>
        <v>0</v>
      </c>
      <c r="T24" s="220">
        <f t="shared" ref="T24" si="23">S23-T23</f>
        <v>9323.8286205600452</v>
      </c>
      <c r="U24" s="220">
        <f t="shared" ref="U24" si="24">T23-U23</f>
        <v>0.27097060776203818</v>
      </c>
      <c r="V24" s="220">
        <f t="shared" ref="V24" si="25">U23-V23</f>
        <v>0.44173509223796259</v>
      </c>
      <c r="W24" s="220">
        <f t="shared" ref="W24" si="26">V23-W23</f>
        <v>0</v>
      </c>
      <c r="X24" s="220">
        <f>W23-X23</f>
        <v>18.687123685306602</v>
      </c>
      <c r="Y24" s="220">
        <f t="shared" ref="Y24" si="27">X23-Y23</f>
        <v>73.493593004695043</v>
      </c>
      <c r="Z24" s="220">
        <f t="shared" ref="Z24" si="28">Y23-Z23</f>
        <v>0</v>
      </c>
      <c r="AA24" s="220">
        <f t="shared" ref="AA24" si="29">Z23-AA23</f>
        <v>0</v>
      </c>
      <c r="AB24" s="220">
        <f t="shared" ref="AB24" si="30">AA23-AB23</f>
        <v>0</v>
      </c>
      <c r="AC24" s="220">
        <f t="shared" ref="AC24" si="31">AB23-AC23</f>
        <v>0</v>
      </c>
      <c r="AD24" s="220">
        <f t="shared" ref="AD24" si="32">AC23-AD23</f>
        <v>0</v>
      </c>
      <c r="AE24" s="220">
        <f t="shared" ref="AE24" si="33">AD23-AE23</f>
        <v>0</v>
      </c>
      <c r="AF24" s="220">
        <f t="shared" ref="AF24" si="34">AE23-AF23</f>
        <v>0</v>
      </c>
      <c r="AG24" s="220">
        <f t="shared" ref="AG24" si="35">AF23-AG23</f>
        <v>0</v>
      </c>
      <c r="AH24" s="220">
        <f t="shared" ref="AH24" si="36">AG23-AH23</f>
        <v>0</v>
      </c>
      <c r="AI24" s="220">
        <f t="shared" ref="AI24" si="37">AH23-AI23</f>
        <v>0</v>
      </c>
      <c r="AJ24" s="107"/>
    </row>
    <row r="25" spans="1:38" ht="15.75" hidden="1" customHeight="1" x14ac:dyDescent="0.3">
      <c r="A25" s="226" t="str">
        <f>A12</f>
        <v>Expired 2023 CPAS</v>
      </c>
      <c r="B25" s="231"/>
      <c r="C25" s="232"/>
      <c r="D25" s="232"/>
      <c r="E25" s="118"/>
      <c r="F25" s="118"/>
      <c r="G25" s="119"/>
      <c r="H25" s="119"/>
      <c r="I25" s="118"/>
      <c r="J25" s="220">
        <f>$J$10-J23</f>
        <v>4889.9270296561735</v>
      </c>
      <c r="K25" s="220">
        <f t="shared" ref="K25:AI25" si="38">$J$10-K23</f>
        <v>4889.9270296561735</v>
      </c>
      <c r="L25" s="220">
        <f t="shared" si="38"/>
        <v>4889.9270296561735</v>
      </c>
      <c r="M25" s="220">
        <f t="shared" si="38"/>
        <v>4889.9270296561735</v>
      </c>
      <c r="N25" s="220">
        <f t="shared" si="38"/>
        <v>7966.0818932307338</v>
      </c>
      <c r="O25" s="220">
        <f t="shared" si="38"/>
        <v>8230.788377541392</v>
      </c>
      <c r="P25" s="220">
        <f t="shared" si="38"/>
        <v>8333.5647333215493</v>
      </c>
      <c r="Q25" s="220">
        <f t="shared" si="38"/>
        <v>10505.014276883076</v>
      </c>
      <c r="R25" s="220">
        <f t="shared" si="38"/>
        <v>10656.015594144263</v>
      </c>
      <c r="S25" s="220">
        <f t="shared" si="38"/>
        <v>10656.015594144263</v>
      </c>
      <c r="T25" s="220">
        <f t="shared" si="38"/>
        <v>19979.844214704306</v>
      </c>
      <c r="U25" s="220">
        <f t="shared" si="38"/>
        <v>19980.115185312068</v>
      </c>
      <c r="V25" s="220">
        <f t="shared" si="38"/>
        <v>19980.556920404306</v>
      </c>
      <c r="W25" s="220">
        <f t="shared" si="38"/>
        <v>19980.556920404306</v>
      </c>
      <c r="X25" s="220">
        <f t="shared" si="38"/>
        <v>19999.244044089613</v>
      </c>
      <c r="Y25" s="220">
        <f t="shared" si="38"/>
        <v>20072.737637094309</v>
      </c>
      <c r="Z25" s="220">
        <f t="shared" si="38"/>
        <v>20072.737637094309</v>
      </c>
      <c r="AA25" s="220">
        <f t="shared" si="38"/>
        <v>20072.737637094309</v>
      </c>
      <c r="AB25" s="220">
        <f t="shared" si="38"/>
        <v>20072.737637094309</v>
      </c>
      <c r="AC25" s="220">
        <f t="shared" si="38"/>
        <v>20072.737637094309</v>
      </c>
      <c r="AD25" s="220">
        <f t="shared" si="38"/>
        <v>20072.737637094309</v>
      </c>
      <c r="AE25" s="220">
        <f t="shared" si="38"/>
        <v>20072.737637094309</v>
      </c>
      <c r="AF25" s="220">
        <f t="shared" si="38"/>
        <v>20072.737637094309</v>
      </c>
      <c r="AG25" s="220">
        <f t="shared" si="38"/>
        <v>20072.737637094309</v>
      </c>
      <c r="AH25" s="220">
        <f t="shared" si="38"/>
        <v>20072.737637094309</v>
      </c>
      <c r="AI25" s="220">
        <f t="shared" si="38"/>
        <v>20072.737637094309</v>
      </c>
      <c r="AJ25" s="102"/>
    </row>
    <row r="26" spans="1:38" ht="15.75" hidden="1" customHeight="1" x14ac:dyDescent="0.3">
      <c r="A26" s="239" t="str">
        <f>A13</f>
        <v>WAML</v>
      </c>
      <c r="B26" s="254">
        <f>SUMPRODUCT(B19:B22,C19:C22)/C23</f>
        <v>9.6704313660710195</v>
      </c>
      <c r="C26" s="77"/>
      <c r="D26" s="41"/>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row>
    <row r="27" spans="1:38" ht="15.75" hidden="1" customHeight="1" x14ac:dyDescent="0.3">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38" s="81" customFormat="1" ht="15.75" hidden="1" customHeight="1" x14ac:dyDescent="0.3">
      <c r="A28" s="561" t="str">
        <f>A17</f>
        <v>Initiative/Channel</v>
      </c>
      <c r="B28" s="563" t="str">
        <f>B17</f>
        <v>WAML</v>
      </c>
      <c r="C28" s="563" t="str">
        <f>C17</f>
        <v>Annual Verified Gross Savings (MWh)</v>
      </c>
      <c r="D28" s="563" t="str">
        <f>D17</f>
        <v>NTGR</v>
      </c>
      <c r="E28" s="17"/>
      <c r="F28" s="43"/>
      <c r="G28" s="43"/>
      <c r="H28" s="43"/>
      <c r="I28" s="43"/>
      <c r="J28" s="151" t="s">
        <v>414</v>
      </c>
      <c r="K28" s="43"/>
      <c r="L28" s="43"/>
      <c r="M28" s="43"/>
      <c r="N28" s="43"/>
      <c r="O28" s="43"/>
      <c r="P28" s="43"/>
      <c r="Q28" s="43"/>
      <c r="R28"/>
      <c r="S28"/>
      <c r="T28"/>
      <c r="U28"/>
      <c r="V28"/>
      <c r="W28"/>
      <c r="X28"/>
      <c r="Y28"/>
      <c r="Z28"/>
      <c r="AA28"/>
      <c r="AB28"/>
      <c r="AC28"/>
      <c r="AD28"/>
      <c r="AE28"/>
      <c r="AF28"/>
      <c r="AG28"/>
      <c r="AH28"/>
      <c r="AI28"/>
      <c r="AJ28"/>
      <c r="AK28"/>
      <c r="AL28"/>
    </row>
    <row r="29" spans="1:38" s="81" customFormat="1" ht="15.75" hidden="1" customHeight="1" x14ac:dyDescent="0.3">
      <c r="A29" s="562"/>
      <c r="B29" s="564"/>
      <c r="C29" s="564"/>
      <c r="D29" s="564"/>
      <c r="E29" s="1">
        <v>2018</v>
      </c>
      <c r="F29" s="1">
        <v>2019</v>
      </c>
      <c r="G29" s="1">
        <v>2020</v>
      </c>
      <c r="H29" s="1">
        <v>2020</v>
      </c>
      <c r="I29" s="1">
        <f t="shared" ref="I29" si="39">H29+1</f>
        <v>2021</v>
      </c>
      <c r="J29" s="1">
        <f>R18</f>
        <v>2031</v>
      </c>
      <c r="K29" s="1">
        <f t="shared" ref="K29:Q36" si="40">S18</f>
        <v>2032</v>
      </c>
      <c r="L29" s="1">
        <f t="shared" si="40"/>
        <v>2033</v>
      </c>
      <c r="M29" s="1">
        <f t="shared" si="40"/>
        <v>2034</v>
      </c>
      <c r="N29" s="1">
        <f t="shared" si="40"/>
        <v>2035</v>
      </c>
      <c r="O29" s="1">
        <f t="shared" si="40"/>
        <v>2036</v>
      </c>
      <c r="P29" s="1">
        <f t="shared" si="40"/>
        <v>2037</v>
      </c>
      <c r="Q29" s="1">
        <f t="shared" si="40"/>
        <v>2038</v>
      </c>
      <c r="R29"/>
      <c r="S29"/>
      <c r="T29"/>
      <c r="U29"/>
      <c r="V29"/>
      <c r="W29"/>
      <c r="X29"/>
      <c r="Y29"/>
      <c r="Z29"/>
      <c r="AA29"/>
      <c r="AB29"/>
      <c r="AC29"/>
      <c r="AD29"/>
      <c r="AE29"/>
      <c r="AF29"/>
      <c r="AG29"/>
      <c r="AH29"/>
      <c r="AI29"/>
      <c r="AJ29"/>
      <c r="AK29"/>
      <c r="AL29"/>
    </row>
    <row r="30" spans="1:38" ht="15.75" hidden="1" customHeight="1" x14ac:dyDescent="0.3">
      <c r="A30" s="273" t="str">
        <f>A19</f>
        <v>Retail Products IQ Carryover</v>
      </c>
      <c r="B30" s="274">
        <f t="shared" ref="B30:D30" si="41">B19</f>
        <v>9.9883936394934771</v>
      </c>
      <c r="C30" s="223">
        <f t="shared" si="41"/>
        <v>7556.5898075201221</v>
      </c>
      <c r="D30" s="275">
        <f t="shared" si="41"/>
        <v>0.91858382325105747</v>
      </c>
      <c r="E30" s="116"/>
      <c r="F30" s="167"/>
      <c r="G30" s="146"/>
      <c r="H30" s="146"/>
      <c r="I30" s="271"/>
      <c r="J30" s="223">
        <f t="shared" ref="J30:J36" si="42">R19</f>
        <v>5338.9826617701356</v>
      </c>
      <c r="K30" s="223">
        <f t="shared" si="40"/>
        <v>5338.9826617701356</v>
      </c>
      <c r="L30" s="223">
        <f t="shared" si="40"/>
        <v>0</v>
      </c>
      <c r="M30" s="223">
        <f t="shared" si="40"/>
        <v>0</v>
      </c>
      <c r="N30" s="223">
        <f t="shared" si="40"/>
        <v>0</v>
      </c>
      <c r="O30" s="223">
        <f t="shared" si="40"/>
        <v>0</v>
      </c>
      <c r="P30" s="223">
        <f t="shared" si="40"/>
        <v>0</v>
      </c>
      <c r="Q30" s="223">
        <f t="shared" si="40"/>
        <v>0</v>
      </c>
    </row>
    <row r="31" spans="1:38" ht="15.75" hidden="1" customHeight="1" x14ac:dyDescent="0.3">
      <c r="A31" s="273" t="str">
        <f t="shared" ref="A31:D31" si="43">A20</f>
        <v>Retail Products MR Carryover</v>
      </c>
      <c r="B31" s="274">
        <f t="shared" si="43"/>
        <v>9.3458624144975335</v>
      </c>
      <c r="C31" s="223">
        <f t="shared" si="43"/>
        <v>8798.8912095155883</v>
      </c>
      <c r="D31" s="275">
        <f t="shared" si="43"/>
        <v>0.71193403045552495</v>
      </c>
      <c r="E31" s="116"/>
      <c r="F31" s="167"/>
      <c r="G31" s="146"/>
      <c r="H31" s="146"/>
      <c r="I31" s="271"/>
      <c r="J31" s="223">
        <f t="shared" si="42"/>
        <v>2645.106218383351</v>
      </c>
      <c r="K31" s="223">
        <f t="shared" si="40"/>
        <v>2645.106218383351</v>
      </c>
      <c r="L31" s="223">
        <f t="shared" si="40"/>
        <v>92.893422390001646</v>
      </c>
      <c r="M31" s="223">
        <f t="shared" si="40"/>
        <v>92.622451782239608</v>
      </c>
      <c r="N31" s="223">
        <f t="shared" si="40"/>
        <v>92.180716690001645</v>
      </c>
      <c r="O31" s="223">
        <f t="shared" si="40"/>
        <v>92.180716690001645</v>
      </c>
      <c r="P31" s="223">
        <f t="shared" si="40"/>
        <v>73.493593004695043</v>
      </c>
      <c r="Q31" s="223">
        <f t="shared" si="40"/>
        <v>0</v>
      </c>
    </row>
    <row r="32" spans="1:38" ht="15.75" hidden="1" customHeight="1" x14ac:dyDescent="0.3">
      <c r="A32" s="273" t="str">
        <f t="shared" ref="A32:D32" si="44">A21</f>
        <v>Income Qualified Carryover</v>
      </c>
      <c r="B32" s="274">
        <f t="shared" si="44"/>
        <v>10</v>
      </c>
      <c r="C32" s="223">
        <f t="shared" si="44"/>
        <v>737.40856863610361</v>
      </c>
      <c r="D32" s="275">
        <f t="shared" si="44"/>
        <v>1</v>
      </c>
      <c r="E32" s="116"/>
      <c r="F32" s="167"/>
      <c r="G32" s="146"/>
      <c r="H32" s="146"/>
      <c r="I32" s="271"/>
      <c r="J32" s="223">
        <f t="shared" si="42"/>
        <v>554.69127563025575</v>
      </c>
      <c r="K32" s="223">
        <f t="shared" si="40"/>
        <v>554.69127563025575</v>
      </c>
      <c r="L32" s="223">
        <f t="shared" si="40"/>
        <v>0</v>
      </c>
      <c r="M32" s="223">
        <f t="shared" si="40"/>
        <v>0</v>
      </c>
      <c r="N32" s="223">
        <f t="shared" si="40"/>
        <v>0</v>
      </c>
      <c r="O32" s="223">
        <f t="shared" si="40"/>
        <v>0</v>
      </c>
      <c r="P32" s="223">
        <f t="shared" si="40"/>
        <v>0</v>
      </c>
      <c r="Q32" s="223">
        <f t="shared" si="40"/>
        <v>0</v>
      </c>
    </row>
    <row r="33" spans="1:17" ht="15.75" hidden="1" customHeight="1" x14ac:dyDescent="0.3">
      <c r="A33" s="273" t="str">
        <f t="shared" ref="A33:D33" si="45">A22</f>
        <v>Kits Carryover</v>
      </c>
      <c r="B33" s="274">
        <f t="shared" si="45"/>
        <v>9.8392262720071013</v>
      </c>
      <c r="C33" s="223">
        <f t="shared" si="45"/>
        <v>1244.7631910658881</v>
      </c>
      <c r="D33" s="275">
        <f t="shared" si="45"/>
        <v>0.99602141936608457</v>
      </c>
      <c r="E33" s="116"/>
      <c r="F33" s="167"/>
      <c r="G33" s="146"/>
      <c r="H33" s="146"/>
      <c r="I33" s="271"/>
      <c r="J33" s="223">
        <f t="shared" si="42"/>
        <v>877.94188716630322</v>
      </c>
      <c r="K33" s="223">
        <f t="shared" si="40"/>
        <v>877.94188716630322</v>
      </c>
      <c r="L33" s="223">
        <f t="shared" si="40"/>
        <v>0</v>
      </c>
      <c r="M33" s="223">
        <f t="shared" si="40"/>
        <v>0</v>
      </c>
      <c r="N33" s="223">
        <f t="shared" si="40"/>
        <v>0</v>
      </c>
      <c r="O33" s="223">
        <f t="shared" si="40"/>
        <v>0</v>
      </c>
      <c r="P33" s="223">
        <f t="shared" si="40"/>
        <v>0</v>
      </c>
      <c r="Q33" s="223">
        <f t="shared" si="40"/>
        <v>0</v>
      </c>
    </row>
    <row r="34" spans="1:17" ht="15.75" hidden="1" customHeight="1" x14ac:dyDescent="0.3">
      <c r="A34" s="226" t="str">
        <f>A23</f>
        <v>2023 CPAS</v>
      </c>
      <c r="B34" s="243"/>
      <c r="C34" s="228">
        <f>C23</f>
        <v>18337.652776737705</v>
      </c>
      <c r="D34" s="253">
        <f>D23</f>
        <v>0.82795823392939061</v>
      </c>
      <c r="E34" s="118"/>
      <c r="F34" s="118"/>
      <c r="G34" s="272"/>
      <c r="H34" s="272"/>
      <c r="I34" s="118"/>
      <c r="J34" s="228">
        <f t="shared" si="42"/>
        <v>9416.7220429500467</v>
      </c>
      <c r="K34" s="228">
        <f t="shared" si="40"/>
        <v>9416.7220429500467</v>
      </c>
      <c r="L34" s="228">
        <f t="shared" si="40"/>
        <v>92.893422390001646</v>
      </c>
      <c r="M34" s="228">
        <f t="shared" si="40"/>
        <v>92.622451782239608</v>
      </c>
      <c r="N34" s="228">
        <f t="shared" si="40"/>
        <v>92.180716690001645</v>
      </c>
      <c r="O34" s="228">
        <f t="shared" si="40"/>
        <v>92.180716690001645</v>
      </c>
      <c r="P34" s="228">
        <f t="shared" si="40"/>
        <v>73.493593004695043</v>
      </c>
      <c r="Q34" s="228">
        <f t="shared" si="40"/>
        <v>0</v>
      </c>
    </row>
    <row r="35" spans="1:17" ht="15.75" hidden="1" customHeight="1" x14ac:dyDescent="0.3">
      <c r="A35" s="226" t="str">
        <f>A24</f>
        <v>Expiring 2023 CPAS</v>
      </c>
      <c r="B35" s="231"/>
      <c r="C35" s="232"/>
      <c r="D35" s="244"/>
      <c r="E35" s="118"/>
      <c r="F35" s="118"/>
      <c r="G35" s="119"/>
      <c r="H35" s="119"/>
      <c r="I35" s="118"/>
      <c r="J35" s="220">
        <f t="shared" si="42"/>
        <v>151.00131726118707</v>
      </c>
      <c r="K35" s="220">
        <f t="shared" si="40"/>
        <v>0</v>
      </c>
      <c r="L35" s="220">
        <f t="shared" si="40"/>
        <v>9323.8286205600452</v>
      </c>
      <c r="M35" s="220">
        <f t="shared" si="40"/>
        <v>0.27097060776203818</v>
      </c>
      <c r="N35" s="220">
        <f t="shared" si="40"/>
        <v>0.44173509223796259</v>
      </c>
      <c r="O35" s="220">
        <f t="shared" si="40"/>
        <v>0</v>
      </c>
      <c r="P35" s="220">
        <f t="shared" si="40"/>
        <v>18.687123685306602</v>
      </c>
      <c r="Q35" s="220">
        <f t="shared" si="40"/>
        <v>73.493593004695043</v>
      </c>
    </row>
    <row r="36" spans="1:17" ht="15.75" hidden="1" customHeight="1" x14ac:dyDescent="0.3">
      <c r="A36" s="226" t="str">
        <f>A25</f>
        <v>Expired 2023 CPAS</v>
      </c>
      <c r="B36" s="231"/>
      <c r="C36" s="232"/>
      <c r="D36" s="232"/>
      <c r="E36" s="118"/>
      <c r="F36" s="118"/>
      <c r="G36" s="119"/>
      <c r="H36" s="119"/>
      <c r="I36" s="118"/>
      <c r="J36" s="220">
        <f t="shared" si="42"/>
        <v>10656.015594144263</v>
      </c>
      <c r="K36" s="220">
        <f t="shared" si="40"/>
        <v>10656.015594144263</v>
      </c>
      <c r="L36" s="220">
        <f t="shared" si="40"/>
        <v>19979.844214704306</v>
      </c>
      <c r="M36" s="220">
        <f t="shared" si="40"/>
        <v>19980.115185312068</v>
      </c>
      <c r="N36" s="220">
        <f t="shared" si="40"/>
        <v>19980.556920404306</v>
      </c>
      <c r="O36" s="220">
        <f t="shared" si="40"/>
        <v>19980.556920404306</v>
      </c>
      <c r="P36" s="220">
        <f t="shared" si="40"/>
        <v>19999.244044089613</v>
      </c>
      <c r="Q36" s="220">
        <f t="shared" si="40"/>
        <v>20072.737637094309</v>
      </c>
    </row>
    <row r="37" spans="1:17" ht="15.75" hidden="1" customHeight="1" x14ac:dyDescent="0.3">
      <c r="A37" s="239" t="str">
        <f>A26</f>
        <v>WAML</v>
      </c>
      <c r="B37" s="254">
        <f>B26</f>
        <v>9.6704313660710195</v>
      </c>
      <c r="C37" s="77"/>
      <c r="D37" s="41"/>
      <c r="E37" s="50"/>
      <c r="F37" s="50"/>
      <c r="G37" s="50"/>
      <c r="H37" s="50"/>
      <c r="I37" s="50"/>
      <c r="J37" s="50"/>
      <c r="K37" s="50"/>
      <c r="L37" s="50"/>
      <c r="M37" s="50"/>
      <c r="N37" s="50"/>
      <c r="O37" s="50"/>
      <c r="P37" s="50"/>
      <c r="Q37" s="50"/>
    </row>
  </sheetData>
  <mergeCells count="14">
    <mergeCell ref="A28:A29"/>
    <mergeCell ref="B28:B29"/>
    <mergeCell ref="C28:C29"/>
    <mergeCell ref="D28:D29"/>
    <mergeCell ref="A17:A18"/>
    <mergeCell ref="B17:B18"/>
    <mergeCell ref="C17:C18"/>
    <mergeCell ref="D17:D18"/>
    <mergeCell ref="AJ17:AJ18"/>
    <mergeCell ref="A3:A4"/>
    <mergeCell ref="B3:B4"/>
    <mergeCell ref="C3:C4"/>
    <mergeCell ref="D3:D4"/>
    <mergeCell ref="AJ3:AJ4"/>
  </mergeCells>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4A78-70EE-4D36-A67B-4C0CACBC2A4E}">
  <sheetPr>
    <tabColor theme="7"/>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66EC-3455-4854-B706-7C33C2C22277}">
  <dimension ref="A1:AJ70"/>
  <sheetViews>
    <sheetView workbookViewId="0">
      <selection activeCell="B16" sqref="B16"/>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3" t="s">
        <v>478</v>
      </c>
    </row>
    <row r="2" spans="1:36" ht="15.75" customHeight="1" x14ac:dyDescent="0.3">
      <c r="A2" s="22"/>
      <c r="I2" s="21"/>
    </row>
    <row r="3" spans="1:36" ht="15.75" customHeight="1" x14ac:dyDescent="0.3">
      <c r="A3" s="561" t="s">
        <v>314</v>
      </c>
      <c r="B3" s="563" t="s">
        <v>0</v>
      </c>
      <c r="C3" s="563" t="s">
        <v>412</v>
      </c>
      <c r="D3" s="563" t="s">
        <v>60</v>
      </c>
      <c r="E3" s="58"/>
      <c r="F3" s="121"/>
      <c r="G3" s="121"/>
      <c r="H3" s="121"/>
      <c r="I3" s="58"/>
      <c r="J3" s="151" t="s">
        <v>414</v>
      </c>
      <c r="K3" s="121"/>
      <c r="L3" s="121"/>
      <c r="M3" s="121"/>
      <c r="N3" s="121"/>
      <c r="O3" s="121"/>
      <c r="P3" s="121"/>
      <c r="Q3" s="121"/>
      <c r="R3" s="121"/>
      <c r="S3" s="121"/>
      <c r="T3" s="121"/>
      <c r="U3" s="43"/>
      <c r="V3" s="43"/>
      <c r="W3" s="43"/>
      <c r="X3" s="43"/>
      <c r="Y3" s="43"/>
      <c r="Z3" s="43"/>
      <c r="AA3" s="43"/>
      <c r="AB3" s="43"/>
      <c r="AC3" s="43"/>
      <c r="AD3" s="43"/>
      <c r="AE3" s="43"/>
      <c r="AF3" s="43"/>
      <c r="AG3" s="43"/>
      <c r="AH3" s="43"/>
      <c r="AI3" s="43"/>
      <c r="AJ3" s="559" t="s">
        <v>1</v>
      </c>
    </row>
    <row r="4" spans="1:36" ht="15.75" customHeight="1" x14ac:dyDescent="0.3">
      <c r="A4" s="566"/>
      <c r="B4" s="565"/>
      <c r="C4" s="565"/>
      <c r="D4" s="564"/>
      <c r="E4" s="47">
        <v>2018</v>
      </c>
      <c r="F4" s="47">
        <f>E4+1</f>
        <v>2019</v>
      </c>
      <c r="G4" s="47">
        <f t="shared" ref="G4:AI4" si="0">F4+1</f>
        <v>2020</v>
      </c>
      <c r="H4" s="47">
        <f t="shared" si="0"/>
        <v>2021</v>
      </c>
      <c r="I4" s="47">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47">
        <f t="shared" si="0"/>
        <v>2044</v>
      </c>
      <c r="AF4" s="47">
        <f t="shared" si="0"/>
        <v>2045</v>
      </c>
      <c r="AG4" s="47">
        <f t="shared" si="0"/>
        <v>2046</v>
      </c>
      <c r="AH4" s="47">
        <f t="shared" si="0"/>
        <v>2047</v>
      </c>
      <c r="AI4" s="47">
        <f t="shared" si="0"/>
        <v>2048</v>
      </c>
      <c r="AJ4" s="560"/>
    </row>
    <row r="5" spans="1:36" ht="15.75" customHeight="1" x14ac:dyDescent="0.3">
      <c r="A5" s="246" t="s">
        <v>154</v>
      </c>
      <c r="B5" s="247">
        <v>8</v>
      </c>
      <c r="C5" s="248">
        <v>57172.621500000001</v>
      </c>
      <c r="D5" s="249">
        <v>0.85899999999999999</v>
      </c>
      <c r="E5" s="250"/>
      <c r="F5" s="250"/>
      <c r="G5" s="250"/>
      <c r="H5" s="250"/>
      <c r="I5" s="250"/>
      <c r="J5" s="223">
        <v>49097.951999999997</v>
      </c>
      <c r="K5" s="223">
        <v>49097.951999999997</v>
      </c>
      <c r="L5" s="223">
        <v>49097.951999999997</v>
      </c>
      <c r="M5" s="223">
        <v>49097.951999999997</v>
      </c>
      <c r="N5" s="223">
        <v>49097.951999999997</v>
      </c>
      <c r="O5" s="223">
        <v>49097.951999999997</v>
      </c>
      <c r="P5" s="223">
        <v>49097.951999999997</v>
      </c>
      <c r="Q5" s="223">
        <v>49097.951999999997</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 t="shared" ref="AJ5:AJ33" si="1">SUM(E5:AI5)</f>
        <v>392783.61599999998</v>
      </c>
    </row>
    <row r="6" spans="1:36" ht="15.75" customHeight="1" x14ac:dyDescent="0.3">
      <c r="A6" s="246" t="s">
        <v>752</v>
      </c>
      <c r="B6" s="247">
        <v>10</v>
      </c>
      <c r="C6" s="248">
        <v>2107.9735999999998</v>
      </c>
      <c r="D6" s="249">
        <v>1</v>
      </c>
      <c r="E6" s="250"/>
      <c r="F6" s="250"/>
      <c r="G6" s="250"/>
      <c r="H6" s="250"/>
      <c r="I6" s="250"/>
      <c r="J6" s="223">
        <v>2107.9735999999998</v>
      </c>
      <c r="K6" s="223">
        <v>2107.9735999999998</v>
      </c>
      <c r="L6" s="223">
        <v>2107.9735999999998</v>
      </c>
      <c r="M6" s="223">
        <v>2107.9735999999998</v>
      </c>
      <c r="N6" s="223">
        <v>2107.9735999999998</v>
      </c>
      <c r="O6" s="223">
        <v>2107.9735999999998</v>
      </c>
      <c r="P6" s="223">
        <v>2107.9735999999998</v>
      </c>
      <c r="Q6" s="223">
        <v>2107.9735999999998</v>
      </c>
      <c r="R6" s="223">
        <v>2107.9735999999998</v>
      </c>
      <c r="S6" s="223">
        <v>2107.9735999999998</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58">
        <f t="shared" si="1"/>
        <v>21079.736000000001</v>
      </c>
    </row>
    <row r="7" spans="1:36" ht="15.75" customHeight="1" x14ac:dyDescent="0.3">
      <c r="A7" s="246" t="s">
        <v>99</v>
      </c>
      <c r="B7" s="247">
        <v>8</v>
      </c>
      <c r="C7" s="248">
        <v>22596.548500000001</v>
      </c>
      <c r="D7" s="249">
        <v>0.872</v>
      </c>
      <c r="E7" s="250"/>
      <c r="F7" s="250"/>
      <c r="G7" s="250"/>
      <c r="H7" s="250"/>
      <c r="I7" s="250"/>
      <c r="J7" s="223">
        <v>19702.3842</v>
      </c>
      <c r="K7" s="223">
        <v>19702.3842</v>
      </c>
      <c r="L7" s="223">
        <v>19702.3842</v>
      </c>
      <c r="M7" s="223">
        <v>19702.3842</v>
      </c>
      <c r="N7" s="223">
        <v>19702.3842</v>
      </c>
      <c r="O7" s="223">
        <v>19702.3842</v>
      </c>
      <c r="P7" s="223">
        <v>19702.3842</v>
      </c>
      <c r="Q7" s="223">
        <v>19702.3842</v>
      </c>
      <c r="R7" s="223">
        <v>0</v>
      </c>
      <c r="S7" s="223">
        <v>0</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58">
        <f t="shared" si="1"/>
        <v>157619.0736</v>
      </c>
    </row>
    <row r="8" spans="1:36" ht="15.75" customHeight="1" x14ac:dyDescent="0.3">
      <c r="A8" s="246" t="s">
        <v>753</v>
      </c>
      <c r="B8" s="247">
        <v>10</v>
      </c>
      <c r="C8" s="248">
        <v>2716.6500999999998</v>
      </c>
      <c r="D8" s="249">
        <v>0.79300000000000004</v>
      </c>
      <c r="E8" s="250"/>
      <c r="F8" s="250"/>
      <c r="G8" s="250"/>
      <c r="H8" s="250"/>
      <c r="I8" s="250"/>
      <c r="J8" s="223">
        <v>2154.2298000000001</v>
      </c>
      <c r="K8" s="223">
        <v>2154.2298000000001</v>
      </c>
      <c r="L8" s="223">
        <v>2154.2298000000001</v>
      </c>
      <c r="M8" s="223">
        <v>2154.2298000000001</v>
      </c>
      <c r="N8" s="223">
        <v>2154.2298000000001</v>
      </c>
      <c r="O8" s="223">
        <v>2154.2298000000001</v>
      </c>
      <c r="P8" s="223">
        <v>2154.2298000000001</v>
      </c>
      <c r="Q8" s="223">
        <v>2154.2298000000001</v>
      </c>
      <c r="R8" s="223">
        <v>2154.2298000000001</v>
      </c>
      <c r="S8" s="223">
        <v>2154.2298000000001</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58">
        <f t="shared" si="1"/>
        <v>21542.298000000006</v>
      </c>
    </row>
    <row r="9" spans="1:36" ht="15.75" customHeight="1" x14ac:dyDescent="0.3">
      <c r="A9" s="246" t="s">
        <v>466</v>
      </c>
      <c r="B9" s="247">
        <v>8</v>
      </c>
      <c r="C9" s="248">
        <v>6868.4575000000004</v>
      </c>
      <c r="D9" s="249">
        <v>0.90200000000000002</v>
      </c>
      <c r="E9" s="250"/>
      <c r="F9" s="250"/>
      <c r="G9" s="250"/>
      <c r="H9" s="250"/>
      <c r="I9" s="250"/>
      <c r="J9" s="223">
        <v>6195.4593999999997</v>
      </c>
      <c r="K9" s="223">
        <v>6195.4593999999997</v>
      </c>
      <c r="L9" s="223">
        <v>6195.4593999999997</v>
      </c>
      <c r="M9" s="223">
        <v>6195.4593999999997</v>
      </c>
      <c r="N9" s="223">
        <v>6195.4593999999997</v>
      </c>
      <c r="O9" s="223">
        <v>6195.4593999999997</v>
      </c>
      <c r="P9" s="223">
        <v>6195.4593999999997</v>
      </c>
      <c r="Q9" s="223">
        <v>6195.4593999999997</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58">
        <f t="shared" si="1"/>
        <v>49563.675199999998</v>
      </c>
    </row>
    <row r="10" spans="1:36" ht="15.75" customHeight="1" x14ac:dyDescent="0.3">
      <c r="A10" s="246" t="s">
        <v>754</v>
      </c>
      <c r="B10" s="247">
        <v>15</v>
      </c>
      <c r="C10" s="248">
        <v>13140.0828</v>
      </c>
      <c r="D10" s="249">
        <v>0.99199999999999999</v>
      </c>
      <c r="E10" s="250"/>
      <c r="F10" s="250"/>
      <c r="G10" s="250"/>
      <c r="H10" s="250"/>
      <c r="I10" s="250"/>
      <c r="J10" s="223">
        <v>13033.3884</v>
      </c>
      <c r="K10" s="223">
        <v>13033.3884</v>
      </c>
      <c r="L10" s="223">
        <v>13033.3884</v>
      </c>
      <c r="M10" s="223">
        <v>13033.3884</v>
      </c>
      <c r="N10" s="223">
        <v>13033.3884</v>
      </c>
      <c r="O10" s="223">
        <v>13033.3884</v>
      </c>
      <c r="P10" s="223">
        <v>13033.3884</v>
      </c>
      <c r="Q10" s="223">
        <v>13033.3884</v>
      </c>
      <c r="R10" s="223">
        <v>13033.3884</v>
      </c>
      <c r="S10" s="223">
        <v>13033.3884</v>
      </c>
      <c r="T10" s="223">
        <v>13033.3884</v>
      </c>
      <c r="U10" s="223">
        <v>13033.3884</v>
      </c>
      <c r="V10" s="223">
        <v>13033.3884</v>
      </c>
      <c r="W10" s="223">
        <v>13033.3884</v>
      </c>
      <c r="X10" s="223">
        <v>13033.3884</v>
      </c>
      <c r="Y10" s="223">
        <v>0</v>
      </c>
      <c r="Z10" s="223">
        <v>0</v>
      </c>
      <c r="AA10" s="223">
        <v>0</v>
      </c>
      <c r="AB10" s="223">
        <v>0</v>
      </c>
      <c r="AC10" s="223">
        <v>0</v>
      </c>
      <c r="AD10" s="223">
        <v>0</v>
      </c>
      <c r="AE10" s="223">
        <v>0</v>
      </c>
      <c r="AF10" s="223">
        <v>0</v>
      </c>
      <c r="AG10" s="223">
        <v>0</v>
      </c>
      <c r="AH10" s="223">
        <v>0</v>
      </c>
      <c r="AI10" s="223">
        <v>0</v>
      </c>
      <c r="AJ10" s="258">
        <f t="shared" si="1"/>
        <v>195500.82599999997</v>
      </c>
    </row>
    <row r="11" spans="1:36" ht="15.75" customHeight="1" x14ac:dyDescent="0.3">
      <c r="A11" s="246" t="s">
        <v>467</v>
      </c>
      <c r="B11" s="247">
        <v>8</v>
      </c>
      <c r="C11" s="248">
        <v>4791.1022999999996</v>
      </c>
      <c r="D11" s="249">
        <v>0.99099999999999999</v>
      </c>
      <c r="E11" s="250"/>
      <c r="F11" s="250"/>
      <c r="G11" s="250"/>
      <c r="H11" s="250"/>
      <c r="I11" s="250"/>
      <c r="J11" s="223">
        <v>4747.4485999999997</v>
      </c>
      <c r="K11" s="223">
        <v>4747.4485999999997</v>
      </c>
      <c r="L11" s="223">
        <v>4747.4485999999997</v>
      </c>
      <c r="M11" s="223">
        <v>4747.4485999999997</v>
      </c>
      <c r="N11" s="223">
        <v>4747.4485999999997</v>
      </c>
      <c r="O11" s="223">
        <v>4747.4485999999997</v>
      </c>
      <c r="P11" s="223">
        <v>4747.4485999999997</v>
      </c>
      <c r="Q11" s="223">
        <v>4747.4485999999997</v>
      </c>
      <c r="R11" s="223">
        <v>0</v>
      </c>
      <c r="S11" s="223">
        <v>0</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58">
        <f t="shared" si="1"/>
        <v>37979.588799999998</v>
      </c>
    </row>
    <row r="12" spans="1:36" ht="15.75" customHeight="1" x14ac:dyDescent="0.3">
      <c r="A12" s="246" t="s">
        <v>227</v>
      </c>
      <c r="B12" s="247">
        <v>10</v>
      </c>
      <c r="C12" s="248">
        <v>202.71870000000001</v>
      </c>
      <c r="D12" s="249">
        <v>0.69599999999999995</v>
      </c>
      <c r="E12" s="250"/>
      <c r="F12" s="250"/>
      <c r="G12" s="250"/>
      <c r="H12" s="250"/>
      <c r="I12" s="250"/>
      <c r="J12" s="223">
        <v>141.03579999999999</v>
      </c>
      <c r="K12" s="223">
        <v>141.03579999999999</v>
      </c>
      <c r="L12" s="223">
        <v>141.03579999999999</v>
      </c>
      <c r="M12" s="223">
        <v>141.03579999999999</v>
      </c>
      <c r="N12" s="223">
        <v>141.03579999999999</v>
      </c>
      <c r="O12" s="223">
        <v>141.03579999999999</v>
      </c>
      <c r="P12" s="223">
        <v>141.03579999999999</v>
      </c>
      <c r="Q12" s="223">
        <v>141.03579999999999</v>
      </c>
      <c r="R12" s="223">
        <v>141.03579999999999</v>
      </c>
      <c r="S12" s="223">
        <v>141.03579999999999</v>
      </c>
      <c r="T12" s="223">
        <v>0</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58">
        <f t="shared" ref="AJ12:AJ14" si="2">SUM(E12:AI12)</f>
        <v>1410.3580000000002</v>
      </c>
    </row>
    <row r="13" spans="1:36" ht="15.75" customHeight="1" x14ac:dyDescent="0.3">
      <c r="A13" s="246" t="s">
        <v>27</v>
      </c>
      <c r="B13" s="247">
        <v>11</v>
      </c>
      <c r="C13" s="248">
        <v>4220.8773000000001</v>
      </c>
      <c r="D13" s="249">
        <v>1</v>
      </c>
      <c r="E13" s="250"/>
      <c r="F13" s="250"/>
      <c r="G13" s="250"/>
      <c r="H13" s="250"/>
      <c r="I13" s="250"/>
      <c r="J13" s="223">
        <v>4220.8773000000001</v>
      </c>
      <c r="K13" s="223">
        <v>4220.8773000000001</v>
      </c>
      <c r="L13" s="223">
        <v>4220.8773000000001</v>
      </c>
      <c r="M13" s="223">
        <v>4220.8773000000001</v>
      </c>
      <c r="N13" s="223">
        <v>4220.8773000000001</v>
      </c>
      <c r="O13" s="223">
        <v>4220.8773000000001</v>
      </c>
      <c r="P13" s="223">
        <v>4220.8773000000001</v>
      </c>
      <c r="Q13" s="223">
        <v>4220.8773000000001</v>
      </c>
      <c r="R13" s="223">
        <v>4220.8773000000001</v>
      </c>
      <c r="S13" s="223">
        <v>4220.8773000000001</v>
      </c>
      <c r="T13" s="223">
        <v>4220.8773000000001</v>
      </c>
      <c r="U13" s="223">
        <v>0</v>
      </c>
      <c r="V13" s="223">
        <v>0</v>
      </c>
      <c r="W13" s="223">
        <v>0</v>
      </c>
      <c r="X13" s="223">
        <v>0</v>
      </c>
      <c r="Y13" s="223">
        <v>0</v>
      </c>
      <c r="Z13" s="223">
        <v>0</v>
      </c>
      <c r="AA13" s="223">
        <v>0</v>
      </c>
      <c r="AB13" s="223">
        <v>0</v>
      </c>
      <c r="AC13" s="223">
        <v>0</v>
      </c>
      <c r="AD13" s="223">
        <v>0</v>
      </c>
      <c r="AE13" s="223">
        <v>0</v>
      </c>
      <c r="AF13" s="223">
        <v>0</v>
      </c>
      <c r="AG13" s="223">
        <v>0</v>
      </c>
      <c r="AH13" s="223">
        <v>0</v>
      </c>
      <c r="AI13" s="223">
        <v>0</v>
      </c>
      <c r="AJ13" s="258">
        <f t="shared" si="2"/>
        <v>46429.650300000001</v>
      </c>
    </row>
    <row r="14" spans="1:36" ht="15.75" customHeight="1" x14ac:dyDescent="0.3">
      <c r="A14" s="246" t="s">
        <v>223</v>
      </c>
      <c r="B14" s="247">
        <v>7</v>
      </c>
      <c r="C14" s="248">
        <v>4442.9565000000002</v>
      </c>
      <c r="D14" s="249">
        <v>1</v>
      </c>
      <c r="E14" s="250"/>
      <c r="F14" s="250"/>
      <c r="G14" s="250"/>
      <c r="H14" s="250"/>
      <c r="I14" s="250"/>
      <c r="J14" s="223">
        <v>4442.9565000000002</v>
      </c>
      <c r="K14" s="223">
        <v>4442.9565000000002</v>
      </c>
      <c r="L14" s="223">
        <v>4442.9565000000002</v>
      </c>
      <c r="M14" s="223">
        <v>4442.9565000000002</v>
      </c>
      <c r="N14" s="223">
        <v>4442.9565000000002</v>
      </c>
      <c r="O14" s="223">
        <v>4442.9565000000002</v>
      </c>
      <c r="P14" s="223">
        <v>4442.9565000000002</v>
      </c>
      <c r="Q14" s="223">
        <v>0</v>
      </c>
      <c r="R14" s="223">
        <v>0</v>
      </c>
      <c r="S14" s="223">
        <v>0</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58">
        <f t="shared" si="2"/>
        <v>31100.695500000002</v>
      </c>
    </row>
    <row r="15" spans="1:36" ht="15.75" customHeight="1" x14ac:dyDescent="0.3">
      <c r="A15" s="246" t="s">
        <v>468</v>
      </c>
      <c r="B15" s="247">
        <v>9</v>
      </c>
      <c r="C15" s="248">
        <v>948.85990000000004</v>
      </c>
      <c r="D15" s="249">
        <v>1</v>
      </c>
      <c r="E15" s="250"/>
      <c r="F15" s="250"/>
      <c r="G15" s="250"/>
      <c r="H15" s="250"/>
      <c r="I15" s="250"/>
      <c r="J15" s="223">
        <v>948.85990000000004</v>
      </c>
      <c r="K15" s="223">
        <v>948.85990000000004</v>
      </c>
      <c r="L15" s="223">
        <v>948.85990000000004</v>
      </c>
      <c r="M15" s="223">
        <v>948.85990000000004</v>
      </c>
      <c r="N15" s="223">
        <v>948.85990000000004</v>
      </c>
      <c r="O15" s="223">
        <v>948.85990000000004</v>
      </c>
      <c r="P15" s="223">
        <v>948.85990000000004</v>
      </c>
      <c r="Q15" s="223">
        <v>948.85990000000004</v>
      </c>
      <c r="R15" s="223">
        <v>948.85990000000004</v>
      </c>
      <c r="S15" s="223">
        <v>0</v>
      </c>
      <c r="T15" s="223">
        <v>0</v>
      </c>
      <c r="U15" s="223">
        <v>0</v>
      </c>
      <c r="V15" s="223">
        <v>0</v>
      </c>
      <c r="W15" s="223">
        <v>0</v>
      </c>
      <c r="X15" s="223">
        <v>0</v>
      </c>
      <c r="Y15" s="223">
        <v>0</v>
      </c>
      <c r="Z15" s="223">
        <v>0</v>
      </c>
      <c r="AA15" s="223">
        <v>0</v>
      </c>
      <c r="AB15" s="223">
        <v>0</v>
      </c>
      <c r="AC15" s="223">
        <v>0</v>
      </c>
      <c r="AD15" s="223">
        <v>0</v>
      </c>
      <c r="AE15" s="223">
        <v>0</v>
      </c>
      <c r="AF15" s="223">
        <v>0</v>
      </c>
      <c r="AG15" s="223">
        <v>0</v>
      </c>
      <c r="AH15" s="223">
        <v>0</v>
      </c>
      <c r="AI15" s="223">
        <v>0</v>
      </c>
      <c r="AJ15" s="258">
        <f t="shared" si="1"/>
        <v>8539.7391000000007</v>
      </c>
    </row>
    <row r="16" spans="1:36" ht="15.75" customHeight="1" x14ac:dyDescent="0.3">
      <c r="A16" s="246" t="s">
        <v>469</v>
      </c>
      <c r="B16" s="247">
        <v>12</v>
      </c>
      <c r="C16" s="248">
        <v>401.64069999999998</v>
      </c>
      <c r="D16" s="249">
        <v>1</v>
      </c>
      <c r="E16" s="250"/>
      <c r="F16" s="250"/>
      <c r="G16" s="250"/>
      <c r="H16" s="250"/>
      <c r="I16" s="250"/>
      <c r="J16" s="223">
        <v>401.64069999999998</v>
      </c>
      <c r="K16" s="223">
        <v>401.64069999999998</v>
      </c>
      <c r="L16" s="223">
        <v>401.64069999999998</v>
      </c>
      <c r="M16" s="223">
        <v>401.64069999999998</v>
      </c>
      <c r="N16" s="223">
        <v>401.64069999999998</v>
      </c>
      <c r="O16" s="223">
        <v>401.64069999999998</v>
      </c>
      <c r="P16" s="223">
        <v>401.64069999999998</v>
      </c>
      <c r="Q16" s="223">
        <v>401.64069999999998</v>
      </c>
      <c r="R16" s="223">
        <v>401.64069999999998</v>
      </c>
      <c r="S16" s="223">
        <v>401.64069999999998</v>
      </c>
      <c r="T16" s="223">
        <v>401.64069999999998</v>
      </c>
      <c r="U16" s="223">
        <v>401.64069999999998</v>
      </c>
      <c r="V16" s="223">
        <v>0</v>
      </c>
      <c r="W16" s="223">
        <v>0</v>
      </c>
      <c r="X16" s="223">
        <v>0</v>
      </c>
      <c r="Y16" s="223">
        <v>0</v>
      </c>
      <c r="Z16" s="223">
        <v>0</v>
      </c>
      <c r="AA16" s="223">
        <v>0</v>
      </c>
      <c r="AB16" s="223">
        <v>0</v>
      </c>
      <c r="AC16" s="223">
        <v>0</v>
      </c>
      <c r="AD16" s="223">
        <v>0</v>
      </c>
      <c r="AE16" s="223">
        <v>0</v>
      </c>
      <c r="AF16" s="223">
        <v>0</v>
      </c>
      <c r="AG16" s="223">
        <v>0</v>
      </c>
      <c r="AH16" s="223">
        <v>0</v>
      </c>
      <c r="AI16" s="223">
        <v>0</v>
      </c>
      <c r="AJ16" s="258">
        <f t="shared" si="1"/>
        <v>4819.6884</v>
      </c>
    </row>
    <row r="17" spans="1:36" ht="15.75" customHeight="1" x14ac:dyDescent="0.3">
      <c r="A17" s="246" t="s">
        <v>470</v>
      </c>
      <c r="B17" s="247">
        <v>10</v>
      </c>
      <c r="C17" s="248">
        <v>984.20799999999997</v>
      </c>
      <c r="D17" s="249">
        <v>1</v>
      </c>
      <c r="E17" s="250"/>
      <c r="F17" s="250"/>
      <c r="G17" s="250"/>
      <c r="H17" s="250"/>
      <c r="I17" s="250"/>
      <c r="J17" s="223">
        <v>984.20799999999997</v>
      </c>
      <c r="K17" s="223">
        <v>984.20799999999997</v>
      </c>
      <c r="L17" s="223">
        <v>984.20799999999997</v>
      </c>
      <c r="M17" s="223">
        <v>984.20799999999997</v>
      </c>
      <c r="N17" s="223">
        <v>984.20799999999997</v>
      </c>
      <c r="O17" s="223">
        <v>984.20799999999997</v>
      </c>
      <c r="P17" s="223">
        <v>984.20799999999997</v>
      </c>
      <c r="Q17" s="223">
        <v>984.20799999999997</v>
      </c>
      <c r="R17" s="223">
        <v>984.20799999999997</v>
      </c>
      <c r="S17" s="223">
        <v>984.20799999999997</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58">
        <f t="shared" si="1"/>
        <v>9842.08</v>
      </c>
    </row>
    <row r="18" spans="1:36" ht="15.75" customHeight="1" x14ac:dyDescent="0.3">
      <c r="A18" s="246" t="s">
        <v>119</v>
      </c>
      <c r="B18" s="247">
        <v>20</v>
      </c>
      <c r="C18" s="248">
        <v>333.31420000000003</v>
      </c>
      <c r="D18" s="249">
        <v>1</v>
      </c>
      <c r="E18" s="250"/>
      <c r="F18" s="250"/>
      <c r="G18" s="250"/>
      <c r="H18" s="250"/>
      <c r="I18" s="250"/>
      <c r="J18" s="223">
        <v>333.31420000000003</v>
      </c>
      <c r="K18" s="223">
        <v>333.31420000000003</v>
      </c>
      <c r="L18" s="223">
        <v>333.31420000000003</v>
      </c>
      <c r="M18" s="223">
        <v>333.31420000000003</v>
      </c>
      <c r="N18" s="223">
        <v>333.31420000000003</v>
      </c>
      <c r="O18" s="223">
        <v>333.31420000000003</v>
      </c>
      <c r="P18" s="223">
        <v>333.31420000000003</v>
      </c>
      <c r="Q18" s="223">
        <v>333.31420000000003</v>
      </c>
      <c r="R18" s="223">
        <v>333.31420000000003</v>
      </c>
      <c r="S18" s="223">
        <v>333.31420000000003</v>
      </c>
      <c r="T18" s="223">
        <v>333.31420000000003</v>
      </c>
      <c r="U18" s="223">
        <v>333.31420000000003</v>
      </c>
      <c r="V18" s="223">
        <v>333.31420000000003</v>
      </c>
      <c r="W18" s="223">
        <v>333.31420000000003</v>
      </c>
      <c r="X18" s="223">
        <v>333.31420000000003</v>
      </c>
      <c r="Y18" s="223">
        <v>333.31420000000003</v>
      </c>
      <c r="Z18" s="223">
        <v>333.31420000000003</v>
      </c>
      <c r="AA18" s="223">
        <v>333.31420000000003</v>
      </c>
      <c r="AB18" s="223">
        <v>333.31420000000003</v>
      </c>
      <c r="AC18" s="223">
        <v>333.31420000000003</v>
      </c>
      <c r="AD18" s="223">
        <v>0</v>
      </c>
      <c r="AE18" s="223">
        <v>0</v>
      </c>
      <c r="AF18" s="223">
        <v>0</v>
      </c>
      <c r="AG18" s="223">
        <v>0</v>
      </c>
      <c r="AH18" s="223">
        <v>0</v>
      </c>
      <c r="AI18" s="223">
        <v>0</v>
      </c>
      <c r="AJ18" s="258">
        <f t="shared" si="1"/>
        <v>6666.2839999999978</v>
      </c>
    </row>
    <row r="19" spans="1:36" ht="15.75" customHeight="1" x14ac:dyDescent="0.3">
      <c r="A19" s="246" t="s">
        <v>152</v>
      </c>
      <c r="B19" s="247">
        <v>15</v>
      </c>
      <c r="C19" s="248">
        <v>74.939400000000006</v>
      </c>
      <c r="D19" s="249">
        <v>1</v>
      </c>
      <c r="E19" s="250"/>
      <c r="F19" s="250"/>
      <c r="G19" s="250"/>
      <c r="H19" s="250"/>
      <c r="I19" s="250"/>
      <c r="J19" s="223">
        <v>74.939400000000006</v>
      </c>
      <c r="K19" s="223">
        <v>74.939400000000006</v>
      </c>
      <c r="L19" s="223">
        <v>74.939400000000006</v>
      </c>
      <c r="M19" s="223">
        <v>74.939400000000006</v>
      </c>
      <c r="N19" s="223">
        <v>74.939400000000006</v>
      </c>
      <c r="O19" s="223">
        <v>74.939400000000006</v>
      </c>
      <c r="P19" s="223">
        <v>74.939400000000006</v>
      </c>
      <c r="Q19" s="223">
        <v>74.939400000000006</v>
      </c>
      <c r="R19" s="223">
        <v>74.939400000000006</v>
      </c>
      <c r="S19" s="223">
        <v>74.939400000000006</v>
      </c>
      <c r="T19" s="223">
        <v>74.939400000000006</v>
      </c>
      <c r="U19" s="223">
        <v>74.939400000000006</v>
      </c>
      <c r="V19" s="223">
        <v>74.939400000000006</v>
      </c>
      <c r="W19" s="223">
        <v>74.939400000000006</v>
      </c>
      <c r="X19" s="223">
        <v>74.939400000000006</v>
      </c>
      <c r="Y19" s="223">
        <v>0</v>
      </c>
      <c r="Z19" s="223">
        <v>0</v>
      </c>
      <c r="AA19" s="223">
        <v>0</v>
      </c>
      <c r="AB19" s="223">
        <v>0</v>
      </c>
      <c r="AC19" s="223">
        <v>0</v>
      </c>
      <c r="AD19" s="223">
        <v>0</v>
      </c>
      <c r="AE19" s="223">
        <v>0</v>
      </c>
      <c r="AF19" s="223">
        <v>0</v>
      </c>
      <c r="AG19" s="223">
        <v>0</v>
      </c>
      <c r="AH19" s="223">
        <v>0</v>
      </c>
      <c r="AI19" s="223">
        <v>0</v>
      </c>
      <c r="AJ19" s="258">
        <f t="shared" si="1"/>
        <v>1124.0909999999999</v>
      </c>
    </row>
    <row r="20" spans="1:36" ht="15.75" customHeight="1" x14ac:dyDescent="0.3">
      <c r="A20" s="246" t="s">
        <v>471</v>
      </c>
      <c r="B20" s="247">
        <v>16</v>
      </c>
      <c r="C20" s="248">
        <v>63.696199999999997</v>
      </c>
      <c r="D20" s="249">
        <v>1</v>
      </c>
      <c r="E20" s="250"/>
      <c r="F20" s="250"/>
      <c r="G20" s="250"/>
      <c r="H20" s="250"/>
      <c r="I20" s="250"/>
      <c r="J20" s="223">
        <v>63.696199999999997</v>
      </c>
      <c r="K20" s="223">
        <v>63.696199999999997</v>
      </c>
      <c r="L20" s="223">
        <v>63.696199999999997</v>
      </c>
      <c r="M20" s="223">
        <v>63.696199999999997</v>
      </c>
      <c r="N20" s="223">
        <v>63.696199999999997</v>
      </c>
      <c r="O20" s="223">
        <v>63.696199999999997</v>
      </c>
      <c r="P20" s="223">
        <v>63.696199999999997</v>
      </c>
      <c r="Q20" s="223">
        <v>63.696199999999997</v>
      </c>
      <c r="R20" s="223">
        <v>63.696199999999997</v>
      </c>
      <c r="S20" s="223">
        <v>63.696199999999997</v>
      </c>
      <c r="T20" s="223">
        <v>63.696199999999997</v>
      </c>
      <c r="U20" s="223">
        <v>63.696199999999997</v>
      </c>
      <c r="V20" s="223">
        <v>63.696199999999997</v>
      </c>
      <c r="W20" s="223">
        <v>63.696199999999997</v>
      </c>
      <c r="X20" s="223">
        <v>63.696199999999997</v>
      </c>
      <c r="Y20" s="223">
        <v>63.696199999999997</v>
      </c>
      <c r="Z20" s="223">
        <v>0</v>
      </c>
      <c r="AA20" s="223">
        <v>0</v>
      </c>
      <c r="AB20" s="223">
        <v>0</v>
      </c>
      <c r="AC20" s="223">
        <v>0</v>
      </c>
      <c r="AD20" s="223">
        <v>0</v>
      </c>
      <c r="AE20" s="223">
        <v>0</v>
      </c>
      <c r="AF20" s="223">
        <v>0</v>
      </c>
      <c r="AG20" s="223">
        <v>0</v>
      </c>
      <c r="AH20" s="223">
        <v>0</v>
      </c>
      <c r="AI20" s="223">
        <v>0</v>
      </c>
      <c r="AJ20" s="258">
        <f t="shared" si="1"/>
        <v>1019.1391999999997</v>
      </c>
    </row>
    <row r="21" spans="1:36" ht="15.75" customHeight="1" x14ac:dyDescent="0.3">
      <c r="A21" s="246" t="s">
        <v>419</v>
      </c>
      <c r="B21" s="247">
        <v>14</v>
      </c>
      <c r="C21" s="248">
        <v>73.639300000000006</v>
      </c>
      <c r="D21" s="249">
        <v>1</v>
      </c>
      <c r="E21" s="250"/>
      <c r="F21" s="250"/>
      <c r="G21" s="250"/>
      <c r="H21" s="250"/>
      <c r="I21" s="250"/>
      <c r="J21" s="223">
        <v>73.639300000000006</v>
      </c>
      <c r="K21" s="223">
        <v>73.639300000000006</v>
      </c>
      <c r="L21" s="223">
        <v>73.639300000000006</v>
      </c>
      <c r="M21" s="223">
        <v>73.639300000000006</v>
      </c>
      <c r="N21" s="223">
        <v>73.639300000000006</v>
      </c>
      <c r="O21" s="223">
        <v>73.639300000000006</v>
      </c>
      <c r="P21" s="223">
        <v>73.639300000000006</v>
      </c>
      <c r="Q21" s="223">
        <v>73.639300000000006</v>
      </c>
      <c r="R21" s="223">
        <v>73.639300000000006</v>
      </c>
      <c r="S21" s="223">
        <v>73.639300000000006</v>
      </c>
      <c r="T21" s="223">
        <v>73.639300000000006</v>
      </c>
      <c r="U21" s="223">
        <v>73.639300000000006</v>
      </c>
      <c r="V21" s="223">
        <v>73.639300000000006</v>
      </c>
      <c r="W21" s="223">
        <v>73.639300000000006</v>
      </c>
      <c r="X21" s="223">
        <v>0</v>
      </c>
      <c r="Y21" s="223">
        <v>0</v>
      </c>
      <c r="Z21" s="223">
        <v>0</v>
      </c>
      <c r="AA21" s="223">
        <v>0</v>
      </c>
      <c r="AB21" s="223">
        <v>0</v>
      </c>
      <c r="AC21" s="223">
        <v>0</v>
      </c>
      <c r="AD21" s="223">
        <v>0</v>
      </c>
      <c r="AE21" s="223">
        <v>0</v>
      </c>
      <c r="AF21" s="223">
        <v>0</v>
      </c>
      <c r="AG21" s="223">
        <v>0</v>
      </c>
      <c r="AH21" s="223">
        <v>0</v>
      </c>
      <c r="AI21" s="223">
        <v>0</v>
      </c>
      <c r="AJ21" s="258">
        <f t="shared" si="1"/>
        <v>1030.9502000000002</v>
      </c>
    </row>
    <row r="22" spans="1:36" ht="15.75" customHeight="1" x14ac:dyDescent="0.3">
      <c r="A22" s="246" t="s">
        <v>222</v>
      </c>
      <c r="B22" s="247">
        <v>15</v>
      </c>
      <c r="C22" s="248">
        <v>48.677700000000002</v>
      </c>
      <c r="D22" s="249">
        <v>1</v>
      </c>
      <c r="E22" s="250"/>
      <c r="F22" s="250"/>
      <c r="G22" s="250"/>
      <c r="H22" s="250"/>
      <c r="I22" s="250"/>
      <c r="J22" s="223">
        <v>48.677700000000002</v>
      </c>
      <c r="K22" s="223">
        <v>48.677700000000002</v>
      </c>
      <c r="L22" s="223">
        <v>48.677700000000002</v>
      </c>
      <c r="M22" s="223">
        <v>48.677700000000002</v>
      </c>
      <c r="N22" s="223">
        <v>48.677700000000002</v>
      </c>
      <c r="O22" s="223">
        <v>48.677700000000002</v>
      </c>
      <c r="P22" s="223">
        <v>48.677700000000002</v>
      </c>
      <c r="Q22" s="223">
        <v>48.677700000000002</v>
      </c>
      <c r="R22" s="223">
        <v>48.677700000000002</v>
      </c>
      <c r="S22" s="223">
        <v>48.677700000000002</v>
      </c>
      <c r="T22" s="223">
        <v>48.677700000000002</v>
      </c>
      <c r="U22" s="223">
        <v>48.677700000000002</v>
      </c>
      <c r="V22" s="223">
        <v>48.677700000000002</v>
      </c>
      <c r="W22" s="223">
        <v>48.677700000000002</v>
      </c>
      <c r="X22" s="223">
        <v>48.677700000000002</v>
      </c>
      <c r="Y22" s="223">
        <v>0</v>
      </c>
      <c r="Z22" s="223">
        <v>0</v>
      </c>
      <c r="AA22" s="223">
        <v>0</v>
      </c>
      <c r="AB22" s="223">
        <v>0</v>
      </c>
      <c r="AC22" s="223">
        <v>0</v>
      </c>
      <c r="AD22" s="223">
        <v>0</v>
      </c>
      <c r="AE22" s="223">
        <v>0</v>
      </c>
      <c r="AF22" s="223">
        <v>0</v>
      </c>
      <c r="AG22" s="223">
        <v>0</v>
      </c>
      <c r="AH22" s="223">
        <v>0</v>
      </c>
      <c r="AI22" s="223">
        <v>0</v>
      </c>
      <c r="AJ22" s="258">
        <f t="shared" si="1"/>
        <v>730.16549999999995</v>
      </c>
    </row>
    <row r="23" spans="1:36" ht="15.75" customHeight="1" x14ac:dyDescent="0.3">
      <c r="A23" s="246" t="s">
        <v>96</v>
      </c>
      <c r="B23" s="247">
        <v>19</v>
      </c>
      <c r="C23" s="248">
        <v>41.3703</v>
      </c>
      <c r="D23" s="249">
        <v>1</v>
      </c>
      <c r="E23" s="250"/>
      <c r="F23" s="250"/>
      <c r="G23" s="250"/>
      <c r="H23" s="250"/>
      <c r="I23" s="250"/>
      <c r="J23" s="223">
        <v>41.3703</v>
      </c>
      <c r="K23" s="223">
        <v>41.3703</v>
      </c>
      <c r="L23" s="223">
        <v>41.3703</v>
      </c>
      <c r="M23" s="223">
        <v>41.3703</v>
      </c>
      <c r="N23" s="223">
        <v>41.3703</v>
      </c>
      <c r="O23" s="223">
        <v>41.3703</v>
      </c>
      <c r="P23" s="223">
        <v>41.3703</v>
      </c>
      <c r="Q23" s="223">
        <v>41.3703</v>
      </c>
      <c r="R23" s="223">
        <v>41.3703</v>
      </c>
      <c r="S23" s="223">
        <v>41.3703</v>
      </c>
      <c r="T23" s="223">
        <v>41.3703</v>
      </c>
      <c r="U23" s="223">
        <v>41.3703</v>
      </c>
      <c r="V23" s="223">
        <v>41.3703</v>
      </c>
      <c r="W23" s="223">
        <v>41.3703</v>
      </c>
      <c r="X23" s="223">
        <v>41.3703</v>
      </c>
      <c r="Y23" s="223">
        <v>41.3703</v>
      </c>
      <c r="Z23" s="223">
        <v>41.3703</v>
      </c>
      <c r="AA23" s="223">
        <v>41.3703</v>
      </c>
      <c r="AB23" s="223">
        <v>41.3703</v>
      </c>
      <c r="AC23" s="223">
        <v>0</v>
      </c>
      <c r="AD23" s="223">
        <v>0</v>
      </c>
      <c r="AE23" s="223">
        <v>0</v>
      </c>
      <c r="AF23" s="223">
        <v>0</v>
      </c>
      <c r="AG23" s="223">
        <v>0</v>
      </c>
      <c r="AH23" s="223">
        <v>0</v>
      </c>
      <c r="AI23" s="223">
        <v>0</v>
      </c>
      <c r="AJ23" s="258">
        <f t="shared" si="1"/>
        <v>786.03570000000013</v>
      </c>
    </row>
    <row r="24" spans="1:36" ht="15.75" customHeight="1" x14ac:dyDescent="0.3">
      <c r="A24" s="246" t="s">
        <v>472</v>
      </c>
      <c r="B24" s="247">
        <v>10</v>
      </c>
      <c r="C24" s="248">
        <v>14.499700000000001</v>
      </c>
      <c r="D24" s="249">
        <v>1</v>
      </c>
      <c r="E24" s="250"/>
      <c r="F24" s="250"/>
      <c r="G24" s="250"/>
      <c r="H24" s="250"/>
      <c r="I24" s="250"/>
      <c r="J24" s="223">
        <v>14.499700000000001</v>
      </c>
      <c r="K24" s="223">
        <v>14.499700000000001</v>
      </c>
      <c r="L24" s="223">
        <v>14.499700000000001</v>
      </c>
      <c r="M24" s="223">
        <v>14.499700000000001</v>
      </c>
      <c r="N24" s="223">
        <v>14.499700000000001</v>
      </c>
      <c r="O24" s="223">
        <v>14.499700000000001</v>
      </c>
      <c r="P24" s="223">
        <v>14.499700000000001</v>
      </c>
      <c r="Q24" s="223">
        <v>14.499700000000001</v>
      </c>
      <c r="R24" s="223">
        <v>14.499700000000001</v>
      </c>
      <c r="S24" s="223">
        <v>14.499700000000001</v>
      </c>
      <c r="T24" s="223">
        <v>0</v>
      </c>
      <c r="U24" s="223">
        <v>0</v>
      </c>
      <c r="V24" s="223">
        <v>0</v>
      </c>
      <c r="W24" s="223">
        <v>0</v>
      </c>
      <c r="X24" s="223">
        <v>0</v>
      </c>
      <c r="Y24" s="223">
        <v>0</v>
      </c>
      <c r="Z24" s="223">
        <v>0</v>
      </c>
      <c r="AA24" s="223">
        <v>0</v>
      </c>
      <c r="AB24" s="223">
        <v>0</v>
      </c>
      <c r="AC24" s="223">
        <v>0</v>
      </c>
      <c r="AD24" s="223">
        <v>0</v>
      </c>
      <c r="AE24" s="223">
        <v>0</v>
      </c>
      <c r="AF24" s="223">
        <v>0</v>
      </c>
      <c r="AG24" s="223">
        <v>0</v>
      </c>
      <c r="AH24" s="223">
        <v>0</v>
      </c>
      <c r="AI24" s="223">
        <v>0</v>
      </c>
      <c r="AJ24" s="258">
        <f t="shared" si="1"/>
        <v>144.99700000000001</v>
      </c>
    </row>
    <row r="25" spans="1:36" ht="15.75" customHeight="1" x14ac:dyDescent="0.3">
      <c r="A25" s="246" t="s">
        <v>473</v>
      </c>
      <c r="B25" s="247">
        <v>7</v>
      </c>
      <c r="C25" s="248">
        <v>8.3190000000000008</v>
      </c>
      <c r="D25" s="249">
        <v>1</v>
      </c>
      <c r="E25" s="250"/>
      <c r="F25" s="250"/>
      <c r="G25" s="250"/>
      <c r="H25" s="250"/>
      <c r="I25" s="250"/>
      <c r="J25" s="223">
        <v>8.3190000000000008</v>
      </c>
      <c r="K25" s="223">
        <v>8.3190000000000008</v>
      </c>
      <c r="L25" s="223">
        <v>8.3190000000000008</v>
      </c>
      <c r="M25" s="223">
        <v>8.3190000000000008</v>
      </c>
      <c r="N25" s="223">
        <v>8.3190000000000008</v>
      </c>
      <c r="O25" s="223">
        <v>8.3190000000000008</v>
      </c>
      <c r="P25" s="223">
        <v>8.3190000000000008</v>
      </c>
      <c r="Q25" s="223">
        <v>0</v>
      </c>
      <c r="R25" s="223">
        <v>0</v>
      </c>
      <c r="S25" s="223">
        <v>0</v>
      </c>
      <c r="T25" s="223">
        <v>0</v>
      </c>
      <c r="U25" s="223">
        <v>0</v>
      </c>
      <c r="V25" s="223">
        <v>0</v>
      </c>
      <c r="W25" s="223">
        <v>0</v>
      </c>
      <c r="X25" s="223">
        <v>0</v>
      </c>
      <c r="Y25" s="223">
        <v>0</v>
      </c>
      <c r="Z25" s="223">
        <v>0</v>
      </c>
      <c r="AA25" s="223">
        <v>0</v>
      </c>
      <c r="AB25" s="223">
        <v>0</v>
      </c>
      <c r="AC25" s="223">
        <v>0</v>
      </c>
      <c r="AD25" s="223">
        <v>0</v>
      </c>
      <c r="AE25" s="223">
        <v>0</v>
      </c>
      <c r="AF25" s="223">
        <v>0</v>
      </c>
      <c r="AG25" s="223">
        <v>0</v>
      </c>
      <c r="AH25" s="223">
        <v>0</v>
      </c>
      <c r="AI25" s="223">
        <v>0</v>
      </c>
      <c r="AJ25" s="258">
        <f t="shared" si="1"/>
        <v>58.233000000000011</v>
      </c>
    </row>
    <row r="26" spans="1:36" ht="15.75" customHeight="1" x14ac:dyDescent="0.3">
      <c r="A26" s="246" t="s">
        <v>474</v>
      </c>
      <c r="B26" s="247">
        <v>21</v>
      </c>
      <c r="C26" s="248">
        <v>3.7778999999999998</v>
      </c>
      <c r="D26" s="249">
        <v>1</v>
      </c>
      <c r="E26" s="250"/>
      <c r="F26" s="250"/>
      <c r="G26" s="250"/>
      <c r="H26" s="250"/>
      <c r="I26" s="250"/>
      <c r="J26" s="223">
        <v>3.7778999999999998</v>
      </c>
      <c r="K26" s="223">
        <v>3.7778999999999998</v>
      </c>
      <c r="L26" s="223">
        <v>3.7778999999999998</v>
      </c>
      <c r="M26" s="223">
        <v>3.7778999999999998</v>
      </c>
      <c r="N26" s="223">
        <v>3.7778999999999998</v>
      </c>
      <c r="O26" s="223">
        <v>3.7778999999999998</v>
      </c>
      <c r="P26" s="223">
        <v>3.7778999999999998</v>
      </c>
      <c r="Q26" s="223">
        <v>3.7778999999999998</v>
      </c>
      <c r="R26" s="223">
        <v>3.7778999999999998</v>
      </c>
      <c r="S26" s="223">
        <v>3.7778999999999998</v>
      </c>
      <c r="T26" s="223">
        <v>3.7778999999999998</v>
      </c>
      <c r="U26" s="223">
        <v>3.7778999999999998</v>
      </c>
      <c r="V26" s="223">
        <v>3.7778999999999998</v>
      </c>
      <c r="W26" s="223">
        <v>3.7778999999999998</v>
      </c>
      <c r="X26" s="223">
        <v>3.7778999999999998</v>
      </c>
      <c r="Y26" s="223">
        <v>3.7778999999999998</v>
      </c>
      <c r="Z26" s="223">
        <v>3.7778999999999998</v>
      </c>
      <c r="AA26" s="223">
        <v>3.7778999999999998</v>
      </c>
      <c r="AB26" s="223">
        <v>3.7778999999999998</v>
      </c>
      <c r="AC26" s="223">
        <v>3.7778999999999998</v>
      </c>
      <c r="AD26" s="223">
        <v>3.7778999999999998</v>
      </c>
      <c r="AE26" s="223">
        <v>0</v>
      </c>
      <c r="AF26" s="223">
        <v>0</v>
      </c>
      <c r="AG26" s="223">
        <v>0</v>
      </c>
      <c r="AH26" s="223">
        <v>0</v>
      </c>
      <c r="AI26" s="223">
        <v>0</v>
      </c>
      <c r="AJ26" s="258">
        <f t="shared" si="1"/>
        <v>79.335900000000024</v>
      </c>
    </row>
    <row r="27" spans="1:36" ht="15.75" customHeight="1" x14ac:dyDescent="0.3">
      <c r="A27" s="246" t="s">
        <v>475</v>
      </c>
      <c r="B27" s="247">
        <v>12</v>
      </c>
      <c r="C27" s="248">
        <v>2.8529</v>
      </c>
      <c r="D27" s="249">
        <v>1</v>
      </c>
      <c r="E27" s="250"/>
      <c r="F27" s="250"/>
      <c r="G27" s="250"/>
      <c r="H27" s="250"/>
      <c r="I27" s="250"/>
      <c r="J27" s="223">
        <v>2.8529</v>
      </c>
      <c r="K27" s="223">
        <v>2.8529</v>
      </c>
      <c r="L27" s="223">
        <v>2.8529</v>
      </c>
      <c r="M27" s="223">
        <v>2.8529</v>
      </c>
      <c r="N27" s="223">
        <v>2.8529</v>
      </c>
      <c r="O27" s="223">
        <v>2.8529</v>
      </c>
      <c r="P27" s="223">
        <v>2.8529</v>
      </c>
      <c r="Q27" s="223">
        <v>2.8529</v>
      </c>
      <c r="R27" s="223">
        <v>2.8529</v>
      </c>
      <c r="S27" s="223">
        <v>2.8529</v>
      </c>
      <c r="T27" s="223">
        <v>2.8529</v>
      </c>
      <c r="U27" s="223">
        <v>2.8529</v>
      </c>
      <c r="V27" s="223">
        <v>0</v>
      </c>
      <c r="W27" s="223">
        <v>0</v>
      </c>
      <c r="X27" s="223">
        <v>0</v>
      </c>
      <c r="Y27" s="223">
        <v>0</v>
      </c>
      <c r="Z27" s="223">
        <v>0</v>
      </c>
      <c r="AA27" s="223">
        <v>0</v>
      </c>
      <c r="AB27" s="223">
        <v>0</v>
      </c>
      <c r="AC27" s="223">
        <v>0</v>
      </c>
      <c r="AD27" s="223">
        <v>0</v>
      </c>
      <c r="AE27" s="223">
        <v>0</v>
      </c>
      <c r="AF27" s="223">
        <v>0</v>
      </c>
      <c r="AG27" s="223">
        <v>0</v>
      </c>
      <c r="AH27" s="223">
        <v>0</v>
      </c>
      <c r="AI27" s="223">
        <v>0</v>
      </c>
      <c r="AJ27" s="258">
        <f t="shared" si="1"/>
        <v>34.234799999999993</v>
      </c>
    </row>
    <row r="28" spans="1:36" ht="15.75" customHeight="1" x14ac:dyDescent="0.3">
      <c r="A28" s="246" t="s">
        <v>47</v>
      </c>
      <c r="B28" s="247">
        <v>15</v>
      </c>
      <c r="C28" s="248">
        <v>156.57409999999999</v>
      </c>
      <c r="D28" s="249">
        <v>1</v>
      </c>
      <c r="E28" s="250"/>
      <c r="F28" s="250"/>
      <c r="G28" s="250"/>
      <c r="H28" s="250"/>
      <c r="I28" s="250"/>
      <c r="J28" s="223">
        <v>156.57409999999999</v>
      </c>
      <c r="K28" s="223">
        <v>156.57409999999999</v>
      </c>
      <c r="L28" s="223">
        <v>156.57409999999999</v>
      </c>
      <c r="M28" s="223">
        <v>156.57409999999999</v>
      </c>
      <c r="N28" s="223">
        <v>156.57409999999999</v>
      </c>
      <c r="O28" s="223">
        <v>156.57409999999999</v>
      </c>
      <c r="P28" s="223">
        <v>156.57409999999999</v>
      </c>
      <c r="Q28" s="223">
        <v>156.57409999999999</v>
      </c>
      <c r="R28" s="223">
        <v>156.57409999999999</v>
      </c>
      <c r="S28" s="223">
        <v>156.57409999999999</v>
      </c>
      <c r="T28" s="223">
        <v>156.57409999999999</v>
      </c>
      <c r="U28" s="223">
        <v>156.57409999999999</v>
      </c>
      <c r="V28" s="223">
        <v>156.57409999999999</v>
      </c>
      <c r="W28" s="223">
        <v>156.57409999999999</v>
      </c>
      <c r="X28" s="223">
        <v>156.57409999999999</v>
      </c>
      <c r="Y28" s="223">
        <v>0</v>
      </c>
      <c r="Z28" s="223">
        <v>0</v>
      </c>
      <c r="AA28" s="223">
        <v>0</v>
      </c>
      <c r="AB28" s="223">
        <v>0</v>
      </c>
      <c r="AC28" s="223">
        <v>0</v>
      </c>
      <c r="AD28" s="223">
        <v>0</v>
      </c>
      <c r="AE28" s="223">
        <v>0</v>
      </c>
      <c r="AF28" s="223">
        <v>0</v>
      </c>
      <c r="AG28" s="223">
        <v>0</v>
      </c>
      <c r="AH28" s="223">
        <v>0</v>
      </c>
      <c r="AI28" s="223">
        <v>0</v>
      </c>
      <c r="AJ28" s="258">
        <f t="shared" si="1"/>
        <v>2348.6115</v>
      </c>
    </row>
    <row r="29" spans="1:36" ht="15.75" customHeight="1" x14ac:dyDescent="0.3">
      <c r="A29" s="246" t="s">
        <v>46</v>
      </c>
      <c r="B29" s="247">
        <v>10</v>
      </c>
      <c r="C29" s="248">
        <v>1.0003</v>
      </c>
      <c r="D29" s="249">
        <v>1</v>
      </c>
      <c r="E29" s="250"/>
      <c r="F29" s="250"/>
      <c r="G29" s="250"/>
      <c r="H29" s="250"/>
      <c r="I29" s="250"/>
      <c r="J29" s="223">
        <v>1.0003</v>
      </c>
      <c r="K29" s="223">
        <v>1.0003</v>
      </c>
      <c r="L29" s="223">
        <v>1.0003</v>
      </c>
      <c r="M29" s="223">
        <v>1.0003</v>
      </c>
      <c r="N29" s="223">
        <v>1.0003</v>
      </c>
      <c r="O29" s="223">
        <v>1.0003</v>
      </c>
      <c r="P29" s="223">
        <v>1.0003</v>
      </c>
      <c r="Q29" s="223">
        <v>1.0003</v>
      </c>
      <c r="R29" s="223">
        <v>1.0003</v>
      </c>
      <c r="S29" s="223">
        <v>1.0003</v>
      </c>
      <c r="T29" s="223">
        <v>0</v>
      </c>
      <c r="U29" s="223">
        <v>0</v>
      </c>
      <c r="V29" s="223">
        <v>0</v>
      </c>
      <c r="W29" s="223">
        <v>0</v>
      </c>
      <c r="X29" s="223">
        <v>0</v>
      </c>
      <c r="Y29" s="223">
        <v>0</v>
      </c>
      <c r="Z29" s="223">
        <v>0</v>
      </c>
      <c r="AA29" s="223">
        <v>0</v>
      </c>
      <c r="AB29" s="223">
        <v>0</v>
      </c>
      <c r="AC29" s="223">
        <v>0</v>
      </c>
      <c r="AD29" s="223">
        <v>0</v>
      </c>
      <c r="AE29" s="223">
        <v>0</v>
      </c>
      <c r="AF29" s="223">
        <v>0</v>
      </c>
      <c r="AG29" s="223">
        <v>0</v>
      </c>
      <c r="AH29" s="223">
        <v>0</v>
      </c>
      <c r="AI29" s="223">
        <v>0</v>
      </c>
      <c r="AJ29" s="258">
        <f t="shared" si="1"/>
        <v>10.002999999999998</v>
      </c>
    </row>
    <row r="30" spans="1:36" ht="15.75" customHeight="1" x14ac:dyDescent="0.3">
      <c r="A30" s="246" t="s">
        <v>150</v>
      </c>
      <c r="B30" s="247">
        <v>10</v>
      </c>
      <c r="C30" s="248">
        <v>0.74250000000000005</v>
      </c>
      <c r="D30" s="249">
        <v>1</v>
      </c>
      <c r="E30" s="250"/>
      <c r="F30" s="250"/>
      <c r="G30" s="250"/>
      <c r="H30" s="250"/>
      <c r="I30" s="250"/>
      <c r="J30" s="223">
        <v>0.74250000000000005</v>
      </c>
      <c r="K30" s="223">
        <v>0.74250000000000005</v>
      </c>
      <c r="L30" s="223">
        <v>0.74250000000000005</v>
      </c>
      <c r="M30" s="223">
        <v>0.74250000000000005</v>
      </c>
      <c r="N30" s="223">
        <v>0.74250000000000005</v>
      </c>
      <c r="O30" s="223">
        <v>0.74250000000000005</v>
      </c>
      <c r="P30" s="223">
        <v>0.74250000000000005</v>
      </c>
      <c r="Q30" s="223">
        <v>0.74250000000000005</v>
      </c>
      <c r="R30" s="223">
        <v>0.74250000000000005</v>
      </c>
      <c r="S30" s="223">
        <v>0.74250000000000005</v>
      </c>
      <c r="T30" s="223">
        <v>0</v>
      </c>
      <c r="U30" s="223">
        <v>0</v>
      </c>
      <c r="V30" s="223">
        <v>0</v>
      </c>
      <c r="W30" s="223">
        <v>0</v>
      </c>
      <c r="X30" s="223">
        <v>0</v>
      </c>
      <c r="Y30" s="223">
        <v>0</v>
      </c>
      <c r="Z30" s="223">
        <v>0</v>
      </c>
      <c r="AA30" s="223">
        <v>0</v>
      </c>
      <c r="AB30" s="223">
        <v>0</v>
      </c>
      <c r="AC30" s="223">
        <v>0</v>
      </c>
      <c r="AD30" s="223">
        <v>0</v>
      </c>
      <c r="AE30" s="223">
        <v>0</v>
      </c>
      <c r="AF30" s="223">
        <v>0</v>
      </c>
      <c r="AG30" s="223">
        <v>0</v>
      </c>
      <c r="AH30" s="223">
        <v>0</v>
      </c>
      <c r="AI30" s="223">
        <v>0</v>
      </c>
      <c r="AJ30" s="258">
        <f t="shared" si="1"/>
        <v>7.4249999999999989</v>
      </c>
    </row>
    <row r="31" spans="1:36" ht="15.75" customHeight="1" x14ac:dyDescent="0.3">
      <c r="A31" s="246" t="s">
        <v>161</v>
      </c>
      <c r="B31" s="247">
        <v>20</v>
      </c>
      <c r="C31" s="248">
        <v>9.7900000000000001E-2</v>
      </c>
      <c r="D31" s="249">
        <v>1</v>
      </c>
      <c r="E31" s="250"/>
      <c r="F31" s="250"/>
      <c r="G31" s="250"/>
      <c r="H31" s="250"/>
      <c r="I31" s="250"/>
      <c r="J31" s="223">
        <v>9.7900000000000001E-2</v>
      </c>
      <c r="K31" s="223">
        <v>9.7900000000000001E-2</v>
      </c>
      <c r="L31" s="223">
        <v>9.7900000000000001E-2</v>
      </c>
      <c r="M31" s="223">
        <v>9.7900000000000001E-2</v>
      </c>
      <c r="N31" s="223">
        <v>9.7900000000000001E-2</v>
      </c>
      <c r="O31" s="223">
        <v>9.7900000000000001E-2</v>
      </c>
      <c r="P31" s="223">
        <v>9.7900000000000001E-2</v>
      </c>
      <c r="Q31" s="223">
        <v>9.7900000000000001E-2</v>
      </c>
      <c r="R31" s="223">
        <v>9.7900000000000001E-2</v>
      </c>
      <c r="S31" s="223">
        <v>9.7900000000000001E-2</v>
      </c>
      <c r="T31" s="223">
        <v>9.7900000000000001E-2</v>
      </c>
      <c r="U31" s="223">
        <v>9.7900000000000001E-2</v>
      </c>
      <c r="V31" s="223">
        <v>9.7900000000000001E-2</v>
      </c>
      <c r="W31" s="223">
        <v>9.7900000000000001E-2</v>
      </c>
      <c r="X31" s="223">
        <v>9.7900000000000001E-2</v>
      </c>
      <c r="Y31" s="223">
        <v>9.7900000000000001E-2</v>
      </c>
      <c r="Z31" s="223">
        <v>9.7900000000000001E-2</v>
      </c>
      <c r="AA31" s="223">
        <v>9.7900000000000001E-2</v>
      </c>
      <c r="AB31" s="223">
        <v>9.7900000000000001E-2</v>
      </c>
      <c r="AC31" s="223">
        <v>9.7900000000000001E-2</v>
      </c>
      <c r="AD31" s="223">
        <v>0</v>
      </c>
      <c r="AE31" s="223">
        <v>0</v>
      </c>
      <c r="AF31" s="223">
        <v>0</v>
      </c>
      <c r="AG31" s="223">
        <v>0</v>
      </c>
      <c r="AH31" s="223">
        <v>0</v>
      </c>
      <c r="AI31" s="223">
        <v>0</v>
      </c>
      <c r="AJ31" s="258">
        <f t="shared" si="1"/>
        <v>1.9580000000000009</v>
      </c>
    </row>
    <row r="32" spans="1:36" ht="15.75" customHeight="1" x14ac:dyDescent="0.3">
      <c r="A32" s="246" t="s">
        <v>224</v>
      </c>
      <c r="B32" s="247">
        <v>20</v>
      </c>
      <c r="C32" s="248">
        <v>3.4099999999999998E-2</v>
      </c>
      <c r="D32" s="249">
        <v>1</v>
      </c>
      <c r="E32" s="250"/>
      <c r="F32" s="250"/>
      <c r="G32" s="250"/>
      <c r="H32" s="250"/>
      <c r="I32" s="250"/>
      <c r="J32" s="223">
        <v>3.4099999999999998E-2</v>
      </c>
      <c r="K32" s="223">
        <v>3.4099999999999998E-2</v>
      </c>
      <c r="L32" s="223">
        <v>3.4099999999999998E-2</v>
      </c>
      <c r="M32" s="223">
        <v>3.4099999999999998E-2</v>
      </c>
      <c r="N32" s="223">
        <v>3.4099999999999998E-2</v>
      </c>
      <c r="O32" s="223">
        <v>3.4099999999999998E-2</v>
      </c>
      <c r="P32" s="223">
        <v>3.4099999999999998E-2</v>
      </c>
      <c r="Q32" s="223">
        <v>3.4099999999999998E-2</v>
      </c>
      <c r="R32" s="223">
        <v>3.4099999999999998E-2</v>
      </c>
      <c r="S32" s="223">
        <v>3.4099999999999998E-2</v>
      </c>
      <c r="T32" s="223">
        <v>3.4099999999999998E-2</v>
      </c>
      <c r="U32" s="223">
        <v>3.4099999999999998E-2</v>
      </c>
      <c r="V32" s="223">
        <v>3.4099999999999998E-2</v>
      </c>
      <c r="W32" s="223">
        <v>3.4099999999999998E-2</v>
      </c>
      <c r="X32" s="223">
        <v>3.4099999999999998E-2</v>
      </c>
      <c r="Y32" s="223">
        <v>3.4099999999999998E-2</v>
      </c>
      <c r="Z32" s="223">
        <v>3.4099999999999998E-2</v>
      </c>
      <c r="AA32" s="223">
        <v>3.4099999999999998E-2</v>
      </c>
      <c r="AB32" s="223">
        <v>3.4099999999999998E-2</v>
      </c>
      <c r="AC32" s="223">
        <v>3.4099999999999998E-2</v>
      </c>
      <c r="AD32" s="223">
        <v>0</v>
      </c>
      <c r="AE32" s="223">
        <v>0</v>
      </c>
      <c r="AF32" s="223">
        <v>0</v>
      </c>
      <c r="AG32" s="223">
        <v>0</v>
      </c>
      <c r="AH32" s="223">
        <v>0</v>
      </c>
      <c r="AI32" s="223">
        <v>0</v>
      </c>
      <c r="AJ32" s="258">
        <f t="shared" si="1"/>
        <v>0.68200000000000016</v>
      </c>
    </row>
    <row r="33" spans="1:36" ht="15.75" customHeight="1" x14ac:dyDescent="0.3">
      <c r="A33" s="246" t="s">
        <v>197</v>
      </c>
      <c r="B33" s="247">
        <v>7</v>
      </c>
      <c r="C33" s="248">
        <v>1.6199999999999999E-2</v>
      </c>
      <c r="D33" s="249">
        <v>1</v>
      </c>
      <c r="E33" s="250"/>
      <c r="F33" s="250"/>
      <c r="G33" s="250"/>
      <c r="H33" s="250"/>
      <c r="I33" s="250"/>
      <c r="J33" s="223">
        <v>1.6199999999999999E-2</v>
      </c>
      <c r="K33" s="223">
        <v>1.6199999999999999E-2</v>
      </c>
      <c r="L33" s="223">
        <v>1.6199999999999999E-2</v>
      </c>
      <c r="M33" s="223">
        <v>1.6199999999999999E-2</v>
      </c>
      <c r="N33" s="223">
        <v>1.6199999999999999E-2</v>
      </c>
      <c r="O33" s="223">
        <v>1.6199999999999999E-2</v>
      </c>
      <c r="P33" s="223">
        <v>1.6199999999999999E-2</v>
      </c>
      <c r="Q33" s="223">
        <v>0</v>
      </c>
      <c r="R33" s="223">
        <v>0</v>
      </c>
      <c r="S33" s="223">
        <v>0</v>
      </c>
      <c r="T33" s="223">
        <v>0</v>
      </c>
      <c r="U33" s="223">
        <v>0</v>
      </c>
      <c r="V33" s="223">
        <v>0</v>
      </c>
      <c r="W33" s="223">
        <v>0</v>
      </c>
      <c r="X33" s="223">
        <v>0</v>
      </c>
      <c r="Y33" s="223">
        <v>0</v>
      </c>
      <c r="Z33" s="223">
        <v>0</v>
      </c>
      <c r="AA33" s="223">
        <v>0</v>
      </c>
      <c r="AB33" s="223">
        <v>0</v>
      </c>
      <c r="AC33" s="223">
        <v>0</v>
      </c>
      <c r="AD33" s="223">
        <v>0</v>
      </c>
      <c r="AE33" s="223">
        <v>0</v>
      </c>
      <c r="AF33" s="223">
        <v>0</v>
      </c>
      <c r="AG33" s="223">
        <v>0</v>
      </c>
      <c r="AH33" s="223">
        <v>0</v>
      </c>
      <c r="AI33" s="223">
        <v>0</v>
      </c>
      <c r="AJ33" s="258">
        <f t="shared" si="1"/>
        <v>0.11339999999999997</v>
      </c>
    </row>
    <row r="34" spans="1:36" ht="15.75" customHeight="1" x14ac:dyDescent="0.3">
      <c r="A34" s="226" t="s">
        <v>372</v>
      </c>
      <c r="B34" s="243"/>
      <c r="C34" s="228">
        <f>SUM(C5:C33)</f>
        <v>121418.24909999997</v>
      </c>
      <c r="D34" s="253">
        <f>J34/C34</f>
        <v>0.89773956310493352</v>
      </c>
      <c r="E34" s="108"/>
      <c r="F34" s="96"/>
      <c r="G34" s="96"/>
      <c r="H34" s="96"/>
      <c r="I34" s="96"/>
      <c r="J34" s="228">
        <f t="shared" ref="J34:AJ34" si="3">SUM(J5:J33)</f>
        <v>109001.96589999997</v>
      </c>
      <c r="K34" s="228">
        <f t="shared" si="3"/>
        <v>109001.96589999997</v>
      </c>
      <c r="L34" s="228">
        <f t="shared" si="3"/>
        <v>109001.96589999997</v>
      </c>
      <c r="M34" s="228">
        <f t="shared" si="3"/>
        <v>109001.96589999997</v>
      </c>
      <c r="N34" s="228">
        <f t="shared" si="3"/>
        <v>109001.96589999997</v>
      </c>
      <c r="O34" s="228">
        <f t="shared" si="3"/>
        <v>109001.96589999997</v>
      </c>
      <c r="P34" s="228">
        <f t="shared" si="3"/>
        <v>109001.96589999997</v>
      </c>
      <c r="Q34" s="228">
        <f t="shared" si="3"/>
        <v>104550.67419999996</v>
      </c>
      <c r="R34" s="228">
        <f t="shared" si="3"/>
        <v>24807.430000000004</v>
      </c>
      <c r="S34" s="228">
        <f t="shared" si="3"/>
        <v>23858.570100000004</v>
      </c>
      <c r="T34" s="228">
        <f t="shared" si="3"/>
        <v>18454.880400000002</v>
      </c>
      <c r="U34" s="228">
        <f t="shared" si="3"/>
        <v>14234.003100000002</v>
      </c>
      <c r="V34" s="228">
        <f t="shared" si="3"/>
        <v>13829.509500000002</v>
      </c>
      <c r="W34" s="228">
        <f t="shared" si="3"/>
        <v>13829.509500000002</v>
      </c>
      <c r="X34" s="228">
        <f t="shared" si="3"/>
        <v>13755.870200000001</v>
      </c>
      <c r="Y34" s="228">
        <f t="shared" si="3"/>
        <v>442.29059999999998</v>
      </c>
      <c r="Z34" s="228">
        <f t="shared" si="3"/>
        <v>378.59440000000001</v>
      </c>
      <c r="AA34" s="228">
        <f t="shared" si="3"/>
        <v>378.59440000000001</v>
      </c>
      <c r="AB34" s="228">
        <f t="shared" si="3"/>
        <v>378.59440000000001</v>
      </c>
      <c r="AC34" s="228">
        <f t="shared" si="3"/>
        <v>337.22410000000002</v>
      </c>
      <c r="AD34" s="228">
        <f t="shared" si="3"/>
        <v>3.7778999999999998</v>
      </c>
      <c r="AE34" s="228">
        <f t="shared" si="3"/>
        <v>0</v>
      </c>
      <c r="AF34" s="228">
        <f t="shared" si="3"/>
        <v>0</v>
      </c>
      <c r="AG34" s="228">
        <f t="shared" si="3"/>
        <v>0</v>
      </c>
      <c r="AH34" s="228">
        <f t="shared" si="3"/>
        <v>0</v>
      </c>
      <c r="AI34" s="245">
        <f t="shared" si="3"/>
        <v>0</v>
      </c>
      <c r="AJ34" s="220">
        <f t="shared" si="3"/>
        <v>992253.28409999982</v>
      </c>
    </row>
    <row r="35" spans="1:36" ht="15.75" customHeight="1" x14ac:dyDescent="0.3">
      <c r="A35" s="226" t="s">
        <v>373</v>
      </c>
      <c r="B35" s="231"/>
      <c r="C35" s="232"/>
      <c r="D35" s="244"/>
      <c r="E35" s="99"/>
      <c r="F35" s="99"/>
      <c r="G35" s="99"/>
      <c r="H35" s="99"/>
      <c r="I35" s="100"/>
      <c r="J35" s="220">
        <v>0</v>
      </c>
      <c r="K35" s="234">
        <f>J34-K34</f>
        <v>0</v>
      </c>
      <c r="L35" s="234">
        <f t="shared" ref="L35:AI35" si="4">K34-L34</f>
        <v>0</v>
      </c>
      <c r="M35" s="234">
        <f t="shared" si="4"/>
        <v>0</v>
      </c>
      <c r="N35" s="234">
        <f t="shared" si="4"/>
        <v>0</v>
      </c>
      <c r="O35" s="234">
        <f t="shared" si="4"/>
        <v>0</v>
      </c>
      <c r="P35" s="234">
        <f>O34-P34</f>
        <v>0</v>
      </c>
      <c r="Q35" s="234">
        <f t="shared" si="4"/>
        <v>4451.2917000000016</v>
      </c>
      <c r="R35" s="234">
        <f t="shared" si="4"/>
        <v>79743.244199999957</v>
      </c>
      <c r="S35" s="234">
        <f t="shared" si="4"/>
        <v>948.85989999999947</v>
      </c>
      <c r="T35" s="234">
        <f t="shared" si="4"/>
        <v>5403.6897000000026</v>
      </c>
      <c r="U35" s="234">
        <f t="shared" si="4"/>
        <v>4220.8773000000001</v>
      </c>
      <c r="V35" s="234">
        <f t="shared" si="4"/>
        <v>404.49359999999979</v>
      </c>
      <c r="W35" s="234">
        <f t="shared" si="4"/>
        <v>0</v>
      </c>
      <c r="X35" s="234">
        <f t="shared" si="4"/>
        <v>73.639300000000731</v>
      </c>
      <c r="Y35" s="234">
        <f t="shared" si="4"/>
        <v>13313.579600000001</v>
      </c>
      <c r="Z35" s="234">
        <f t="shared" si="4"/>
        <v>63.696199999999976</v>
      </c>
      <c r="AA35" s="234">
        <f t="shared" si="4"/>
        <v>0</v>
      </c>
      <c r="AB35" s="234">
        <f t="shared" si="4"/>
        <v>0</v>
      </c>
      <c r="AC35" s="234">
        <f t="shared" si="4"/>
        <v>41.370299999999986</v>
      </c>
      <c r="AD35" s="234">
        <f t="shared" si="4"/>
        <v>333.44620000000003</v>
      </c>
      <c r="AE35" s="234">
        <f t="shared" si="4"/>
        <v>3.7778999999999998</v>
      </c>
      <c r="AF35" s="234">
        <f t="shared" si="4"/>
        <v>0</v>
      </c>
      <c r="AG35" s="234">
        <f t="shared" si="4"/>
        <v>0</v>
      </c>
      <c r="AH35" s="234">
        <f t="shared" si="4"/>
        <v>0</v>
      </c>
      <c r="AI35" s="234">
        <f t="shared" si="4"/>
        <v>0</v>
      </c>
      <c r="AJ35" s="107"/>
    </row>
    <row r="36" spans="1:36" ht="15.75" customHeight="1" x14ac:dyDescent="0.3">
      <c r="A36" s="226" t="s">
        <v>374</v>
      </c>
      <c r="B36" s="231"/>
      <c r="C36" s="232"/>
      <c r="D36" s="232"/>
      <c r="E36" s="96"/>
      <c r="F36" s="96"/>
      <c r="G36" s="96"/>
      <c r="H36" s="96"/>
      <c r="I36" s="101"/>
      <c r="J36" s="220">
        <f>$J34-J34</f>
        <v>0</v>
      </c>
      <c r="K36" s="236">
        <f>$J34-K34</f>
        <v>0</v>
      </c>
      <c r="L36" s="236">
        <f t="shared" ref="L36:AI36" si="5">$J34-L34</f>
        <v>0</v>
      </c>
      <c r="M36" s="236">
        <f t="shared" si="5"/>
        <v>0</v>
      </c>
      <c r="N36" s="236">
        <f t="shared" si="5"/>
        <v>0</v>
      </c>
      <c r="O36" s="236">
        <f t="shared" si="5"/>
        <v>0</v>
      </c>
      <c r="P36" s="236">
        <f t="shared" si="5"/>
        <v>0</v>
      </c>
      <c r="Q36" s="236">
        <f t="shared" si="5"/>
        <v>4451.2917000000016</v>
      </c>
      <c r="R36" s="236">
        <f t="shared" si="5"/>
        <v>84194.535899999959</v>
      </c>
      <c r="S36" s="236">
        <f t="shared" si="5"/>
        <v>85143.395799999969</v>
      </c>
      <c r="T36" s="236">
        <f t="shared" si="5"/>
        <v>90547.085499999957</v>
      </c>
      <c r="U36" s="236">
        <f t="shared" si="5"/>
        <v>94767.962799999965</v>
      </c>
      <c r="V36" s="236">
        <f t="shared" si="5"/>
        <v>95172.456399999966</v>
      </c>
      <c r="W36" s="236">
        <f t="shared" si="5"/>
        <v>95172.456399999966</v>
      </c>
      <c r="X36" s="236">
        <f t="shared" si="5"/>
        <v>95246.095699999962</v>
      </c>
      <c r="Y36" s="236">
        <f t="shared" si="5"/>
        <v>108559.67529999997</v>
      </c>
      <c r="Z36" s="236">
        <f t="shared" si="5"/>
        <v>108623.37149999996</v>
      </c>
      <c r="AA36" s="236">
        <f t="shared" si="5"/>
        <v>108623.37149999996</v>
      </c>
      <c r="AB36" s="236">
        <f t="shared" si="5"/>
        <v>108623.37149999996</v>
      </c>
      <c r="AC36" s="236">
        <f>$J34-AC34</f>
        <v>108664.74179999996</v>
      </c>
      <c r="AD36" s="236">
        <f t="shared" si="5"/>
        <v>108998.18799999997</v>
      </c>
      <c r="AE36" s="236">
        <f t="shared" si="5"/>
        <v>109001.96589999997</v>
      </c>
      <c r="AF36" s="236">
        <f t="shared" si="5"/>
        <v>109001.96589999997</v>
      </c>
      <c r="AG36" s="236">
        <f t="shared" si="5"/>
        <v>109001.96589999997</v>
      </c>
      <c r="AH36" s="236">
        <f t="shared" si="5"/>
        <v>109001.96589999997</v>
      </c>
      <c r="AI36" s="236">
        <f t="shared" si="5"/>
        <v>109001.96589999997</v>
      </c>
      <c r="AJ36" s="102"/>
    </row>
    <row r="37" spans="1:36" ht="15.75" customHeight="1" x14ac:dyDescent="0.3">
      <c r="A37" s="239" t="s">
        <v>70</v>
      </c>
      <c r="B37" s="254">
        <f>SUMPRODUCT(B5:B33,C5:C33)/C34</f>
        <v>9.0067071878077396</v>
      </c>
      <c r="C37" s="77"/>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row>
    <row r="38" spans="1:36" s="41" customFormat="1" ht="15.75" hidden="1" customHeight="1" x14ac:dyDescent="0.3"/>
    <row r="39" spans="1:36" ht="15.75" hidden="1" customHeight="1" x14ac:dyDescent="0.3">
      <c r="A39" s="561" t="str">
        <f>A3</f>
        <v>Measure Category</v>
      </c>
      <c r="B39" s="563" t="str">
        <f>B3</f>
        <v>Measure Life</v>
      </c>
      <c r="C39" s="563" t="str">
        <f>C3</f>
        <v>Annual Verified Gross Savings (MWh)</v>
      </c>
      <c r="D39" s="567" t="str">
        <f>D3</f>
        <v>NTGR</v>
      </c>
      <c r="E39" s="217"/>
      <c r="F39" s="165"/>
      <c r="G39" s="165"/>
      <c r="H39" s="165"/>
      <c r="I39" s="166"/>
      <c r="J39" s="198" t="str">
        <f>J3</f>
        <v>CPAS - Verified Net Savings (MWh)</v>
      </c>
      <c r="K39" s="198"/>
      <c r="L39" s="198"/>
      <c r="M39" s="198"/>
      <c r="N39" s="198"/>
      <c r="O39" s="198"/>
      <c r="P39" s="198"/>
      <c r="Q39" s="198"/>
      <c r="R39" s="198"/>
      <c r="S39" s="198"/>
      <c r="T39" s="325"/>
    </row>
    <row r="40" spans="1:36" ht="15.75" hidden="1" customHeight="1" x14ac:dyDescent="0.3">
      <c r="A40" s="566"/>
      <c r="B40" s="564"/>
      <c r="C40" s="564"/>
      <c r="D40" s="564"/>
      <c r="E40" s="48"/>
      <c r="F40" s="48"/>
      <c r="G40" s="48"/>
      <c r="H40" s="48"/>
      <c r="I40" s="48"/>
      <c r="J40" s="48">
        <f t="shared" ref="J40:T47" si="6">U4</f>
        <v>2034</v>
      </c>
      <c r="K40" s="48">
        <f t="shared" si="6"/>
        <v>2035</v>
      </c>
      <c r="L40" s="48">
        <f t="shared" si="6"/>
        <v>2036</v>
      </c>
      <c r="M40" s="48">
        <f t="shared" si="6"/>
        <v>2037</v>
      </c>
      <c r="N40" s="48">
        <f t="shared" si="6"/>
        <v>2038</v>
      </c>
      <c r="O40" s="48">
        <f t="shared" si="6"/>
        <v>2039</v>
      </c>
      <c r="P40" s="48">
        <f t="shared" si="6"/>
        <v>2040</v>
      </c>
      <c r="Q40" s="48">
        <f t="shared" si="6"/>
        <v>2041</v>
      </c>
      <c r="R40" s="48">
        <f t="shared" si="6"/>
        <v>2042</v>
      </c>
      <c r="S40" s="48">
        <f t="shared" si="6"/>
        <v>2043</v>
      </c>
      <c r="T40" s="48">
        <f t="shared" si="6"/>
        <v>2044</v>
      </c>
    </row>
    <row r="41" spans="1:36" ht="15.75" hidden="1" customHeight="1" x14ac:dyDescent="0.3">
      <c r="A41" s="246" t="str">
        <f t="shared" ref="A41:D47" si="7">A5</f>
        <v>Standard LED</v>
      </c>
      <c r="B41" s="247">
        <f t="shared" si="7"/>
        <v>8</v>
      </c>
      <c r="C41" s="248">
        <f t="shared" si="7"/>
        <v>57172.621500000001</v>
      </c>
      <c r="D41" s="249">
        <f t="shared" si="7"/>
        <v>0.85899999999999999</v>
      </c>
      <c r="E41" s="250"/>
      <c r="F41" s="250"/>
      <c r="G41" s="250"/>
      <c r="H41" s="250"/>
      <c r="I41" s="250"/>
      <c r="J41" s="223">
        <f t="shared" si="6"/>
        <v>0</v>
      </c>
      <c r="K41" s="223">
        <f t="shared" si="6"/>
        <v>0</v>
      </c>
      <c r="L41" s="223">
        <f t="shared" si="6"/>
        <v>0</v>
      </c>
      <c r="M41" s="223">
        <f t="shared" si="6"/>
        <v>0</v>
      </c>
      <c r="N41" s="223">
        <f t="shared" si="6"/>
        <v>0</v>
      </c>
      <c r="O41" s="223">
        <f t="shared" si="6"/>
        <v>0</v>
      </c>
      <c r="P41" s="223">
        <f t="shared" si="6"/>
        <v>0</v>
      </c>
      <c r="Q41" s="223">
        <f t="shared" si="6"/>
        <v>0</v>
      </c>
      <c r="R41" s="223">
        <f t="shared" si="6"/>
        <v>0</v>
      </c>
      <c r="S41" s="223">
        <f t="shared" si="6"/>
        <v>0</v>
      </c>
      <c r="T41" s="223">
        <f t="shared" si="6"/>
        <v>0</v>
      </c>
    </row>
    <row r="42" spans="1:36" ht="15.75" hidden="1" customHeight="1" x14ac:dyDescent="0.3">
      <c r="A42" s="246" t="str">
        <f t="shared" si="7"/>
        <v>Standard LED (EISA Exempt)</v>
      </c>
      <c r="B42" s="247">
        <f t="shared" si="7"/>
        <v>10</v>
      </c>
      <c r="C42" s="248">
        <f t="shared" si="7"/>
        <v>2107.9735999999998</v>
      </c>
      <c r="D42" s="249">
        <f t="shared" si="7"/>
        <v>1</v>
      </c>
      <c r="E42" s="250"/>
      <c r="F42" s="250"/>
      <c r="G42" s="250"/>
      <c r="H42" s="250"/>
      <c r="I42" s="250"/>
      <c r="J42" s="223">
        <f t="shared" si="6"/>
        <v>0</v>
      </c>
      <c r="K42" s="223">
        <f t="shared" si="6"/>
        <v>0</v>
      </c>
      <c r="L42" s="223">
        <f t="shared" si="6"/>
        <v>0</v>
      </c>
      <c r="M42" s="223">
        <f t="shared" si="6"/>
        <v>0</v>
      </c>
      <c r="N42" s="223">
        <f t="shared" si="6"/>
        <v>0</v>
      </c>
      <c r="O42" s="223">
        <f t="shared" si="6"/>
        <v>0</v>
      </c>
      <c r="P42" s="223">
        <f t="shared" si="6"/>
        <v>0</v>
      </c>
      <c r="Q42" s="223">
        <f t="shared" si="6"/>
        <v>0</v>
      </c>
      <c r="R42" s="223">
        <f t="shared" si="6"/>
        <v>0</v>
      </c>
      <c r="S42" s="223">
        <f t="shared" si="6"/>
        <v>0</v>
      </c>
      <c r="T42" s="223">
        <f t="shared" si="6"/>
        <v>0</v>
      </c>
    </row>
    <row r="43" spans="1:36" ht="15.75" hidden="1" customHeight="1" x14ac:dyDescent="0.3">
      <c r="A43" s="246" t="str">
        <f t="shared" si="7"/>
        <v>Specialty LED</v>
      </c>
      <c r="B43" s="247">
        <f t="shared" si="7"/>
        <v>8</v>
      </c>
      <c r="C43" s="248">
        <f t="shared" si="7"/>
        <v>22596.548500000001</v>
      </c>
      <c r="D43" s="249">
        <f t="shared" si="7"/>
        <v>0.872</v>
      </c>
      <c r="E43" s="250"/>
      <c r="F43" s="250"/>
      <c r="G43" s="250"/>
      <c r="H43" s="250"/>
      <c r="I43" s="250"/>
      <c r="J43" s="223">
        <f t="shared" si="6"/>
        <v>0</v>
      </c>
      <c r="K43" s="223">
        <f t="shared" si="6"/>
        <v>0</v>
      </c>
      <c r="L43" s="223">
        <f t="shared" si="6"/>
        <v>0</v>
      </c>
      <c r="M43" s="223">
        <f t="shared" si="6"/>
        <v>0</v>
      </c>
      <c r="N43" s="223">
        <f t="shared" si="6"/>
        <v>0</v>
      </c>
      <c r="O43" s="223">
        <f t="shared" si="6"/>
        <v>0</v>
      </c>
      <c r="P43" s="223">
        <f t="shared" si="6"/>
        <v>0</v>
      </c>
      <c r="Q43" s="223">
        <f t="shared" si="6"/>
        <v>0</v>
      </c>
      <c r="R43" s="223">
        <f t="shared" si="6"/>
        <v>0</v>
      </c>
      <c r="S43" s="223">
        <f t="shared" si="6"/>
        <v>0</v>
      </c>
      <c r="T43" s="223">
        <f t="shared" si="6"/>
        <v>0</v>
      </c>
    </row>
    <row r="44" spans="1:36" ht="15.75" hidden="1" customHeight="1" x14ac:dyDescent="0.3">
      <c r="A44" s="246" t="str">
        <f t="shared" si="7"/>
        <v>Specialty LED (EISA Exempt)</v>
      </c>
      <c r="B44" s="247">
        <f t="shared" si="7"/>
        <v>10</v>
      </c>
      <c r="C44" s="248">
        <f t="shared" si="7"/>
        <v>2716.6500999999998</v>
      </c>
      <c r="D44" s="249">
        <f t="shared" si="7"/>
        <v>0.79300000000000004</v>
      </c>
      <c r="E44" s="250"/>
      <c r="F44" s="250"/>
      <c r="G44" s="250"/>
      <c r="H44" s="250"/>
      <c r="I44" s="250"/>
      <c r="J44" s="223">
        <f t="shared" si="6"/>
        <v>0</v>
      </c>
      <c r="K44" s="223">
        <f t="shared" si="6"/>
        <v>0</v>
      </c>
      <c r="L44" s="223">
        <f t="shared" si="6"/>
        <v>0</v>
      </c>
      <c r="M44" s="223">
        <f t="shared" si="6"/>
        <v>0</v>
      </c>
      <c r="N44" s="223">
        <f t="shared" si="6"/>
        <v>0</v>
      </c>
      <c r="O44" s="223">
        <f t="shared" si="6"/>
        <v>0</v>
      </c>
      <c r="P44" s="223">
        <f t="shared" si="6"/>
        <v>0</v>
      </c>
      <c r="Q44" s="223">
        <f t="shared" si="6"/>
        <v>0</v>
      </c>
      <c r="R44" s="223">
        <f t="shared" si="6"/>
        <v>0</v>
      </c>
      <c r="S44" s="223">
        <f t="shared" si="6"/>
        <v>0</v>
      </c>
      <c r="T44" s="223">
        <f t="shared" si="6"/>
        <v>0</v>
      </c>
    </row>
    <row r="45" spans="1:36" ht="15.75" hidden="1" customHeight="1" x14ac:dyDescent="0.3">
      <c r="A45" s="246" t="str">
        <f t="shared" si="7"/>
        <v>Fixture LED</v>
      </c>
      <c r="B45" s="247">
        <f t="shared" si="7"/>
        <v>8</v>
      </c>
      <c r="C45" s="248">
        <f t="shared" si="7"/>
        <v>6868.4575000000004</v>
      </c>
      <c r="D45" s="249">
        <f t="shared" si="7"/>
        <v>0.90200000000000002</v>
      </c>
      <c r="E45" s="250"/>
      <c r="F45" s="250"/>
      <c r="G45" s="250"/>
      <c r="H45" s="250"/>
      <c r="I45" s="250"/>
      <c r="J45" s="223">
        <f t="shared" si="6"/>
        <v>0</v>
      </c>
      <c r="K45" s="223">
        <f t="shared" si="6"/>
        <v>0</v>
      </c>
      <c r="L45" s="223">
        <f t="shared" si="6"/>
        <v>0</v>
      </c>
      <c r="M45" s="223">
        <f t="shared" si="6"/>
        <v>0</v>
      </c>
      <c r="N45" s="223">
        <f t="shared" si="6"/>
        <v>0</v>
      </c>
      <c r="O45" s="223">
        <f t="shared" si="6"/>
        <v>0</v>
      </c>
      <c r="P45" s="223">
        <f t="shared" si="6"/>
        <v>0</v>
      </c>
      <c r="Q45" s="223">
        <f t="shared" si="6"/>
        <v>0</v>
      </c>
      <c r="R45" s="223">
        <f t="shared" si="6"/>
        <v>0</v>
      </c>
      <c r="S45" s="223">
        <f t="shared" si="6"/>
        <v>0</v>
      </c>
      <c r="T45" s="223">
        <f t="shared" si="6"/>
        <v>0</v>
      </c>
    </row>
    <row r="46" spans="1:36" ht="15.75" hidden="1" customHeight="1" x14ac:dyDescent="0.3">
      <c r="A46" s="246" t="str">
        <f t="shared" si="7"/>
        <v>Fixture LED (EISA Exempt)</v>
      </c>
      <c r="B46" s="247">
        <f t="shared" si="7"/>
        <v>15</v>
      </c>
      <c r="C46" s="248">
        <f t="shared" si="7"/>
        <v>13140.0828</v>
      </c>
      <c r="D46" s="249">
        <f t="shared" si="7"/>
        <v>0.99199999999999999</v>
      </c>
      <c r="E46" s="250"/>
      <c r="F46" s="250"/>
      <c r="G46" s="250"/>
      <c r="H46" s="250"/>
      <c r="I46" s="250"/>
      <c r="J46" s="223">
        <f t="shared" si="6"/>
        <v>13033.3884</v>
      </c>
      <c r="K46" s="223">
        <f t="shared" si="6"/>
        <v>13033.3884</v>
      </c>
      <c r="L46" s="223">
        <f t="shared" si="6"/>
        <v>13033.3884</v>
      </c>
      <c r="M46" s="223">
        <f t="shared" si="6"/>
        <v>13033.3884</v>
      </c>
      <c r="N46" s="223">
        <f t="shared" si="6"/>
        <v>0</v>
      </c>
      <c r="O46" s="223">
        <f t="shared" si="6"/>
        <v>0</v>
      </c>
      <c r="P46" s="223">
        <f t="shared" si="6"/>
        <v>0</v>
      </c>
      <c r="Q46" s="223">
        <f t="shared" si="6"/>
        <v>0</v>
      </c>
      <c r="R46" s="223">
        <f t="shared" si="6"/>
        <v>0</v>
      </c>
      <c r="S46" s="223">
        <f t="shared" si="6"/>
        <v>0</v>
      </c>
      <c r="T46" s="223">
        <f t="shared" si="6"/>
        <v>0</v>
      </c>
    </row>
    <row r="47" spans="1:36" ht="15.75" hidden="1" customHeight="1" x14ac:dyDescent="0.3">
      <c r="A47" s="246" t="str">
        <f t="shared" si="7"/>
        <v>Nightlight LED</v>
      </c>
      <c r="B47" s="247">
        <f t="shared" si="7"/>
        <v>8</v>
      </c>
      <c r="C47" s="248">
        <f t="shared" si="7"/>
        <v>4791.1022999999996</v>
      </c>
      <c r="D47" s="249">
        <f t="shared" si="7"/>
        <v>0.99099999999999999</v>
      </c>
      <c r="E47" s="250"/>
      <c r="F47" s="250"/>
      <c r="G47" s="250"/>
      <c r="H47" s="250"/>
      <c r="I47" s="250"/>
      <c r="J47" s="223">
        <f t="shared" si="6"/>
        <v>0</v>
      </c>
      <c r="K47" s="223">
        <f t="shared" si="6"/>
        <v>0</v>
      </c>
      <c r="L47" s="223">
        <f t="shared" si="6"/>
        <v>0</v>
      </c>
      <c r="M47" s="223">
        <f t="shared" si="6"/>
        <v>0</v>
      </c>
      <c r="N47" s="223">
        <f t="shared" si="6"/>
        <v>0</v>
      </c>
      <c r="O47" s="223">
        <f t="shared" si="6"/>
        <v>0</v>
      </c>
      <c r="P47" s="223">
        <f t="shared" si="6"/>
        <v>0</v>
      </c>
      <c r="Q47" s="223">
        <f t="shared" si="6"/>
        <v>0</v>
      </c>
      <c r="R47" s="223">
        <f t="shared" si="6"/>
        <v>0</v>
      </c>
      <c r="S47" s="223">
        <f t="shared" si="6"/>
        <v>0</v>
      </c>
      <c r="T47" s="223">
        <f t="shared" si="6"/>
        <v>0</v>
      </c>
    </row>
    <row r="48" spans="1:36" ht="15.75" hidden="1" customHeight="1" x14ac:dyDescent="0.3">
      <c r="A48" s="246" t="str">
        <f t="shared" ref="A48:D66" si="8">A15</f>
        <v>Air Purifier</v>
      </c>
      <c r="B48" s="247">
        <f t="shared" si="8"/>
        <v>9</v>
      </c>
      <c r="C48" s="248">
        <f t="shared" si="8"/>
        <v>948.85990000000004</v>
      </c>
      <c r="D48" s="249">
        <f t="shared" si="8"/>
        <v>1</v>
      </c>
      <c r="E48" s="250"/>
      <c r="F48" s="250"/>
      <c r="G48" s="250"/>
      <c r="H48" s="250"/>
      <c r="I48" s="250"/>
      <c r="J48" s="223">
        <f t="shared" ref="J48:J69" si="9">U15</f>
        <v>0</v>
      </c>
      <c r="K48" s="223">
        <f t="shared" ref="K48:K69" si="10">V15</f>
        <v>0</v>
      </c>
      <c r="L48" s="223">
        <f t="shared" ref="L48:L69" si="11">W15</f>
        <v>0</v>
      </c>
      <c r="M48" s="223">
        <f t="shared" ref="M48:M69" si="12">X15</f>
        <v>0</v>
      </c>
      <c r="N48" s="223">
        <f t="shared" ref="N48:N69" si="13">Y15</f>
        <v>0</v>
      </c>
      <c r="O48" s="223">
        <f t="shared" ref="O48:O69" si="14">Z15</f>
        <v>0</v>
      </c>
      <c r="P48" s="223">
        <f t="shared" ref="P48:P69" si="15">AA15</f>
        <v>0</v>
      </c>
      <c r="Q48" s="223">
        <f t="shared" ref="Q48:Q69" si="16">AB15</f>
        <v>0</v>
      </c>
      <c r="R48" s="223">
        <f t="shared" ref="R48:R69" si="17">AC15</f>
        <v>0</v>
      </c>
      <c r="S48" s="223">
        <f t="shared" ref="S48:S69" si="18">AD15</f>
        <v>0</v>
      </c>
      <c r="T48" s="223">
        <f t="shared" ref="T48:T69" si="19">AE15</f>
        <v>0</v>
      </c>
    </row>
    <row r="49" spans="1:20" ht="15.75" hidden="1" customHeight="1" x14ac:dyDescent="0.3">
      <c r="A49" s="246" t="str">
        <f t="shared" si="8"/>
        <v>Dehumidifier</v>
      </c>
      <c r="B49" s="247">
        <f t="shared" si="8"/>
        <v>12</v>
      </c>
      <c r="C49" s="248">
        <f t="shared" si="8"/>
        <v>401.64069999999998</v>
      </c>
      <c r="D49" s="249">
        <f t="shared" si="8"/>
        <v>1</v>
      </c>
      <c r="E49" s="250"/>
      <c r="F49" s="250"/>
      <c r="G49" s="250"/>
      <c r="H49" s="250"/>
      <c r="I49" s="250"/>
      <c r="J49" s="223">
        <f t="shared" si="9"/>
        <v>401.64069999999998</v>
      </c>
      <c r="K49" s="223">
        <f t="shared" si="10"/>
        <v>0</v>
      </c>
      <c r="L49" s="223">
        <f t="shared" si="11"/>
        <v>0</v>
      </c>
      <c r="M49" s="223">
        <f t="shared" si="12"/>
        <v>0</v>
      </c>
      <c r="N49" s="223">
        <f t="shared" si="13"/>
        <v>0</v>
      </c>
      <c r="O49" s="223">
        <f t="shared" si="14"/>
        <v>0</v>
      </c>
      <c r="P49" s="223">
        <f t="shared" si="15"/>
        <v>0</v>
      </c>
      <c r="Q49" s="223">
        <f t="shared" si="16"/>
        <v>0</v>
      </c>
      <c r="R49" s="223">
        <f t="shared" si="17"/>
        <v>0</v>
      </c>
      <c r="S49" s="223">
        <f t="shared" si="18"/>
        <v>0</v>
      </c>
      <c r="T49" s="223">
        <f t="shared" si="19"/>
        <v>0</v>
      </c>
    </row>
    <row r="50" spans="1:20" ht="15.75" hidden="1" customHeight="1" x14ac:dyDescent="0.3">
      <c r="A50" s="246" t="str">
        <f t="shared" si="8"/>
        <v>Showerhead Kit</v>
      </c>
      <c r="B50" s="247">
        <f t="shared" si="8"/>
        <v>10</v>
      </c>
      <c r="C50" s="248">
        <f t="shared" si="8"/>
        <v>984.20799999999997</v>
      </c>
      <c r="D50" s="249">
        <f t="shared" si="8"/>
        <v>1</v>
      </c>
      <c r="E50" s="250"/>
      <c r="F50" s="250"/>
      <c r="G50" s="250"/>
      <c r="H50" s="250"/>
      <c r="I50" s="250"/>
      <c r="J50" s="223">
        <f t="shared" si="9"/>
        <v>0</v>
      </c>
      <c r="K50" s="223">
        <f t="shared" si="10"/>
        <v>0</v>
      </c>
      <c r="L50" s="223">
        <f t="shared" si="11"/>
        <v>0</v>
      </c>
      <c r="M50" s="223">
        <f t="shared" si="12"/>
        <v>0</v>
      </c>
      <c r="N50" s="223">
        <f t="shared" si="13"/>
        <v>0</v>
      </c>
      <c r="O50" s="223">
        <f t="shared" si="14"/>
        <v>0</v>
      </c>
      <c r="P50" s="223">
        <f t="shared" si="15"/>
        <v>0</v>
      </c>
      <c r="Q50" s="223">
        <f t="shared" si="16"/>
        <v>0</v>
      </c>
      <c r="R50" s="223">
        <f t="shared" si="17"/>
        <v>0</v>
      </c>
      <c r="S50" s="223">
        <f t="shared" si="18"/>
        <v>0</v>
      </c>
      <c r="T50" s="223">
        <f t="shared" si="19"/>
        <v>0</v>
      </c>
    </row>
    <row r="51" spans="1:20" ht="15.75" hidden="1" customHeight="1" x14ac:dyDescent="0.3">
      <c r="A51" s="246" t="str">
        <f t="shared" si="8"/>
        <v>Door Sweep</v>
      </c>
      <c r="B51" s="247">
        <f t="shared" si="8"/>
        <v>20</v>
      </c>
      <c r="C51" s="248">
        <f t="shared" si="8"/>
        <v>333.31420000000003</v>
      </c>
      <c r="D51" s="249">
        <f t="shared" si="8"/>
        <v>1</v>
      </c>
      <c r="E51" s="250"/>
      <c r="F51" s="250"/>
      <c r="G51" s="250"/>
      <c r="H51" s="250"/>
      <c r="I51" s="250"/>
      <c r="J51" s="223">
        <f t="shared" si="9"/>
        <v>333.31420000000003</v>
      </c>
      <c r="K51" s="223">
        <f t="shared" si="10"/>
        <v>333.31420000000003</v>
      </c>
      <c r="L51" s="223">
        <f t="shared" si="11"/>
        <v>333.31420000000003</v>
      </c>
      <c r="M51" s="223">
        <f t="shared" si="12"/>
        <v>333.31420000000003</v>
      </c>
      <c r="N51" s="223">
        <f t="shared" si="13"/>
        <v>333.31420000000003</v>
      </c>
      <c r="O51" s="223">
        <f t="shared" si="14"/>
        <v>333.31420000000003</v>
      </c>
      <c r="P51" s="223">
        <f t="shared" si="15"/>
        <v>333.31420000000003</v>
      </c>
      <c r="Q51" s="223">
        <f t="shared" si="16"/>
        <v>333.31420000000003</v>
      </c>
      <c r="R51" s="223">
        <f t="shared" si="17"/>
        <v>333.31420000000003</v>
      </c>
      <c r="S51" s="223">
        <f t="shared" si="18"/>
        <v>0</v>
      </c>
      <c r="T51" s="223">
        <f t="shared" si="19"/>
        <v>0</v>
      </c>
    </row>
    <row r="52" spans="1:20" ht="15.75" hidden="1" customHeight="1" x14ac:dyDescent="0.3">
      <c r="A52" s="246" t="str">
        <f t="shared" si="8"/>
        <v>Heat Pump Water Heater</v>
      </c>
      <c r="B52" s="247">
        <f t="shared" si="8"/>
        <v>15</v>
      </c>
      <c r="C52" s="248">
        <f t="shared" si="8"/>
        <v>74.939400000000006</v>
      </c>
      <c r="D52" s="249">
        <f t="shared" si="8"/>
        <v>1</v>
      </c>
      <c r="E52" s="250"/>
      <c r="F52" s="250"/>
      <c r="G52" s="250"/>
      <c r="H52" s="250"/>
      <c r="I52" s="250"/>
      <c r="J52" s="223">
        <f t="shared" si="9"/>
        <v>74.939400000000006</v>
      </c>
      <c r="K52" s="223">
        <f t="shared" si="10"/>
        <v>74.939400000000006</v>
      </c>
      <c r="L52" s="223">
        <f t="shared" si="11"/>
        <v>74.939400000000006</v>
      </c>
      <c r="M52" s="223">
        <f t="shared" si="12"/>
        <v>74.939400000000006</v>
      </c>
      <c r="N52" s="223">
        <f t="shared" si="13"/>
        <v>0</v>
      </c>
      <c r="O52" s="223">
        <f t="shared" si="14"/>
        <v>0</v>
      </c>
      <c r="P52" s="223">
        <f t="shared" si="15"/>
        <v>0</v>
      </c>
      <c r="Q52" s="223">
        <f t="shared" si="16"/>
        <v>0</v>
      </c>
      <c r="R52" s="223">
        <f t="shared" si="17"/>
        <v>0</v>
      </c>
      <c r="S52" s="223">
        <f t="shared" si="18"/>
        <v>0</v>
      </c>
      <c r="T52" s="223">
        <f t="shared" si="19"/>
        <v>0</v>
      </c>
    </row>
    <row r="53" spans="1:20" ht="15.75" hidden="1" customHeight="1" x14ac:dyDescent="0.3">
      <c r="A53" s="246" t="str">
        <f t="shared" si="8"/>
        <v>Electric Dryer</v>
      </c>
      <c r="B53" s="247">
        <f t="shared" si="8"/>
        <v>16</v>
      </c>
      <c r="C53" s="248">
        <f t="shared" si="8"/>
        <v>63.696199999999997</v>
      </c>
      <c r="D53" s="249">
        <f t="shared" si="8"/>
        <v>1</v>
      </c>
      <c r="E53" s="250"/>
      <c r="F53" s="250"/>
      <c r="G53" s="250"/>
      <c r="H53" s="250"/>
      <c r="I53" s="250"/>
      <c r="J53" s="223">
        <f t="shared" si="9"/>
        <v>63.696199999999997</v>
      </c>
      <c r="K53" s="223">
        <f t="shared" si="10"/>
        <v>63.696199999999997</v>
      </c>
      <c r="L53" s="223">
        <f t="shared" si="11"/>
        <v>63.696199999999997</v>
      </c>
      <c r="M53" s="223">
        <f t="shared" si="12"/>
        <v>63.696199999999997</v>
      </c>
      <c r="N53" s="223">
        <f t="shared" si="13"/>
        <v>63.696199999999997</v>
      </c>
      <c r="O53" s="223">
        <f t="shared" si="14"/>
        <v>0</v>
      </c>
      <c r="P53" s="223">
        <f t="shared" si="15"/>
        <v>0</v>
      </c>
      <c r="Q53" s="223">
        <f t="shared" si="16"/>
        <v>0</v>
      </c>
      <c r="R53" s="223">
        <f t="shared" si="17"/>
        <v>0</v>
      </c>
      <c r="S53" s="223">
        <f t="shared" si="18"/>
        <v>0</v>
      </c>
      <c r="T53" s="223">
        <f t="shared" si="19"/>
        <v>0</v>
      </c>
    </row>
    <row r="54" spans="1:20" ht="15.75" hidden="1" customHeight="1" x14ac:dyDescent="0.3">
      <c r="A54" s="246" t="str">
        <f t="shared" si="8"/>
        <v>Clothes Washer</v>
      </c>
      <c r="B54" s="247">
        <f t="shared" si="8"/>
        <v>14</v>
      </c>
      <c r="C54" s="248">
        <f t="shared" si="8"/>
        <v>73.639300000000006</v>
      </c>
      <c r="D54" s="249">
        <f t="shared" si="8"/>
        <v>1</v>
      </c>
      <c r="E54" s="250"/>
      <c r="F54" s="250"/>
      <c r="G54" s="250"/>
      <c r="H54" s="250"/>
      <c r="I54" s="250"/>
      <c r="J54" s="223">
        <f t="shared" si="9"/>
        <v>73.639300000000006</v>
      </c>
      <c r="K54" s="223">
        <f t="shared" si="10"/>
        <v>73.639300000000006</v>
      </c>
      <c r="L54" s="223">
        <f t="shared" si="11"/>
        <v>73.639300000000006</v>
      </c>
      <c r="M54" s="223">
        <f t="shared" si="12"/>
        <v>0</v>
      </c>
      <c r="N54" s="223">
        <f t="shared" si="13"/>
        <v>0</v>
      </c>
      <c r="O54" s="223">
        <f t="shared" si="14"/>
        <v>0</v>
      </c>
      <c r="P54" s="223">
        <f t="shared" si="15"/>
        <v>0</v>
      </c>
      <c r="Q54" s="223">
        <f t="shared" si="16"/>
        <v>0</v>
      </c>
      <c r="R54" s="223">
        <f t="shared" si="17"/>
        <v>0</v>
      </c>
      <c r="S54" s="223">
        <f t="shared" si="18"/>
        <v>0</v>
      </c>
      <c r="T54" s="223">
        <f t="shared" si="19"/>
        <v>0</v>
      </c>
    </row>
    <row r="55" spans="1:20" ht="15.75" hidden="1" customHeight="1" x14ac:dyDescent="0.3">
      <c r="A55" s="246" t="str">
        <f t="shared" si="8"/>
        <v>Refrigerator</v>
      </c>
      <c r="B55" s="247">
        <f t="shared" si="8"/>
        <v>15</v>
      </c>
      <c r="C55" s="248">
        <f t="shared" si="8"/>
        <v>48.677700000000002</v>
      </c>
      <c r="D55" s="249">
        <f t="shared" si="8"/>
        <v>1</v>
      </c>
      <c r="E55" s="250"/>
      <c r="F55" s="250"/>
      <c r="G55" s="250"/>
      <c r="H55" s="250"/>
      <c r="I55" s="250"/>
      <c r="J55" s="223">
        <f t="shared" si="9"/>
        <v>48.677700000000002</v>
      </c>
      <c r="K55" s="223">
        <f t="shared" si="10"/>
        <v>48.677700000000002</v>
      </c>
      <c r="L55" s="223">
        <f t="shared" si="11"/>
        <v>48.677700000000002</v>
      </c>
      <c r="M55" s="223">
        <f t="shared" si="12"/>
        <v>48.677700000000002</v>
      </c>
      <c r="N55" s="223">
        <f t="shared" si="13"/>
        <v>0</v>
      </c>
      <c r="O55" s="223">
        <f t="shared" si="14"/>
        <v>0</v>
      </c>
      <c r="P55" s="223">
        <f t="shared" si="15"/>
        <v>0</v>
      </c>
      <c r="Q55" s="223">
        <f t="shared" si="16"/>
        <v>0</v>
      </c>
      <c r="R55" s="223">
        <f t="shared" si="17"/>
        <v>0</v>
      </c>
      <c r="S55" s="223">
        <f t="shared" si="18"/>
        <v>0</v>
      </c>
      <c r="T55" s="223">
        <f t="shared" si="19"/>
        <v>0</v>
      </c>
    </row>
    <row r="56" spans="1:20" ht="15.75" hidden="1" customHeight="1" x14ac:dyDescent="0.3">
      <c r="A56" s="246" t="str">
        <f t="shared" si="8"/>
        <v>Bathroom Exhaust Fan</v>
      </c>
      <c r="B56" s="247">
        <f t="shared" si="8"/>
        <v>19</v>
      </c>
      <c r="C56" s="248">
        <f t="shared" si="8"/>
        <v>41.3703</v>
      </c>
      <c r="D56" s="249">
        <f t="shared" si="8"/>
        <v>1</v>
      </c>
      <c r="E56" s="250"/>
      <c r="F56" s="250"/>
      <c r="G56" s="250"/>
      <c r="H56" s="250"/>
      <c r="I56" s="250"/>
      <c r="J56" s="223">
        <f t="shared" si="9"/>
        <v>41.3703</v>
      </c>
      <c r="K56" s="223">
        <f t="shared" si="10"/>
        <v>41.3703</v>
      </c>
      <c r="L56" s="223">
        <f t="shared" si="11"/>
        <v>41.3703</v>
      </c>
      <c r="M56" s="223">
        <f t="shared" si="12"/>
        <v>41.3703</v>
      </c>
      <c r="N56" s="223">
        <f t="shared" si="13"/>
        <v>41.3703</v>
      </c>
      <c r="O56" s="223">
        <f t="shared" si="14"/>
        <v>41.3703</v>
      </c>
      <c r="P56" s="223">
        <f t="shared" si="15"/>
        <v>41.3703</v>
      </c>
      <c r="Q56" s="223">
        <f t="shared" si="16"/>
        <v>41.3703</v>
      </c>
      <c r="R56" s="223">
        <f t="shared" si="17"/>
        <v>0</v>
      </c>
      <c r="S56" s="223">
        <f t="shared" si="18"/>
        <v>0</v>
      </c>
      <c r="T56" s="223">
        <f t="shared" si="19"/>
        <v>0</v>
      </c>
    </row>
    <row r="57" spans="1:20" ht="15.75" hidden="1" customHeight="1" x14ac:dyDescent="0.3">
      <c r="A57" s="246" t="str">
        <f t="shared" si="8"/>
        <v>Water Dispenser</v>
      </c>
      <c r="B57" s="247">
        <f t="shared" si="8"/>
        <v>10</v>
      </c>
      <c r="C57" s="248">
        <f t="shared" si="8"/>
        <v>14.499700000000001</v>
      </c>
      <c r="D57" s="249">
        <f t="shared" si="8"/>
        <v>1</v>
      </c>
      <c r="E57" s="250"/>
      <c r="F57" s="250"/>
      <c r="G57" s="250"/>
      <c r="H57" s="250"/>
      <c r="I57" s="250"/>
      <c r="J57" s="223">
        <f t="shared" si="9"/>
        <v>0</v>
      </c>
      <c r="K57" s="223">
        <f t="shared" si="10"/>
        <v>0</v>
      </c>
      <c r="L57" s="223">
        <f t="shared" si="11"/>
        <v>0</v>
      </c>
      <c r="M57" s="223">
        <f t="shared" si="12"/>
        <v>0</v>
      </c>
      <c r="N57" s="223">
        <f t="shared" si="13"/>
        <v>0</v>
      </c>
      <c r="O57" s="223">
        <f t="shared" si="14"/>
        <v>0</v>
      </c>
      <c r="P57" s="223">
        <f t="shared" si="15"/>
        <v>0</v>
      </c>
      <c r="Q57" s="223">
        <f t="shared" si="16"/>
        <v>0</v>
      </c>
      <c r="R57" s="223">
        <f t="shared" si="17"/>
        <v>0</v>
      </c>
      <c r="S57" s="223">
        <f t="shared" si="18"/>
        <v>0</v>
      </c>
      <c r="T57" s="223">
        <f t="shared" si="19"/>
        <v>0</v>
      </c>
    </row>
    <row r="58" spans="1:20" ht="15.75" hidden="1" customHeight="1" x14ac:dyDescent="0.3">
      <c r="A58" s="246" t="str">
        <f t="shared" si="8"/>
        <v>Pool Pump</v>
      </c>
      <c r="B58" s="247">
        <f t="shared" si="8"/>
        <v>7</v>
      </c>
      <c r="C58" s="248">
        <f t="shared" si="8"/>
        <v>8.3190000000000008</v>
      </c>
      <c r="D58" s="249">
        <f t="shared" si="8"/>
        <v>1</v>
      </c>
      <c r="E58" s="250"/>
      <c r="F58" s="250"/>
      <c r="G58" s="250"/>
      <c r="H58" s="250"/>
      <c r="I58" s="250"/>
      <c r="J58" s="223">
        <f t="shared" si="9"/>
        <v>0</v>
      </c>
      <c r="K58" s="223">
        <f t="shared" si="10"/>
        <v>0</v>
      </c>
      <c r="L58" s="223">
        <f t="shared" si="11"/>
        <v>0</v>
      </c>
      <c r="M58" s="223">
        <f t="shared" si="12"/>
        <v>0</v>
      </c>
      <c r="N58" s="223">
        <f t="shared" si="13"/>
        <v>0</v>
      </c>
      <c r="O58" s="223">
        <f t="shared" si="14"/>
        <v>0</v>
      </c>
      <c r="P58" s="223">
        <f t="shared" si="15"/>
        <v>0</v>
      </c>
      <c r="Q58" s="223">
        <f t="shared" si="16"/>
        <v>0</v>
      </c>
      <c r="R58" s="223">
        <f t="shared" si="17"/>
        <v>0</v>
      </c>
      <c r="S58" s="223">
        <f t="shared" si="18"/>
        <v>0</v>
      </c>
      <c r="T58" s="223">
        <f t="shared" si="19"/>
        <v>0</v>
      </c>
    </row>
    <row r="59" spans="1:20" ht="15.75" hidden="1" customHeight="1" x14ac:dyDescent="0.3">
      <c r="A59" s="246" t="str">
        <f t="shared" si="8"/>
        <v>Freezer</v>
      </c>
      <c r="B59" s="247">
        <f t="shared" si="8"/>
        <v>21</v>
      </c>
      <c r="C59" s="248">
        <f t="shared" si="8"/>
        <v>3.7778999999999998</v>
      </c>
      <c r="D59" s="249">
        <f t="shared" si="8"/>
        <v>1</v>
      </c>
      <c r="E59" s="250"/>
      <c r="F59" s="250"/>
      <c r="G59" s="250"/>
      <c r="H59" s="250"/>
      <c r="I59" s="250"/>
      <c r="J59" s="223">
        <f t="shared" si="9"/>
        <v>3.7778999999999998</v>
      </c>
      <c r="K59" s="223">
        <f t="shared" si="10"/>
        <v>3.7778999999999998</v>
      </c>
      <c r="L59" s="223">
        <f t="shared" si="11"/>
        <v>3.7778999999999998</v>
      </c>
      <c r="M59" s="223">
        <f t="shared" si="12"/>
        <v>3.7778999999999998</v>
      </c>
      <c r="N59" s="223">
        <f t="shared" si="13"/>
        <v>3.7778999999999998</v>
      </c>
      <c r="O59" s="223">
        <f t="shared" si="14"/>
        <v>3.7778999999999998</v>
      </c>
      <c r="P59" s="223">
        <f t="shared" si="15"/>
        <v>3.7778999999999998</v>
      </c>
      <c r="Q59" s="223">
        <f t="shared" si="16"/>
        <v>3.7778999999999998</v>
      </c>
      <c r="R59" s="223">
        <f t="shared" si="17"/>
        <v>3.7778999999999998</v>
      </c>
      <c r="S59" s="223">
        <f t="shared" si="18"/>
        <v>3.7778999999999998</v>
      </c>
      <c r="T59" s="223">
        <f t="shared" si="19"/>
        <v>0</v>
      </c>
    </row>
    <row r="60" spans="1:20" ht="15.75" hidden="1" customHeight="1" x14ac:dyDescent="0.3">
      <c r="A60" s="246" t="str">
        <f t="shared" si="8"/>
        <v>Room Air Conditioner</v>
      </c>
      <c r="B60" s="247">
        <f t="shared" si="8"/>
        <v>12</v>
      </c>
      <c r="C60" s="248">
        <f t="shared" si="8"/>
        <v>2.8529</v>
      </c>
      <c r="D60" s="249">
        <f t="shared" si="8"/>
        <v>1</v>
      </c>
      <c r="E60" s="250"/>
      <c r="F60" s="250"/>
      <c r="G60" s="250"/>
      <c r="H60" s="250"/>
      <c r="I60" s="250"/>
      <c r="J60" s="223">
        <f t="shared" si="9"/>
        <v>2.8529</v>
      </c>
      <c r="K60" s="223">
        <f t="shared" si="10"/>
        <v>0</v>
      </c>
      <c r="L60" s="223">
        <f t="shared" si="11"/>
        <v>0</v>
      </c>
      <c r="M60" s="223">
        <f t="shared" si="12"/>
        <v>0</v>
      </c>
      <c r="N60" s="223">
        <f t="shared" si="13"/>
        <v>0</v>
      </c>
      <c r="O60" s="223">
        <f t="shared" si="14"/>
        <v>0</v>
      </c>
      <c r="P60" s="223">
        <f t="shared" si="15"/>
        <v>0</v>
      </c>
      <c r="Q60" s="223">
        <f t="shared" si="16"/>
        <v>0</v>
      </c>
      <c r="R60" s="223">
        <f t="shared" si="17"/>
        <v>0</v>
      </c>
      <c r="S60" s="223">
        <f t="shared" si="18"/>
        <v>0</v>
      </c>
      <c r="T60" s="223">
        <f t="shared" si="19"/>
        <v>0</v>
      </c>
    </row>
    <row r="61" spans="1:20" ht="15.75" hidden="1" customHeight="1" x14ac:dyDescent="0.3">
      <c r="A61" s="246" t="str">
        <f t="shared" si="8"/>
        <v>Pipe Insulation</v>
      </c>
      <c r="B61" s="247">
        <f t="shared" si="8"/>
        <v>15</v>
      </c>
      <c r="C61" s="248">
        <f t="shared" si="8"/>
        <v>156.57409999999999</v>
      </c>
      <c r="D61" s="249">
        <f t="shared" si="8"/>
        <v>1</v>
      </c>
      <c r="E61" s="250"/>
      <c r="F61" s="250"/>
      <c r="G61" s="250"/>
      <c r="H61" s="250"/>
      <c r="I61" s="250"/>
      <c r="J61" s="223">
        <f t="shared" si="9"/>
        <v>156.57409999999999</v>
      </c>
      <c r="K61" s="223">
        <f t="shared" si="10"/>
        <v>156.57409999999999</v>
      </c>
      <c r="L61" s="223">
        <f t="shared" si="11"/>
        <v>156.57409999999999</v>
      </c>
      <c r="M61" s="223">
        <f t="shared" si="12"/>
        <v>156.57409999999999</v>
      </c>
      <c r="N61" s="223">
        <f t="shared" si="13"/>
        <v>0</v>
      </c>
      <c r="O61" s="223">
        <f t="shared" si="14"/>
        <v>0</v>
      </c>
      <c r="P61" s="223">
        <f t="shared" si="15"/>
        <v>0</v>
      </c>
      <c r="Q61" s="223">
        <f t="shared" si="16"/>
        <v>0</v>
      </c>
      <c r="R61" s="223">
        <f t="shared" si="17"/>
        <v>0</v>
      </c>
      <c r="S61" s="223">
        <f t="shared" si="18"/>
        <v>0</v>
      </c>
      <c r="T61" s="223">
        <f t="shared" si="19"/>
        <v>0</v>
      </c>
    </row>
    <row r="62" spans="1:20" ht="15.75" hidden="1" customHeight="1" x14ac:dyDescent="0.3">
      <c r="A62" s="246" t="str">
        <f t="shared" si="8"/>
        <v>Showerhead</v>
      </c>
      <c r="B62" s="247">
        <f t="shared" si="8"/>
        <v>10</v>
      </c>
      <c r="C62" s="248">
        <f t="shared" si="8"/>
        <v>1.0003</v>
      </c>
      <c r="D62" s="249">
        <f t="shared" si="8"/>
        <v>1</v>
      </c>
      <c r="E62" s="250"/>
      <c r="F62" s="250"/>
      <c r="G62" s="250"/>
      <c r="H62" s="250"/>
      <c r="I62" s="250"/>
      <c r="J62" s="223">
        <f t="shared" si="9"/>
        <v>0</v>
      </c>
      <c r="K62" s="223">
        <f t="shared" si="10"/>
        <v>0</v>
      </c>
      <c r="L62" s="223">
        <f t="shared" si="11"/>
        <v>0</v>
      </c>
      <c r="M62" s="223">
        <f t="shared" si="12"/>
        <v>0</v>
      </c>
      <c r="N62" s="223">
        <f t="shared" si="13"/>
        <v>0</v>
      </c>
      <c r="O62" s="223">
        <f t="shared" si="14"/>
        <v>0</v>
      </c>
      <c r="P62" s="223">
        <f t="shared" si="15"/>
        <v>0</v>
      </c>
      <c r="Q62" s="223">
        <f t="shared" si="16"/>
        <v>0</v>
      </c>
      <c r="R62" s="223">
        <f t="shared" si="17"/>
        <v>0</v>
      </c>
      <c r="S62" s="223">
        <f t="shared" si="18"/>
        <v>0</v>
      </c>
      <c r="T62" s="223">
        <f t="shared" si="19"/>
        <v>0</v>
      </c>
    </row>
    <row r="63" spans="1:20" ht="15.75" hidden="1" customHeight="1" x14ac:dyDescent="0.3">
      <c r="A63" s="246" t="str">
        <f t="shared" si="8"/>
        <v>Faucet Aerator</v>
      </c>
      <c r="B63" s="247">
        <f t="shared" si="8"/>
        <v>10</v>
      </c>
      <c r="C63" s="248">
        <f t="shared" si="8"/>
        <v>0.74250000000000005</v>
      </c>
      <c r="D63" s="249">
        <f t="shared" si="8"/>
        <v>1</v>
      </c>
      <c r="E63" s="250"/>
      <c r="F63" s="250"/>
      <c r="G63" s="250"/>
      <c r="H63" s="250"/>
      <c r="I63" s="250"/>
      <c r="J63" s="223">
        <f t="shared" si="9"/>
        <v>0</v>
      </c>
      <c r="K63" s="223">
        <f t="shared" si="10"/>
        <v>0</v>
      </c>
      <c r="L63" s="223">
        <f t="shared" si="11"/>
        <v>0</v>
      </c>
      <c r="M63" s="223">
        <f t="shared" si="12"/>
        <v>0</v>
      </c>
      <c r="N63" s="223">
        <f t="shared" si="13"/>
        <v>0</v>
      </c>
      <c r="O63" s="223">
        <f t="shared" si="14"/>
        <v>0</v>
      </c>
      <c r="P63" s="223">
        <f t="shared" si="15"/>
        <v>0</v>
      </c>
      <c r="Q63" s="223">
        <f t="shared" si="16"/>
        <v>0</v>
      </c>
      <c r="R63" s="223">
        <f t="shared" si="17"/>
        <v>0</v>
      </c>
      <c r="S63" s="223">
        <f t="shared" si="18"/>
        <v>0</v>
      </c>
      <c r="T63" s="223">
        <f t="shared" si="19"/>
        <v>0</v>
      </c>
    </row>
    <row r="64" spans="1:20" ht="15.75" hidden="1" customHeight="1" x14ac:dyDescent="0.3">
      <c r="A64" s="246" t="str">
        <f t="shared" si="8"/>
        <v>Wall Plate Gasket</v>
      </c>
      <c r="B64" s="247">
        <f t="shared" si="8"/>
        <v>20</v>
      </c>
      <c r="C64" s="248">
        <f t="shared" si="8"/>
        <v>9.7900000000000001E-2</v>
      </c>
      <c r="D64" s="249">
        <f t="shared" si="8"/>
        <v>1</v>
      </c>
      <c r="E64" s="250"/>
      <c r="F64" s="250"/>
      <c r="G64" s="250"/>
      <c r="H64" s="250"/>
      <c r="I64" s="250"/>
      <c r="J64" s="223">
        <f t="shared" si="9"/>
        <v>9.7900000000000001E-2</v>
      </c>
      <c r="K64" s="223">
        <f t="shared" si="10"/>
        <v>9.7900000000000001E-2</v>
      </c>
      <c r="L64" s="223">
        <f t="shared" si="11"/>
        <v>9.7900000000000001E-2</v>
      </c>
      <c r="M64" s="223">
        <f t="shared" si="12"/>
        <v>9.7900000000000001E-2</v>
      </c>
      <c r="N64" s="223">
        <f t="shared" si="13"/>
        <v>9.7900000000000001E-2</v>
      </c>
      <c r="O64" s="223">
        <f t="shared" si="14"/>
        <v>9.7900000000000001E-2</v>
      </c>
      <c r="P64" s="223">
        <f t="shared" si="15"/>
        <v>9.7900000000000001E-2</v>
      </c>
      <c r="Q64" s="223">
        <f t="shared" si="16"/>
        <v>9.7900000000000001E-2</v>
      </c>
      <c r="R64" s="223">
        <f t="shared" si="17"/>
        <v>9.7900000000000001E-2</v>
      </c>
      <c r="S64" s="223">
        <f t="shared" si="18"/>
        <v>0</v>
      </c>
      <c r="T64" s="223">
        <f t="shared" si="19"/>
        <v>0</v>
      </c>
    </row>
    <row r="65" spans="1:20" ht="15.75" hidden="1" customHeight="1" x14ac:dyDescent="0.3">
      <c r="A65" s="246" t="str">
        <f t="shared" si="8"/>
        <v>Weatherstripping</v>
      </c>
      <c r="B65" s="247">
        <f t="shared" si="8"/>
        <v>20</v>
      </c>
      <c r="C65" s="248">
        <f t="shared" si="8"/>
        <v>3.4099999999999998E-2</v>
      </c>
      <c r="D65" s="249">
        <f t="shared" si="8"/>
        <v>1</v>
      </c>
      <c r="E65" s="250"/>
      <c r="F65" s="250"/>
      <c r="G65" s="250"/>
      <c r="H65" s="250"/>
      <c r="I65" s="250"/>
      <c r="J65" s="223">
        <f t="shared" si="9"/>
        <v>3.4099999999999998E-2</v>
      </c>
      <c r="K65" s="223">
        <f t="shared" si="10"/>
        <v>3.4099999999999998E-2</v>
      </c>
      <c r="L65" s="223">
        <f t="shared" si="11"/>
        <v>3.4099999999999998E-2</v>
      </c>
      <c r="M65" s="223">
        <f t="shared" si="12"/>
        <v>3.4099999999999998E-2</v>
      </c>
      <c r="N65" s="223">
        <f t="shared" si="13"/>
        <v>3.4099999999999998E-2</v>
      </c>
      <c r="O65" s="223">
        <f t="shared" si="14"/>
        <v>3.4099999999999998E-2</v>
      </c>
      <c r="P65" s="223">
        <f t="shared" si="15"/>
        <v>3.4099999999999998E-2</v>
      </c>
      <c r="Q65" s="223">
        <f t="shared" si="16"/>
        <v>3.4099999999999998E-2</v>
      </c>
      <c r="R65" s="223">
        <f t="shared" si="17"/>
        <v>3.4099999999999998E-2</v>
      </c>
      <c r="S65" s="223">
        <f t="shared" si="18"/>
        <v>0</v>
      </c>
      <c r="T65" s="223">
        <f t="shared" si="19"/>
        <v>0</v>
      </c>
    </row>
    <row r="66" spans="1:20" ht="15.75" hidden="1" customHeight="1" x14ac:dyDescent="0.3">
      <c r="A66" s="246" t="str">
        <f t="shared" si="8"/>
        <v>Smart Socket</v>
      </c>
      <c r="B66" s="247">
        <f t="shared" si="8"/>
        <v>7</v>
      </c>
      <c r="C66" s="248">
        <f t="shared" si="8"/>
        <v>1.6199999999999999E-2</v>
      </c>
      <c r="D66" s="249">
        <f t="shared" si="8"/>
        <v>1</v>
      </c>
      <c r="E66" s="250"/>
      <c r="F66" s="250"/>
      <c r="G66" s="250"/>
      <c r="H66" s="250"/>
      <c r="I66" s="250"/>
      <c r="J66" s="223">
        <f t="shared" si="9"/>
        <v>0</v>
      </c>
      <c r="K66" s="223">
        <f t="shared" si="10"/>
        <v>0</v>
      </c>
      <c r="L66" s="223">
        <f t="shared" si="11"/>
        <v>0</v>
      </c>
      <c r="M66" s="223">
        <f t="shared" si="12"/>
        <v>0</v>
      </c>
      <c r="N66" s="223">
        <f t="shared" si="13"/>
        <v>0</v>
      </c>
      <c r="O66" s="223">
        <f t="shared" si="14"/>
        <v>0</v>
      </c>
      <c r="P66" s="223">
        <f t="shared" si="15"/>
        <v>0</v>
      </c>
      <c r="Q66" s="223">
        <f t="shared" si="16"/>
        <v>0</v>
      </c>
      <c r="R66" s="223">
        <f t="shared" si="17"/>
        <v>0</v>
      </c>
      <c r="S66" s="223">
        <f t="shared" si="18"/>
        <v>0</v>
      </c>
      <c r="T66" s="223">
        <f t="shared" si="19"/>
        <v>0</v>
      </c>
    </row>
    <row r="67" spans="1:20" ht="15.75" hidden="1" customHeight="1" x14ac:dyDescent="0.3">
      <c r="A67" s="226" t="str">
        <f t="shared" ref="A67" si="20">A34</f>
        <v>2023 CPAS</v>
      </c>
      <c r="B67" s="243"/>
      <c r="C67" s="228">
        <f>C34</f>
        <v>121418.24909999997</v>
      </c>
      <c r="D67" s="253">
        <f>D34</f>
        <v>0.89773956310493352</v>
      </c>
      <c r="E67" s="108"/>
      <c r="F67" s="96"/>
      <c r="G67" s="96"/>
      <c r="H67" s="96"/>
      <c r="I67" s="96"/>
      <c r="J67" s="228">
        <f t="shared" si="9"/>
        <v>14234.003100000002</v>
      </c>
      <c r="K67" s="228">
        <f t="shared" si="10"/>
        <v>13829.509500000002</v>
      </c>
      <c r="L67" s="228">
        <f t="shared" si="11"/>
        <v>13829.509500000002</v>
      </c>
      <c r="M67" s="228">
        <f t="shared" si="12"/>
        <v>13755.870200000001</v>
      </c>
      <c r="N67" s="228">
        <f t="shared" si="13"/>
        <v>442.29059999999998</v>
      </c>
      <c r="O67" s="228">
        <f t="shared" si="14"/>
        <v>378.59440000000001</v>
      </c>
      <c r="P67" s="228">
        <f t="shared" si="15"/>
        <v>378.59440000000001</v>
      </c>
      <c r="Q67" s="228">
        <f t="shared" si="16"/>
        <v>378.59440000000001</v>
      </c>
      <c r="R67" s="228">
        <f t="shared" si="17"/>
        <v>337.22410000000002</v>
      </c>
      <c r="S67" s="228">
        <f t="shared" si="18"/>
        <v>3.7778999999999998</v>
      </c>
      <c r="T67" s="228">
        <f t="shared" si="19"/>
        <v>0</v>
      </c>
    </row>
    <row r="68" spans="1:20" ht="15.75" hidden="1" customHeight="1" x14ac:dyDescent="0.3">
      <c r="A68" s="226" t="str">
        <f t="shared" ref="A68" si="21">A35</f>
        <v>Expiring 2023 CPAS</v>
      </c>
      <c r="B68" s="231"/>
      <c r="C68" s="232"/>
      <c r="D68" s="244"/>
      <c r="E68" s="99"/>
      <c r="F68" s="99"/>
      <c r="G68" s="99"/>
      <c r="H68" s="99"/>
      <c r="I68" s="100"/>
      <c r="J68" s="220">
        <f t="shared" si="9"/>
        <v>4220.8773000000001</v>
      </c>
      <c r="K68" s="234">
        <f t="shared" si="10"/>
        <v>404.49359999999979</v>
      </c>
      <c r="L68" s="234">
        <f t="shared" si="11"/>
        <v>0</v>
      </c>
      <c r="M68" s="234">
        <f t="shared" si="12"/>
        <v>73.639300000000731</v>
      </c>
      <c r="N68" s="234">
        <f t="shared" si="13"/>
        <v>13313.579600000001</v>
      </c>
      <c r="O68" s="234">
        <f t="shared" si="14"/>
        <v>63.696199999999976</v>
      </c>
      <c r="P68" s="234">
        <f t="shared" si="15"/>
        <v>0</v>
      </c>
      <c r="Q68" s="234">
        <f t="shared" si="16"/>
        <v>0</v>
      </c>
      <c r="R68" s="234">
        <f t="shared" si="17"/>
        <v>41.370299999999986</v>
      </c>
      <c r="S68" s="234">
        <f t="shared" si="18"/>
        <v>333.44620000000003</v>
      </c>
      <c r="T68" s="234">
        <f t="shared" si="19"/>
        <v>3.7778999999999998</v>
      </c>
    </row>
    <row r="69" spans="1:20" ht="15.75" hidden="1" customHeight="1" x14ac:dyDescent="0.3">
      <c r="A69" s="226" t="str">
        <f t="shared" ref="A69" si="22">A36</f>
        <v>Expired 2023 CPAS</v>
      </c>
      <c r="B69" s="231"/>
      <c r="C69" s="232"/>
      <c r="D69" s="232"/>
      <c r="E69" s="96"/>
      <c r="F69" s="96"/>
      <c r="G69" s="96"/>
      <c r="H69" s="96"/>
      <c r="I69" s="101"/>
      <c r="J69" s="220">
        <f t="shared" si="9"/>
        <v>94767.962799999965</v>
      </c>
      <c r="K69" s="236">
        <f t="shared" si="10"/>
        <v>95172.456399999966</v>
      </c>
      <c r="L69" s="236">
        <f t="shared" si="11"/>
        <v>95172.456399999966</v>
      </c>
      <c r="M69" s="236">
        <f t="shared" si="12"/>
        <v>95246.095699999962</v>
      </c>
      <c r="N69" s="236">
        <f t="shared" si="13"/>
        <v>108559.67529999997</v>
      </c>
      <c r="O69" s="236">
        <f t="shared" si="14"/>
        <v>108623.37149999996</v>
      </c>
      <c r="P69" s="236">
        <f t="shared" si="15"/>
        <v>108623.37149999996</v>
      </c>
      <c r="Q69" s="236">
        <f t="shared" si="16"/>
        <v>108623.37149999996</v>
      </c>
      <c r="R69" s="236">
        <f t="shared" si="17"/>
        <v>108664.74179999996</v>
      </c>
      <c r="S69" s="236">
        <f t="shared" si="18"/>
        <v>108998.18799999997</v>
      </c>
      <c r="T69" s="236">
        <f t="shared" si="19"/>
        <v>109001.96589999997</v>
      </c>
    </row>
    <row r="70" spans="1:20" ht="15.75" hidden="1" customHeight="1" x14ac:dyDescent="0.3">
      <c r="A70" s="239" t="str">
        <f>A37</f>
        <v>WAML</v>
      </c>
      <c r="B70" s="254">
        <f>B37</f>
        <v>9.0067071878077396</v>
      </c>
      <c r="C70" s="77"/>
      <c r="D70" s="41"/>
      <c r="E70" s="41"/>
      <c r="F70" s="41"/>
      <c r="G70" s="41"/>
      <c r="H70" s="41"/>
      <c r="I70" s="41"/>
      <c r="J70" s="41"/>
      <c r="K70" s="41"/>
      <c r="L70" s="41"/>
      <c r="M70" s="41"/>
      <c r="N70" s="41"/>
      <c r="O70" s="41"/>
      <c r="P70" s="41"/>
      <c r="Q70" s="41"/>
      <c r="R70" s="41"/>
      <c r="S70" s="41"/>
      <c r="T70" s="41"/>
    </row>
  </sheetData>
  <mergeCells count="9">
    <mergeCell ref="A39:A40"/>
    <mergeCell ref="B39:B40"/>
    <mergeCell ref="C39:C40"/>
    <mergeCell ref="D39:D40"/>
    <mergeCell ref="AJ3:AJ4"/>
    <mergeCell ref="A3:A4"/>
    <mergeCell ref="B3:B4"/>
    <mergeCell ref="C3:C4"/>
    <mergeCell ref="D3:D4"/>
  </mergeCells>
  <pageMargins left="0.7" right="0.7" top="0.75" bottom="0.75" header="0.3" footer="0.3"/>
  <pageSetup orientation="portrait" horizontalDpi="1200" verticalDpi="1200" r:id="rId1"/>
  <ignoredErrors>
    <ignoredError sqref="J34 AJ5 L34:AI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33F6-799B-4373-88A5-59E5D09CBBDB}">
  <dimension ref="A1:AJ69"/>
  <sheetViews>
    <sheetView workbookViewId="0">
      <selection activeCell="N24" sqref="N24"/>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3" t="s">
        <v>477</v>
      </c>
    </row>
    <row r="2" spans="1:36" ht="15.75" customHeight="1" x14ac:dyDescent="0.3">
      <c r="A2" s="22"/>
      <c r="I2" s="21"/>
    </row>
    <row r="3" spans="1:36" ht="15.75" customHeight="1" x14ac:dyDescent="0.3">
      <c r="A3" s="561" t="s">
        <v>314</v>
      </c>
      <c r="B3" s="563" t="s">
        <v>0</v>
      </c>
      <c r="C3" s="563" t="s">
        <v>412</v>
      </c>
      <c r="D3" s="563" t="s">
        <v>60</v>
      </c>
      <c r="E3" s="58"/>
      <c r="F3" s="121"/>
      <c r="G3" s="121"/>
      <c r="H3" s="121"/>
      <c r="I3" s="58"/>
      <c r="J3" s="151" t="s">
        <v>414</v>
      </c>
      <c r="K3" s="121"/>
      <c r="L3" s="121"/>
      <c r="M3" s="121"/>
      <c r="N3" s="121"/>
      <c r="O3" s="121"/>
      <c r="P3" s="121"/>
      <c r="Q3" s="121"/>
      <c r="R3" s="121"/>
      <c r="S3" s="121"/>
      <c r="T3" s="121"/>
      <c r="U3" s="43"/>
      <c r="V3" s="43"/>
      <c r="W3" s="43"/>
      <c r="X3" s="43"/>
      <c r="Y3" s="43"/>
      <c r="Z3" s="43"/>
      <c r="AA3" s="43"/>
      <c r="AB3" s="43"/>
      <c r="AC3" s="43"/>
      <c r="AD3" s="43"/>
      <c r="AE3" s="43"/>
      <c r="AF3" s="43"/>
      <c r="AG3" s="43"/>
      <c r="AH3" s="43"/>
      <c r="AI3" s="43"/>
      <c r="AJ3" s="559" t="s">
        <v>1</v>
      </c>
    </row>
    <row r="4" spans="1:36" ht="15.75" customHeight="1" x14ac:dyDescent="0.3">
      <c r="A4" s="566"/>
      <c r="B4" s="565"/>
      <c r="C4" s="565"/>
      <c r="D4" s="564"/>
      <c r="E4" s="47">
        <v>2018</v>
      </c>
      <c r="F4" s="47">
        <f>E4+1</f>
        <v>2019</v>
      </c>
      <c r="G4" s="47">
        <f t="shared" ref="G4:AI4" si="0">F4+1</f>
        <v>2020</v>
      </c>
      <c r="H4" s="47">
        <f t="shared" si="0"/>
        <v>2021</v>
      </c>
      <c r="I4" s="47">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47">
        <f t="shared" si="0"/>
        <v>2044</v>
      </c>
      <c r="AF4" s="47">
        <f t="shared" si="0"/>
        <v>2045</v>
      </c>
      <c r="AG4" s="47">
        <f t="shared" si="0"/>
        <v>2046</v>
      </c>
      <c r="AH4" s="47">
        <f t="shared" si="0"/>
        <v>2047</v>
      </c>
      <c r="AI4" s="47">
        <f t="shared" si="0"/>
        <v>2048</v>
      </c>
      <c r="AJ4" s="560"/>
    </row>
    <row r="5" spans="1:36" ht="15.75" customHeight="1" x14ac:dyDescent="0.3">
      <c r="A5" s="246" t="s">
        <v>753</v>
      </c>
      <c r="B5" s="247">
        <v>10</v>
      </c>
      <c r="C5" s="248">
        <v>1330.1025</v>
      </c>
      <c r="D5" s="249">
        <v>0.69</v>
      </c>
      <c r="E5" s="250"/>
      <c r="F5" s="250"/>
      <c r="G5" s="250"/>
      <c r="H5" s="250"/>
      <c r="I5" s="250"/>
      <c r="J5" s="223">
        <v>917.77009999999996</v>
      </c>
      <c r="K5" s="223">
        <v>917.77009999999996</v>
      </c>
      <c r="L5" s="223">
        <v>917.77009999999996</v>
      </c>
      <c r="M5" s="223">
        <v>917.77009999999996</v>
      </c>
      <c r="N5" s="223">
        <v>917.77009999999996</v>
      </c>
      <c r="O5" s="223">
        <v>917.77009999999996</v>
      </c>
      <c r="P5" s="223">
        <v>917.77009999999996</v>
      </c>
      <c r="Q5" s="223">
        <v>917.77009999999996</v>
      </c>
      <c r="R5" s="223">
        <v>917.77009999999996</v>
      </c>
      <c r="S5" s="223">
        <v>917.77009999999996</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 t="shared" ref="AJ5:AJ32" si="1">SUM(E5:AI5)</f>
        <v>9177.7009999999991</v>
      </c>
    </row>
    <row r="6" spans="1:36" ht="15.75" customHeight="1" x14ac:dyDescent="0.3">
      <c r="A6" s="246" t="s">
        <v>755</v>
      </c>
      <c r="B6" s="247">
        <v>4.7345637588497675</v>
      </c>
      <c r="C6" s="248">
        <v>233.1841</v>
      </c>
      <c r="D6" s="249">
        <v>0.69</v>
      </c>
      <c r="E6" s="250"/>
      <c r="F6" s="250"/>
      <c r="G6" s="250"/>
      <c r="H6" s="250"/>
      <c r="I6" s="250"/>
      <c r="J6" s="223">
        <v>160.89370000000002</v>
      </c>
      <c r="K6" s="223">
        <v>160.89370000000002</v>
      </c>
      <c r="L6" s="223">
        <v>160.89370000000002</v>
      </c>
      <c r="M6" s="223">
        <v>160.89370000000002</v>
      </c>
      <c r="N6" s="223">
        <v>114.7531</v>
      </c>
      <c r="O6" s="223">
        <v>1.7881</v>
      </c>
      <c r="P6" s="223">
        <v>1.645</v>
      </c>
      <c r="Q6" s="223">
        <v>0</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58">
        <f t="shared" si="1"/>
        <v>761.76100000000008</v>
      </c>
    </row>
    <row r="7" spans="1:36" ht="15.75" customHeight="1" x14ac:dyDescent="0.3">
      <c r="A7" s="246" t="s">
        <v>466</v>
      </c>
      <c r="B7" s="247">
        <v>2</v>
      </c>
      <c r="C7" s="248">
        <v>-0.1171</v>
      </c>
      <c r="D7" s="249">
        <v>0.69</v>
      </c>
      <c r="E7" s="250"/>
      <c r="F7" s="250"/>
      <c r="G7" s="250"/>
      <c r="H7" s="250"/>
      <c r="I7" s="250"/>
      <c r="J7" s="223">
        <v>-8.0799999999999997E-2</v>
      </c>
      <c r="K7" s="223">
        <v>-8.0799999999999997E-2</v>
      </c>
      <c r="L7" s="223">
        <v>0</v>
      </c>
      <c r="M7" s="223">
        <v>0</v>
      </c>
      <c r="N7" s="223">
        <v>0</v>
      </c>
      <c r="O7" s="223">
        <v>0</v>
      </c>
      <c r="P7" s="223">
        <v>0</v>
      </c>
      <c r="Q7" s="223">
        <v>0</v>
      </c>
      <c r="R7" s="223">
        <v>0</v>
      </c>
      <c r="S7" s="223">
        <v>0</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58">
        <f t="shared" si="1"/>
        <v>-0.16159999999999999</v>
      </c>
    </row>
    <row r="8" spans="1:36" ht="15.75" customHeight="1" x14ac:dyDescent="0.3">
      <c r="A8" s="246" t="s">
        <v>754</v>
      </c>
      <c r="B8" s="247">
        <v>15</v>
      </c>
      <c r="C8" s="248">
        <v>3552.2330999999999</v>
      </c>
      <c r="D8" s="249">
        <v>0.69</v>
      </c>
      <c r="E8" s="250"/>
      <c r="F8" s="250"/>
      <c r="G8" s="250"/>
      <c r="H8" s="250"/>
      <c r="I8" s="250"/>
      <c r="J8" s="223">
        <v>2451.0403000000001</v>
      </c>
      <c r="K8" s="223">
        <v>2451.0403000000001</v>
      </c>
      <c r="L8" s="223">
        <v>2451.0403000000001</v>
      </c>
      <c r="M8" s="223">
        <v>2451.0403000000001</v>
      </c>
      <c r="N8" s="223">
        <v>2451.0403000000001</v>
      </c>
      <c r="O8" s="223">
        <v>2451.0403000000001</v>
      </c>
      <c r="P8" s="223">
        <v>2451.0403000000001</v>
      </c>
      <c r="Q8" s="223">
        <v>2451.0403000000001</v>
      </c>
      <c r="R8" s="223">
        <v>2451.0403000000001</v>
      </c>
      <c r="S8" s="223">
        <v>2451.0403000000001</v>
      </c>
      <c r="T8" s="223">
        <v>2451.0403000000001</v>
      </c>
      <c r="U8" s="223">
        <v>2451.0403000000001</v>
      </c>
      <c r="V8" s="223">
        <v>2451.0403000000001</v>
      </c>
      <c r="W8" s="223">
        <v>2451.0403000000001</v>
      </c>
      <c r="X8" s="223">
        <v>2451.0403000000001</v>
      </c>
      <c r="Y8" s="223">
        <v>0</v>
      </c>
      <c r="Z8" s="223">
        <v>0</v>
      </c>
      <c r="AA8" s="223">
        <v>0</v>
      </c>
      <c r="AB8" s="223">
        <v>0</v>
      </c>
      <c r="AC8" s="223">
        <v>0</v>
      </c>
      <c r="AD8" s="223">
        <v>0</v>
      </c>
      <c r="AE8" s="223">
        <v>0</v>
      </c>
      <c r="AF8" s="223">
        <v>0</v>
      </c>
      <c r="AG8" s="223">
        <v>0</v>
      </c>
      <c r="AH8" s="223">
        <v>0</v>
      </c>
      <c r="AI8" s="223">
        <v>0</v>
      </c>
      <c r="AJ8" s="258">
        <f t="shared" ref="AJ8:AJ9" si="2">SUM(E8:AI8)</f>
        <v>36765.604500000001</v>
      </c>
    </row>
    <row r="9" spans="1:36" ht="15.75" customHeight="1" x14ac:dyDescent="0.3">
      <c r="A9" s="246" t="s">
        <v>476</v>
      </c>
      <c r="B9" s="247">
        <v>14.8</v>
      </c>
      <c r="C9" s="255">
        <v>-1.4200000000000001E-2</v>
      </c>
      <c r="D9" s="249">
        <v>0.69</v>
      </c>
      <c r="E9" s="250"/>
      <c r="F9" s="250"/>
      <c r="G9" s="250"/>
      <c r="H9" s="250"/>
      <c r="I9" s="250"/>
      <c r="J9" s="257">
        <v>-9.7999999999999997E-3</v>
      </c>
      <c r="K9" s="257">
        <v>-9.7999999999999997E-3</v>
      </c>
      <c r="L9" s="257">
        <v>-9.7999999999999997E-3</v>
      </c>
      <c r="M9" s="257">
        <v>-9.7999999999999997E-3</v>
      </c>
      <c r="N9" s="257">
        <v>-9.7999999999999997E-3</v>
      </c>
      <c r="O9" s="257">
        <v>-9.7999999999999997E-3</v>
      </c>
      <c r="P9" s="257">
        <v>-9.7999999999999997E-3</v>
      </c>
      <c r="Q9" s="257">
        <v>-9.7999999999999997E-3</v>
      </c>
      <c r="R9" s="257">
        <v>-9.7999999999999997E-3</v>
      </c>
      <c r="S9" s="257">
        <v>-9.7999999999999997E-3</v>
      </c>
      <c r="T9" s="257">
        <v>-9.7999999999999997E-3</v>
      </c>
      <c r="U9" s="257">
        <v>-9.7999999999999997E-3</v>
      </c>
      <c r="V9" s="257">
        <v>-9.7999999999999997E-3</v>
      </c>
      <c r="W9" s="257">
        <v>-9.7999999999999997E-3</v>
      </c>
      <c r="X9" s="257">
        <v>-7.7999999999999996E-3</v>
      </c>
      <c r="Y9" s="223">
        <v>0</v>
      </c>
      <c r="Z9" s="223">
        <v>0</v>
      </c>
      <c r="AA9" s="223">
        <v>0</v>
      </c>
      <c r="AB9" s="223">
        <v>0</v>
      </c>
      <c r="AC9" s="223">
        <v>0</v>
      </c>
      <c r="AD9" s="223">
        <v>0</v>
      </c>
      <c r="AE9" s="223">
        <v>0</v>
      </c>
      <c r="AF9" s="223">
        <v>0</v>
      </c>
      <c r="AG9" s="223">
        <v>0</v>
      </c>
      <c r="AH9" s="223">
        <v>0</v>
      </c>
      <c r="AI9" s="223">
        <v>0</v>
      </c>
      <c r="AJ9" s="258">
        <f t="shared" si="2"/>
        <v>-0.14500000000000002</v>
      </c>
    </row>
    <row r="10" spans="1:36" ht="15.75" customHeight="1" x14ac:dyDescent="0.3">
      <c r="A10" s="246" t="s">
        <v>756</v>
      </c>
      <c r="B10" s="247">
        <v>14.8</v>
      </c>
      <c r="C10" s="248">
        <v>434.10840000000002</v>
      </c>
      <c r="D10" s="249">
        <v>0.69</v>
      </c>
      <c r="E10" s="250"/>
      <c r="F10" s="250"/>
      <c r="G10" s="250"/>
      <c r="H10" s="250"/>
      <c r="I10" s="250"/>
      <c r="J10" s="223">
        <v>299.53300000000002</v>
      </c>
      <c r="K10" s="223">
        <v>299.53300000000002</v>
      </c>
      <c r="L10" s="223">
        <v>299.53300000000002</v>
      </c>
      <c r="M10" s="223">
        <v>299.53300000000002</v>
      </c>
      <c r="N10" s="223">
        <v>299.53300000000002</v>
      </c>
      <c r="O10" s="223">
        <v>299.53300000000002</v>
      </c>
      <c r="P10" s="223">
        <v>299.53300000000002</v>
      </c>
      <c r="Q10" s="223">
        <v>299.53300000000002</v>
      </c>
      <c r="R10" s="223">
        <v>299.53300000000002</v>
      </c>
      <c r="S10" s="223">
        <v>299.53300000000002</v>
      </c>
      <c r="T10" s="223">
        <v>299.53300000000002</v>
      </c>
      <c r="U10" s="223">
        <v>299.53300000000002</v>
      </c>
      <c r="V10" s="223">
        <v>299.53300000000002</v>
      </c>
      <c r="W10" s="223">
        <v>299.53300000000002</v>
      </c>
      <c r="X10" s="223">
        <v>239.62639999999999</v>
      </c>
      <c r="Y10" s="223">
        <v>0</v>
      </c>
      <c r="Z10" s="223">
        <v>0</v>
      </c>
      <c r="AA10" s="223">
        <v>0</v>
      </c>
      <c r="AB10" s="223">
        <v>0</v>
      </c>
      <c r="AC10" s="223">
        <v>0</v>
      </c>
      <c r="AD10" s="223">
        <v>0</v>
      </c>
      <c r="AE10" s="223">
        <v>0</v>
      </c>
      <c r="AF10" s="223">
        <v>0</v>
      </c>
      <c r="AG10" s="223">
        <v>0</v>
      </c>
      <c r="AH10" s="223">
        <v>0</v>
      </c>
      <c r="AI10" s="223">
        <v>0</v>
      </c>
      <c r="AJ10" s="258">
        <f t="shared" si="1"/>
        <v>4433.0883999999996</v>
      </c>
    </row>
    <row r="11" spans="1:36" ht="15.75" customHeight="1" x14ac:dyDescent="0.3">
      <c r="A11" s="246" t="s">
        <v>467</v>
      </c>
      <c r="B11" s="247">
        <v>8</v>
      </c>
      <c r="C11" s="248">
        <v>692.99590000000001</v>
      </c>
      <c r="D11" s="249">
        <v>0.69</v>
      </c>
      <c r="E11" s="250"/>
      <c r="F11" s="250"/>
      <c r="G11" s="250"/>
      <c r="H11" s="250"/>
      <c r="I11" s="250"/>
      <c r="J11" s="223">
        <v>478.16829999999999</v>
      </c>
      <c r="K11" s="223">
        <v>478.16829999999999</v>
      </c>
      <c r="L11" s="223">
        <v>478.16829999999999</v>
      </c>
      <c r="M11" s="223">
        <v>478.16829999999999</v>
      </c>
      <c r="N11" s="223">
        <v>478.16829999999999</v>
      </c>
      <c r="O11" s="223">
        <v>478.16829999999999</v>
      </c>
      <c r="P11" s="223">
        <v>478.16829999999999</v>
      </c>
      <c r="Q11" s="223">
        <v>478.16829999999999</v>
      </c>
      <c r="R11" s="223">
        <v>0</v>
      </c>
      <c r="S11" s="223">
        <v>0</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58">
        <f t="shared" si="1"/>
        <v>3825.3463999999994</v>
      </c>
    </row>
    <row r="12" spans="1:36" ht="15.75" customHeight="1" x14ac:dyDescent="0.3">
      <c r="A12" s="246" t="s">
        <v>27</v>
      </c>
      <c r="B12" s="247">
        <v>11</v>
      </c>
      <c r="C12" s="248">
        <v>10797.017599999999</v>
      </c>
      <c r="D12" s="249">
        <v>0.872</v>
      </c>
      <c r="E12" s="250"/>
      <c r="F12" s="250"/>
      <c r="G12" s="250"/>
      <c r="H12" s="250"/>
      <c r="I12" s="250"/>
      <c r="J12" s="223">
        <v>9417.3449999999993</v>
      </c>
      <c r="K12" s="223">
        <v>9417.3449999999993</v>
      </c>
      <c r="L12" s="223">
        <v>9417.3449999999993</v>
      </c>
      <c r="M12" s="223">
        <v>9417.3449999999993</v>
      </c>
      <c r="N12" s="223">
        <v>9417.3449999999993</v>
      </c>
      <c r="O12" s="223">
        <v>9417.3449999999993</v>
      </c>
      <c r="P12" s="223">
        <v>9417.3449999999993</v>
      </c>
      <c r="Q12" s="223">
        <v>9417.3449999999993</v>
      </c>
      <c r="R12" s="223">
        <v>9417.3449999999993</v>
      </c>
      <c r="S12" s="223">
        <v>9417.3449999999993</v>
      </c>
      <c r="T12" s="223">
        <v>9417.3449999999993</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58">
        <f t="shared" si="1"/>
        <v>103590.795</v>
      </c>
    </row>
    <row r="13" spans="1:36" ht="15.75" customHeight="1" x14ac:dyDescent="0.3">
      <c r="A13" s="246" t="s">
        <v>223</v>
      </c>
      <c r="B13" s="247">
        <v>7</v>
      </c>
      <c r="C13" s="248">
        <v>756.93129999999996</v>
      </c>
      <c r="D13" s="249">
        <v>0.86</v>
      </c>
      <c r="E13" s="250"/>
      <c r="F13" s="250"/>
      <c r="G13" s="250"/>
      <c r="H13" s="250"/>
      <c r="I13" s="250"/>
      <c r="J13" s="223">
        <v>650.96090000000004</v>
      </c>
      <c r="K13" s="223">
        <v>650.96090000000004</v>
      </c>
      <c r="L13" s="223">
        <v>650.96090000000004</v>
      </c>
      <c r="M13" s="223">
        <v>650.96090000000004</v>
      </c>
      <c r="N13" s="223">
        <v>650.96090000000004</v>
      </c>
      <c r="O13" s="223">
        <v>650.96090000000004</v>
      </c>
      <c r="P13" s="223">
        <v>650.96090000000004</v>
      </c>
      <c r="Q13" s="223">
        <v>0</v>
      </c>
      <c r="R13" s="223">
        <v>0</v>
      </c>
      <c r="S13" s="223">
        <v>0</v>
      </c>
      <c r="T13" s="223">
        <v>0</v>
      </c>
      <c r="U13" s="223">
        <v>0</v>
      </c>
      <c r="V13" s="223">
        <v>0</v>
      </c>
      <c r="W13" s="223">
        <v>0</v>
      </c>
      <c r="X13" s="223">
        <v>0</v>
      </c>
      <c r="Y13" s="223">
        <v>0</v>
      </c>
      <c r="Z13" s="223">
        <v>0</v>
      </c>
      <c r="AA13" s="223">
        <v>0</v>
      </c>
      <c r="AB13" s="223">
        <v>0</v>
      </c>
      <c r="AC13" s="223">
        <v>0</v>
      </c>
      <c r="AD13" s="223">
        <v>0</v>
      </c>
      <c r="AE13" s="223">
        <v>0</v>
      </c>
      <c r="AF13" s="223">
        <v>0</v>
      </c>
      <c r="AG13" s="223">
        <v>0</v>
      </c>
      <c r="AH13" s="223">
        <v>0</v>
      </c>
      <c r="AI13" s="223">
        <v>0</v>
      </c>
      <c r="AJ13" s="258">
        <f t="shared" si="1"/>
        <v>4556.7263000000003</v>
      </c>
    </row>
    <row r="14" spans="1:36" ht="15.75" customHeight="1" x14ac:dyDescent="0.3">
      <c r="A14" s="246" t="s">
        <v>468</v>
      </c>
      <c r="B14" s="247">
        <v>9</v>
      </c>
      <c r="C14" s="248">
        <v>543.64639999999997</v>
      </c>
      <c r="D14" s="249">
        <v>0.79</v>
      </c>
      <c r="E14" s="250"/>
      <c r="F14" s="250"/>
      <c r="G14" s="250"/>
      <c r="H14" s="250"/>
      <c r="I14" s="250"/>
      <c r="J14" s="223">
        <v>429.48070000000001</v>
      </c>
      <c r="K14" s="223">
        <v>429.48070000000001</v>
      </c>
      <c r="L14" s="223">
        <v>429.48070000000001</v>
      </c>
      <c r="M14" s="223">
        <v>429.48070000000001</v>
      </c>
      <c r="N14" s="223">
        <v>429.48070000000001</v>
      </c>
      <c r="O14" s="223">
        <v>429.48070000000001</v>
      </c>
      <c r="P14" s="223">
        <v>429.48070000000001</v>
      </c>
      <c r="Q14" s="223">
        <v>429.48070000000001</v>
      </c>
      <c r="R14" s="223">
        <v>429.48070000000001</v>
      </c>
      <c r="S14" s="223">
        <v>0</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58">
        <f t="shared" si="1"/>
        <v>3865.3263000000002</v>
      </c>
    </row>
    <row r="15" spans="1:36" ht="15.75" customHeight="1" x14ac:dyDescent="0.3">
      <c r="A15" s="246" t="s">
        <v>469</v>
      </c>
      <c r="B15" s="247">
        <v>12</v>
      </c>
      <c r="C15" s="248">
        <v>851.49329999999998</v>
      </c>
      <c r="D15" s="249">
        <v>0.67</v>
      </c>
      <c r="E15" s="250"/>
      <c r="F15" s="250"/>
      <c r="G15" s="250"/>
      <c r="H15" s="250"/>
      <c r="I15" s="250"/>
      <c r="J15" s="223">
        <v>570.50040000000001</v>
      </c>
      <c r="K15" s="223">
        <v>570.50040000000001</v>
      </c>
      <c r="L15" s="223">
        <v>570.50040000000001</v>
      </c>
      <c r="M15" s="223">
        <v>570.50040000000001</v>
      </c>
      <c r="N15" s="223">
        <v>570.50040000000001</v>
      </c>
      <c r="O15" s="223">
        <v>570.50040000000001</v>
      </c>
      <c r="P15" s="223">
        <v>570.50040000000001</v>
      </c>
      <c r="Q15" s="223">
        <v>570.50040000000001</v>
      </c>
      <c r="R15" s="223">
        <v>570.50040000000001</v>
      </c>
      <c r="S15" s="223">
        <v>570.50040000000001</v>
      </c>
      <c r="T15" s="223">
        <v>570.50040000000001</v>
      </c>
      <c r="U15" s="223">
        <v>570.50040000000001</v>
      </c>
      <c r="V15" s="223">
        <v>0</v>
      </c>
      <c r="W15" s="223">
        <v>0</v>
      </c>
      <c r="X15" s="223">
        <v>0</v>
      </c>
      <c r="Y15" s="223">
        <v>0</v>
      </c>
      <c r="Z15" s="223">
        <v>0</v>
      </c>
      <c r="AA15" s="223">
        <v>0</v>
      </c>
      <c r="AB15" s="223">
        <v>0</v>
      </c>
      <c r="AC15" s="223">
        <v>0</v>
      </c>
      <c r="AD15" s="223">
        <v>0</v>
      </c>
      <c r="AE15" s="223">
        <v>0</v>
      </c>
      <c r="AF15" s="223">
        <v>0</v>
      </c>
      <c r="AG15" s="223">
        <v>0</v>
      </c>
      <c r="AH15" s="223">
        <v>0</v>
      </c>
      <c r="AI15" s="223">
        <v>0</v>
      </c>
      <c r="AJ15" s="258">
        <f t="shared" si="1"/>
        <v>6846.0047999999997</v>
      </c>
    </row>
    <row r="16" spans="1:36" ht="15.75" customHeight="1" x14ac:dyDescent="0.3">
      <c r="A16" s="246" t="s">
        <v>470</v>
      </c>
      <c r="B16" s="247">
        <v>10</v>
      </c>
      <c r="C16" s="248">
        <v>130.40180000000001</v>
      </c>
      <c r="D16" s="249">
        <v>0.8</v>
      </c>
      <c r="E16" s="250"/>
      <c r="F16" s="250"/>
      <c r="G16" s="250"/>
      <c r="H16" s="250"/>
      <c r="I16" s="250"/>
      <c r="J16" s="223">
        <v>104.3215</v>
      </c>
      <c r="K16" s="223">
        <v>104.3215</v>
      </c>
      <c r="L16" s="223">
        <v>104.3215</v>
      </c>
      <c r="M16" s="223">
        <v>104.3215</v>
      </c>
      <c r="N16" s="223">
        <v>104.3215</v>
      </c>
      <c r="O16" s="223">
        <v>104.3215</v>
      </c>
      <c r="P16" s="223">
        <v>104.3215</v>
      </c>
      <c r="Q16" s="223">
        <v>104.3215</v>
      </c>
      <c r="R16" s="223">
        <v>104.3215</v>
      </c>
      <c r="S16" s="223">
        <v>104.3215</v>
      </c>
      <c r="T16" s="223">
        <v>0</v>
      </c>
      <c r="U16" s="223">
        <v>0</v>
      </c>
      <c r="V16" s="223">
        <v>0</v>
      </c>
      <c r="W16" s="223">
        <v>0</v>
      </c>
      <c r="X16" s="223">
        <v>0</v>
      </c>
      <c r="Y16" s="223">
        <v>0</v>
      </c>
      <c r="Z16" s="223">
        <v>0</v>
      </c>
      <c r="AA16" s="223">
        <v>0</v>
      </c>
      <c r="AB16" s="223">
        <v>0</v>
      </c>
      <c r="AC16" s="223">
        <v>0</v>
      </c>
      <c r="AD16" s="223">
        <v>0</v>
      </c>
      <c r="AE16" s="223">
        <v>0</v>
      </c>
      <c r="AF16" s="223">
        <v>0</v>
      </c>
      <c r="AG16" s="223">
        <v>0</v>
      </c>
      <c r="AH16" s="223">
        <v>0</v>
      </c>
      <c r="AI16" s="223">
        <v>0</v>
      </c>
      <c r="AJ16" s="258">
        <f t="shared" si="1"/>
        <v>1043.2149999999999</v>
      </c>
    </row>
    <row r="17" spans="1:36" ht="15.75" customHeight="1" x14ac:dyDescent="0.3">
      <c r="A17" s="246" t="s">
        <v>119</v>
      </c>
      <c r="B17" s="247">
        <v>20</v>
      </c>
      <c r="C17" s="248">
        <v>38.026899999999998</v>
      </c>
      <c r="D17" s="249">
        <v>0.8</v>
      </c>
      <c r="E17" s="250"/>
      <c r="F17" s="250"/>
      <c r="G17" s="250"/>
      <c r="H17" s="250"/>
      <c r="I17" s="250"/>
      <c r="J17" s="223">
        <v>30.421600000000002</v>
      </c>
      <c r="K17" s="223">
        <v>30.421600000000002</v>
      </c>
      <c r="L17" s="223">
        <v>30.421600000000002</v>
      </c>
      <c r="M17" s="223">
        <v>30.421600000000002</v>
      </c>
      <c r="N17" s="223">
        <v>30.421600000000002</v>
      </c>
      <c r="O17" s="223">
        <v>30.421600000000002</v>
      </c>
      <c r="P17" s="223">
        <v>30.421600000000002</v>
      </c>
      <c r="Q17" s="223">
        <v>30.421600000000002</v>
      </c>
      <c r="R17" s="223">
        <v>30.421600000000002</v>
      </c>
      <c r="S17" s="223">
        <v>30.421600000000002</v>
      </c>
      <c r="T17" s="223">
        <v>30.421600000000002</v>
      </c>
      <c r="U17" s="223">
        <v>30.421600000000002</v>
      </c>
      <c r="V17" s="223">
        <v>30.421600000000002</v>
      </c>
      <c r="W17" s="223">
        <v>30.421600000000002</v>
      </c>
      <c r="X17" s="223">
        <v>30.421600000000002</v>
      </c>
      <c r="Y17" s="223">
        <v>30.421600000000002</v>
      </c>
      <c r="Z17" s="223">
        <v>30.421600000000002</v>
      </c>
      <c r="AA17" s="223">
        <v>30.421600000000002</v>
      </c>
      <c r="AB17" s="223">
        <v>30.421600000000002</v>
      </c>
      <c r="AC17" s="223">
        <v>30.421600000000002</v>
      </c>
      <c r="AD17" s="223">
        <v>0</v>
      </c>
      <c r="AE17" s="223">
        <v>0</v>
      </c>
      <c r="AF17" s="223">
        <v>0</v>
      </c>
      <c r="AG17" s="223">
        <v>0</v>
      </c>
      <c r="AH17" s="223">
        <v>0</v>
      </c>
      <c r="AI17" s="223">
        <v>0</v>
      </c>
      <c r="AJ17" s="258">
        <f t="shared" si="1"/>
        <v>608.43200000000013</v>
      </c>
    </row>
    <row r="18" spans="1:36" ht="15.75" customHeight="1" x14ac:dyDescent="0.3">
      <c r="A18" s="246" t="s">
        <v>152</v>
      </c>
      <c r="B18" s="247">
        <v>15</v>
      </c>
      <c r="C18" s="248">
        <v>203.26990000000001</v>
      </c>
      <c r="D18" s="249">
        <v>0.8</v>
      </c>
      <c r="E18" s="250"/>
      <c r="F18" s="250"/>
      <c r="G18" s="250"/>
      <c r="H18" s="250"/>
      <c r="I18" s="250"/>
      <c r="J18" s="223">
        <v>162.61590000000001</v>
      </c>
      <c r="K18" s="223">
        <v>162.61590000000001</v>
      </c>
      <c r="L18" s="223">
        <v>162.61590000000001</v>
      </c>
      <c r="M18" s="223">
        <v>162.61590000000001</v>
      </c>
      <c r="N18" s="223">
        <v>162.61590000000001</v>
      </c>
      <c r="O18" s="223">
        <v>162.61590000000001</v>
      </c>
      <c r="P18" s="223">
        <v>162.61590000000001</v>
      </c>
      <c r="Q18" s="223">
        <v>162.61590000000001</v>
      </c>
      <c r="R18" s="223">
        <v>162.61590000000001</v>
      </c>
      <c r="S18" s="223">
        <v>162.61590000000001</v>
      </c>
      <c r="T18" s="223">
        <v>162.61590000000001</v>
      </c>
      <c r="U18" s="223">
        <v>162.61590000000001</v>
      </c>
      <c r="V18" s="223">
        <v>162.61590000000001</v>
      </c>
      <c r="W18" s="223">
        <v>162.61590000000001</v>
      </c>
      <c r="X18" s="223">
        <v>162.61590000000001</v>
      </c>
      <c r="Y18" s="223">
        <v>0</v>
      </c>
      <c r="Z18" s="223">
        <v>0</v>
      </c>
      <c r="AA18" s="223">
        <v>0</v>
      </c>
      <c r="AB18" s="223">
        <v>0</v>
      </c>
      <c r="AC18" s="223">
        <v>0</v>
      </c>
      <c r="AD18" s="223">
        <v>0</v>
      </c>
      <c r="AE18" s="223">
        <v>0</v>
      </c>
      <c r="AF18" s="223">
        <v>0</v>
      </c>
      <c r="AG18" s="223">
        <v>0</v>
      </c>
      <c r="AH18" s="223">
        <v>0</v>
      </c>
      <c r="AI18" s="223">
        <v>0</v>
      </c>
      <c r="AJ18" s="258">
        <f t="shared" si="1"/>
        <v>2439.2384999999995</v>
      </c>
    </row>
    <row r="19" spans="1:36" ht="15.75" customHeight="1" x14ac:dyDescent="0.3">
      <c r="A19" s="246" t="s">
        <v>471</v>
      </c>
      <c r="B19" s="247">
        <v>16</v>
      </c>
      <c r="C19" s="248">
        <v>169.39529999999999</v>
      </c>
      <c r="D19" s="249">
        <v>0.67</v>
      </c>
      <c r="E19" s="250"/>
      <c r="F19" s="250"/>
      <c r="G19" s="250"/>
      <c r="H19" s="250"/>
      <c r="I19" s="250"/>
      <c r="J19" s="223">
        <v>113.4948</v>
      </c>
      <c r="K19" s="223">
        <v>113.4948</v>
      </c>
      <c r="L19" s="223">
        <v>113.4948</v>
      </c>
      <c r="M19" s="223">
        <v>113.4948</v>
      </c>
      <c r="N19" s="223">
        <v>113.4948</v>
      </c>
      <c r="O19" s="223">
        <v>113.4948</v>
      </c>
      <c r="P19" s="223">
        <v>113.4948</v>
      </c>
      <c r="Q19" s="223">
        <v>113.4948</v>
      </c>
      <c r="R19" s="223">
        <v>113.4948</v>
      </c>
      <c r="S19" s="223">
        <v>113.4948</v>
      </c>
      <c r="T19" s="223">
        <v>113.4948</v>
      </c>
      <c r="U19" s="223">
        <v>113.4948</v>
      </c>
      <c r="V19" s="223">
        <v>113.4948</v>
      </c>
      <c r="W19" s="223">
        <v>113.4948</v>
      </c>
      <c r="X19" s="223">
        <v>113.4948</v>
      </c>
      <c r="Y19" s="223">
        <v>113.4948</v>
      </c>
      <c r="Z19" s="223">
        <v>0</v>
      </c>
      <c r="AA19" s="223">
        <v>0</v>
      </c>
      <c r="AB19" s="223">
        <v>0</v>
      </c>
      <c r="AC19" s="223">
        <v>0</v>
      </c>
      <c r="AD19" s="223">
        <v>0</v>
      </c>
      <c r="AE19" s="223">
        <v>0</v>
      </c>
      <c r="AF19" s="223">
        <v>0</v>
      </c>
      <c r="AG19" s="223">
        <v>0</v>
      </c>
      <c r="AH19" s="223">
        <v>0</v>
      </c>
      <c r="AI19" s="223">
        <v>0</v>
      </c>
      <c r="AJ19" s="258">
        <f t="shared" si="1"/>
        <v>1815.9167999999993</v>
      </c>
    </row>
    <row r="20" spans="1:36" ht="15.75" customHeight="1" x14ac:dyDescent="0.3">
      <c r="A20" s="246" t="s">
        <v>419</v>
      </c>
      <c r="B20" s="247">
        <v>14</v>
      </c>
      <c r="C20" s="248">
        <v>197.88800000000001</v>
      </c>
      <c r="D20" s="249">
        <v>0.63</v>
      </c>
      <c r="E20" s="250"/>
      <c r="F20" s="250"/>
      <c r="G20" s="250"/>
      <c r="H20" s="250"/>
      <c r="I20" s="250"/>
      <c r="J20" s="223">
        <v>124.6694</v>
      </c>
      <c r="K20" s="223">
        <v>124.6694</v>
      </c>
      <c r="L20" s="223">
        <v>124.6694</v>
      </c>
      <c r="M20" s="223">
        <v>124.6694</v>
      </c>
      <c r="N20" s="223">
        <v>124.6694</v>
      </c>
      <c r="O20" s="223">
        <v>124.6694</v>
      </c>
      <c r="P20" s="223">
        <v>124.6694</v>
      </c>
      <c r="Q20" s="223">
        <v>124.6694</v>
      </c>
      <c r="R20" s="223">
        <v>124.6694</v>
      </c>
      <c r="S20" s="223">
        <v>124.6694</v>
      </c>
      <c r="T20" s="223">
        <v>124.6694</v>
      </c>
      <c r="U20" s="223">
        <v>124.6694</v>
      </c>
      <c r="V20" s="223">
        <v>124.6694</v>
      </c>
      <c r="W20" s="223">
        <v>124.6694</v>
      </c>
      <c r="X20" s="223">
        <v>0</v>
      </c>
      <c r="Y20" s="223">
        <v>0</v>
      </c>
      <c r="Z20" s="223">
        <v>0</v>
      </c>
      <c r="AA20" s="223">
        <v>0</v>
      </c>
      <c r="AB20" s="223">
        <v>0</v>
      </c>
      <c r="AC20" s="223">
        <v>0</v>
      </c>
      <c r="AD20" s="223">
        <v>0</v>
      </c>
      <c r="AE20" s="223">
        <v>0</v>
      </c>
      <c r="AF20" s="223">
        <v>0</v>
      </c>
      <c r="AG20" s="223">
        <v>0</v>
      </c>
      <c r="AH20" s="223">
        <v>0</v>
      </c>
      <c r="AI20" s="223">
        <v>0</v>
      </c>
      <c r="AJ20" s="258">
        <f t="shared" si="1"/>
        <v>1745.3715999999999</v>
      </c>
    </row>
    <row r="21" spans="1:36" ht="15.75" customHeight="1" x14ac:dyDescent="0.3">
      <c r="A21" s="246" t="s">
        <v>222</v>
      </c>
      <c r="B21" s="247">
        <v>15</v>
      </c>
      <c r="C21" s="248">
        <v>127.68770000000001</v>
      </c>
      <c r="D21" s="249">
        <v>0.65</v>
      </c>
      <c r="E21" s="250"/>
      <c r="F21" s="250"/>
      <c r="G21" s="250"/>
      <c r="H21" s="250"/>
      <c r="I21" s="250"/>
      <c r="J21" s="223">
        <v>82.997</v>
      </c>
      <c r="K21" s="223">
        <v>82.997</v>
      </c>
      <c r="L21" s="223">
        <v>82.997</v>
      </c>
      <c r="M21" s="223">
        <v>82.997</v>
      </c>
      <c r="N21" s="223">
        <v>82.997</v>
      </c>
      <c r="O21" s="223">
        <v>82.997</v>
      </c>
      <c r="P21" s="223">
        <v>82.997</v>
      </c>
      <c r="Q21" s="223">
        <v>82.997</v>
      </c>
      <c r="R21" s="223">
        <v>82.997</v>
      </c>
      <c r="S21" s="223">
        <v>82.997</v>
      </c>
      <c r="T21" s="223">
        <v>82.997</v>
      </c>
      <c r="U21" s="223">
        <v>82.997</v>
      </c>
      <c r="V21" s="223">
        <v>82.997</v>
      </c>
      <c r="W21" s="223">
        <v>82.997</v>
      </c>
      <c r="X21" s="223">
        <v>82.997</v>
      </c>
      <c r="Y21" s="223">
        <v>0</v>
      </c>
      <c r="Z21" s="223">
        <v>0</v>
      </c>
      <c r="AA21" s="223">
        <v>0</v>
      </c>
      <c r="AB21" s="223">
        <v>0</v>
      </c>
      <c r="AC21" s="223">
        <v>0</v>
      </c>
      <c r="AD21" s="223">
        <v>0</v>
      </c>
      <c r="AE21" s="223">
        <v>0</v>
      </c>
      <c r="AF21" s="223">
        <v>0</v>
      </c>
      <c r="AG21" s="223">
        <v>0</v>
      </c>
      <c r="AH21" s="223">
        <v>0</v>
      </c>
      <c r="AI21" s="223">
        <v>0</v>
      </c>
      <c r="AJ21" s="258">
        <f t="shared" si="1"/>
        <v>1244.9549999999999</v>
      </c>
    </row>
    <row r="22" spans="1:36" ht="15.75" customHeight="1" x14ac:dyDescent="0.3">
      <c r="A22" s="246" t="s">
        <v>96</v>
      </c>
      <c r="B22" s="247">
        <v>19</v>
      </c>
      <c r="C22" s="248">
        <v>85.603499999999997</v>
      </c>
      <c r="D22" s="249">
        <v>0.66</v>
      </c>
      <c r="E22" s="250"/>
      <c r="F22" s="250"/>
      <c r="G22" s="250"/>
      <c r="H22" s="250"/>
      <c r="I22" s="250"/>
      <c r="J22" s="223">
        <v>56.498199999999997</v>
      </c>
      <c r="K22" s="223">
        <v>56.498199999999997</v>
      </c>
      <c r="L22" s="223">
        <v>56.498199999999997</v>
      </c>
      <c r="M22" s="223">
        <v>56.498199999999997</v>
      </c>
      <c r="N22" s="223">
        <v>56.498199999999997</v>
      </c>
      <c r="O22" s="223">
        <v>56.498199999999997</v>
      </c>
      <c r="P22" s="223">
        <v>56.498199999999997</v>
      </c>
      <c r="Q22" s="223">
        <v>56.498199999999997</v>
      </c>
      <c r="R22" s="223">
        <v>56.498199999999997</v>
      </c>
      <c r="S22" s="223">
        <v>56.498199999999997</v>
      </c>
      <c r="T22" s="223">
        <v>56.498199999999997</v>
      </c>
      <c r="U22" s="223">
        <v>56.498199999999997</v>
      </c>
      <c r="V22" s="223">
        <v>56.498199999999997</v>
      </c>
      <c r="W22" s="223">
        <v>56.498199999999997</v>
      </c>
      <c r="X22" s="223">
        <v>56.498199999999997</v>
      </c>
      <c r="Y22" s="223">
        <v>56.498199999999997</v>
      </c>
      <c r="Z22" s="223">
        <v>56.498199999999997</v>
      </c>
      <c r="AA22" s="223">
        <v>56.498199999999997</v>
      </c>
      <c r="AB22" s="223">
        <v>56.498199999999997</v>
      </c>
      <c r="AC22" s="223">
        <v>0</v>
      </c>
      <c r="AD22" s="223">
        <v>0</v>
      </c>
      <c r="AE22" s="223">
        <v>0</v>
      </c>
      <c r="AF22" s="223">
        <v>0</v>
      </c>
      <c r="AG22" s="223">
        <v>0</v>
      </c>
      <c r="AH22" s="223">
        <v>0</v>
      </c>
      <c r="AI22" s="223">
        <v>0</v>
      </c>
      <c r="AJ22" s="258">
        <f t="shared" si="1"/>
        <v>1073.4657999999999</v>
      </c>
    </row>
    <row r="23" spans="1:36" ht="15.75" customHeight="1" x14ac:dyDescent="0.3">
      <c r="A23" s="246" t="s">
        <v>472</v>
      </c>
      <c r="B23" s="247">
        <v>10</v>
      </c>
      <c r="C23" s="248">
        <v>30.834800000000001</v>
      </c>
      <c r="D23" s="249">
        <v>0.67</v>
      </c>
      <c r="E23" s="250"/>
      <c r="F23" s="250"/>
      <c r="G23" s="250"/>
      <c r="H23" s="250"/>
      <c r="I23" s="250"/>
      <c r="J23" s="223">
        <v>20.659300000000002</v>
      </c>
      <c r="K23" s="223">
        <v>20.659300000000002</v>
      </c>
      <c r="L23" s="223">
        <v>20.659300000000002</v>
      </c>
      <c r="M23" s="223">
        <v>20.659300000000002</v>
      </c>
      <c r="N23" s="223">
        <v>20.659300000000002</v>
      </c>
      <c r="O23" s="223">
        <v>20.659300000000002</v>
      </c>
      <c r="P23" s="223">
        <v>20.659300000000002</v>
      </c>
      <c r="Q23" s="223">
        <v>20.659300000000002</v>
      </c>
      <c r="R23" s="223">
        <v>20.659300000000002</v>
      </c>
      <c r="S23" s="223">
        <v>20.659300000000002</v>
      </c>
      <c r="T23" s="223">
        <v>0</v>
      </c>
      <c r="U23" s="223">
        <v>0</v>
      </c>
      <c r="V23" s="223">
        <v>0</v>
      </c>
      <c r="W23" s="223">
        <v>0</v>
      </c>
      <c r="X23" s="223">
        <v>0</v>
      </c>
      <c r="Y23" s="223">
        <v>0</v>
      </c>
      <c r="Z23" s="223">
        <v>0</v>
      </c>
      <c r="AA23" s="223">
        <v>0</v>
      </c>
      <c r="AB23" s="223">
        <v>0</v>
      </c>
      <c r="AC23" s="223">
        <v>0</v>
      </c>
      <c r="AD23" s="223">
        <v>0</v>
      </c>
      <c r="AE23" s="223">
        <v>0</v>
      </c>
      <c r="AF23" s="223">
        <v>0</v>
      </c>
      <c r="AG23" s="223">
        <v>0</v>
      </c>
      <c r="AH23" s="223">
        <v>0</v>
      </c>
      <c r="AI23" s="223">
        <v>0</v>
      </c>
      <c r="AJ23" s="258">
        <f t="shared" si="1"/>
        <v>206.59300000000002</v>
      </c>
    </row>
    <row r="24" spans="1:36" ht="15.75" customHeight="1" x14ac:dyDescent="0.3">
      <c r="A24" s="246" t="s">
        <v>473</v>
      </c>
      <c r="B24" s="247">
        <v>7</v>
      </c>
      <c r="C24" s="248">
        <v>25.327100000000002</v>
      </c>
      <c r="D24" s="249">
        <v>0.76</v>
      </c>
      <c r="E24" s="250"/>
      <c r="F24" s="250"/>
      <c r="G24" s="250"/>
      <c r="H24" s="250"/>
      <c r="I24" s="250"/>
      <c r="J24" s="223">
        <v>19.2486</v>
      </c>
      <c r="K24" s="223">
        <v>19.2486</v>
      </c>
      <c r="L24" s="223">
        <v>19.2486</v>
      </c>
      <c r="M24" s="223">
        <v>19.2486</v>
      </c>
      <c r="N24" s="223">
        <v>19.2486</v>
      </c>
      <c r="O24" s="223">
        <v>19.2486</v>
      </c>
      <c r="P24" s="223">
        <v>19.2486</v>
      </c>
      <c r="Q24" s="223">
        <v>0</v>
      </c>
      <c r="R24" s="223">
        <v>0</v>
      </c>
      <c r="S24" s="223">
        <v>0</v>
      </c>
      <c r="T24" s="223">
        <v>0</v>
      </c>
      <c r="U24" s="223">
        <v>0</v>
      </c>
      <c r="V24" s="223">
        <v>0</v>
      </c>
      <c r="W24" s="223">
        <v>0</v>
      </c>
      <c r="X24" s="223">
        <v>0</v>
      </c>
      <c r="Y24" s="223">
        <v>0</v>
      </c>
      <c r="Z24" s="223">
        <v>0</v>
      </c>
      <c r="AA24" s="223">
        <v>0</v>
      </c>
      <c r="AB24" s="223">
        <v>0</v>
      </c>
      <c r="AC24" s="223">
        <v>0</v>
      </c>
      <c r="AD24" s="223">
        <v>0</v>
      </c>
      <c r="AE24" s="223">
        <v>0</v>
      </c>
      <c r="AF24" s="223">
        <v>0</v>
      </c>
      <c r="AG24" s="223">
        <v>0</v>
      </c>
      <c r="AH24" s="223">
        <v>0</v>
      </c>
      <c r="AI24" s="223">
        <v>0</v>
      </c>
      <c r="AJ24" s="258">
        <f t="shared" si="1"/>
        <v>134.74019999999999</v>
      </c>
    </row>
    <row r="25" spans="1:36" ht="15.75" customHeight="1" x14ac:dyDescent="0.3">
      <c r="A25" s="246" t="s">
        <v>474</v>
      </c>
      <c r="B25" s="247">
        <v>21</v>
      </c>
      <c r="C25" s="248">
        <v>9.5310000000000006</v>
      </c>
      <c r="D25" s="249">
        <v>0.63</v>
      </c>
      <c r="E25" s="250"/>
      <c r="F25" s="250"/>
      <c r="G25" s="250"/>
      <c r="H25" s="250"/>
      <c r="I25" s="250"/>
      <c r="J25" s="223">
        <v>6.0045999999999999</v>
      </c>
      <c r="K25" s="223">
        <v>6.0045999999999999</v>
      </c>
      <c r="L25" s="223">
        <v>6.0045999999999999</v>
      </c>
      <c r="M25" s="223">
        <v>6.0045999999999999</v>
      </c>
      <c r="N25" s="223">
        <v>6.0045999999999999</v>
      </c>
      <c r="O25" s="223">
        <v>6.0045999999999999</v>
      </c>
      <c r="P25" s="223">
        <v>6.0045999999999999</v>
      </c>
      <c r="Q25" s="223">
        <v>6.0045999999999999</v>
      </c>
      <c r="R25" s="223">
        <v>6.0045999999999999</v>
      </c>
      <c r="S25" s="223">
        <v>6.0045999999999999</v>
      </c>
      <c r="T25" s="223">
        <v>6.0045999999999999</v>
      </c>
      <c r="U25" s="223">
        <v>6.0045999999999999</v>
      </c>
      <c r="V25" s="223">
        <v>6.0045999999999999</v>
      </c>
      <c r="W25" s="223">
        <v>6.0045999999999999</v>
      </c>
      <c r="X25" s="223">
        <v>6.0045999999999999</v>
      </c>
      <c r="Y25" s="223">
        <v>6.0045999999999999</v>
      </c>
      <c r="Z25" s="223">
        <v>6.0045999999999999</v>
      </c>
      <c r="AA25" s="223">
        <v>6.0045999999999999</v>
      </c>
      <c r="AB25" s="223">
        <v>6.0045999999999999</v>
      </c>
      <c r="AC25" s="223">
        <v>6.0045999999999999</v>
      </c>
      <c r="AD25" s="223">
        <v>6.0045999999999999</v>
      </c>
      <c r="AE25" s="223">
        <v>0</v>
      </c>
      <c r="AF25" s="223">
        <v>0</v>
      </c>
      <c r="AG25" s="223">
        <v>0</v>
      </c>
      <c r="AH25" s="223">
        <v>0</v>
      </c>
      <c r="AI25" s="223">
        <v>0</v>
      </c>
      <c r="AJ25" s="258">
        <f t="shared" si="1"/>
        <v>126.09659999999995</v>
      </c>
    </row>
    <row r="26" spans="1:36" ht="15.75" customHeight="1" x14ac:dyDescent="0.3">
      <c r="A26" s="246" t="s">
        <v>475</v>
      </c>
      <c r="B26" s="247">
        <v>12</v>
      </c>
      <c r="C26" s="248">
        <v>6.8586</v>
      </c>
      <c r="D26" s="249">
        <v>0.72</v>
      </c>
      <c r="E26" s="250"/>
      <c r="F26" s="250"/>
      <c r="G26" s="250"/>
      <c r="H26" s="250"/>
      <c r="I26" s="250"/>
      <c r="J26" s="223">
        <v>4.9382000000000001</v>
      </c>
      <c r="K26" s="223">
        <v>4.9382000000000001</v>
      </c>
      <c r="L26" s="223">
        <v>4.9382000000000001</v>
      </c>
      <c r="M26" s="223">
        <v>4.9382000000000001</v>
      </c>
      <c r="N26" s="223">
        <v>4.9382000000000001</v>
      </c>
      <c r="O26" s="223">
        <v>4.9382000000000001</v>
      </c>
      <c r="P26" s="223">
        <v>4.9382000000000001</v>
      </c>
      <c r="Q26" s="223">
        <v>4.9382000000000001</v>
      </c>
      <c r="R26" s="223">
        <v>4.9382000000000001</v>
      </c>
      <c r="S26" s="223">
        <v>4.9382000000000001</v>
      </c>
      <c r="T26" s="223">
        <v>4.9382000000000001</v>
      </c>
      <c r="U26" s="223">
        <v>4.9382000000000001</v>
      </c>
      <c r="V26" s="223">
        <v>0</v>
      </c>
      <c r="W26" s="223">
        <v>0</v>
      </c>
      <c r="X26" s="223">
        <v>0</v>
      </c>
      <c r="Y26" s="223">
        <v>0</v>
      </c>
      <c r="Z26" s="223">
        <v>0</v>
      </c>
      <c r="AA26" s="223">
        <v>0</v>
      </c>
      <c r="AB26" s="223">
        <v>0</v>
      </c>
      <c r="AC26" s="223">
        <v>0</v>
      </c>
      <c r="AD26" s="223">
        <v>0</v>
      </c>
      <c r="AE26" s="223">
        <v>0</v>
      </c>
      <c r="AF26" s="223">
        <v>0</v>
      </c>
      <c r="AG26" s="223">
        <v>0</v>
      </c>
      <c r="AH26" s="223">
        <v>0</v>
      </c>
      <c r="AI26" s="223">
        <v>0</v>
      </c>
      <c r="AJ26" s="258">
        <f t="shared" si="1"/>
        <v>59.258400000000016</v>
      </c>
    </row>
    <row r="27" spans="1:36" ht="15.75" customHeight="1" x14ac:dyDescent="0.3">
      <c r="A27" s="246" t="s">
        <v>47</v>
      </c>
      <c r="B27" s="247">
        <v>15</v>
      </c>
      <c r="C27" s="248">
        <v>37.151699999999998</v>
      </c>
      <c r="D27" s="249">
        <v>0.8</v>
      </c>
      <c r="E27" s="250"/>
      <c r="F27" s="250"/>
      <c r="G27" s="250"/>
      <c r="H27" s="250"/>
      <c r="I27" s="250"/>
      <c r="J27" s="223">
        <v>29.721299999999999</v>
      </c>
      <c r="K27" s="223">
        <v>29.721299999999999</v>
      </c>
      <c r="L27" s="223">
        <v>29.721299999999999</v>
      </c>
      <c r="M27" s="223">
        <v>29.721299999999999</v>
      </c>
      <c r="N27" s="223">
        <v>29.721299999999999</v>
      </c>
      <c r="O27" s="223">
        <v>29.721299999999999</v>
      </c>
      <c r="P27" s="223">
        <v>29.721299999999999</v>
      </c>
      <c r="Q27" s="223">
        <v>29.721299999999999</v>
      </c>
      <c r="R27" s="223">
        <v>29.721299999999999</v>
      </c>
      <c r="S27" s="223">
        <v>29.721299999999999</v>
      </c>
      <c r="T27" s="223">
        <v>29.721299999999999</v>
      </c>
      <c r="U27" s="223">
        <v>29.721299999999999</v>
      </c>
      <c r="V27" s="223">
        <v>29.721299999999999</v>
      </c>
      <c r="W27" s="223">
        <v>29.721299999999999</v>
      </c>
      <c r="X27" s="223">
        <v>29.721299999999999</v>
      </c>
      <c r="Y27" s="223">
        <v>0</v>
      </c>
      <c r="Z27" s="223">
        <v>0</v>
      </c>
      <c r="AA27" s="223">
        <v>0</v>
      </c>
      <c r="AB27" s="223">
        <v>0</v>
      </c>
      <c r="AC27" s="223">
        <v>0</v>
      </c>
      <c r="AD27" s="223">
        <v>0</v>
      </c>
      <c r="AE27" s="223">
        <v>0</v>
      </c>
      <c r="AF27" s="223">
        <v>0</v>
      </c>
      <c r="AG27" s="223">
        <v>0</v>
      </c>
      <c r="AH27" s="223">
        <v>0</v>
      </c>
      <c r="AI27" s="223">
        <v>0</v>
      </c>
      <c r="AJ27" s="258">
        <f t="shared" si="1"/>
        <v>445.81949999999983</v>
      </c>
    </row>
    <row r="28" spans="1:36" ht="15.75" customHeight="1" x14ac:dyDescent="0.3">
      <c r="A28" s="246" t="s">
        <v>46</v>
      </c>
      <c r="B28" s="247">
        <v>10</v>
      </c>
      <c r="C28" s="248">
        <v>2.3742000000000001</v>
      </c>
      <c r="D28" s="249">
        <v>0.8</v>
      </c>
      <c r="E28" s="250"/>
      <c r="F28" s="250"/>
      <c r="G28" s="250"/>
      <c r="H28" s="250"/>
      <c r="I28" s="250"/>
      <c r="J28" s="223">
        <v>1.8993</v>
      </c>
      <c r="K28" s="223">
        <v>1.8993</v>
      </c>
      <c r="L28" s="223">
        <v>1.8993</v>
      </c>
      <c r="M28" s="223">
        <v>1.8993</v>
      </c>
      <c r="N28" s="223">
        <v>1.8993</v>
      </c>
      <c r="O28" s="223">
        <v>1.8993</v>
      </c>
      <c r="P28" s="223">
        <v>1.8993</v>
      </c>
      <c r="Q28" s="223">
        <v>1.8993</v>
      </c>
      <c r="R28" s="223">
        <v>1.8993</v>
      </c>
      <c r="S28" s="223">
        <v>1.8993</v>
      </c>
      <c r="T28" s="223">
        <v>0</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58">
        <f t="shared" si="1"/>
        <v>18.992999999999999</v>
      </c>
    </row>
    <row r="29" spans="1:36" ht="15.75" customHeight="1" x14ac:dyDescent="0.3">
      <c r="A29" s="246" t="s">
        <v>150</v>
      </c>
      <c r="B29" s="247">
        <v>10</v>
      </c>
      <c r="C29" s="248">
        <v>1.6437999999999999</v>
      </c>
      <c r="D29" s="249">
        <v>0.8</v>
      </c>
      <c r="E29" s="250"/>
      <c r="F29" s="250"/>
      <c r="G29" s="250"/>
      <c r="H29" s="250"/>
      <c r="I29" s="250"/>
      <c r="J29" s="223">
        <v>1.3149999999999999</v>
      </c>
      <c r="K29" s="223">
        <v>1.3149999999999999</v>
      </c>
      <c r="L29" s="223">
        <v>1.3149999999999999</v>
      </c>
      <c r="M29" s="223">
        <v>1.3149999999999999</v>
      </c>
      <c r="N29" s="223">
        <v>1.3149999999999999</v>
      </c>
      <c r="O29" s="223">
        <v>1.3149999999999999</v>
      </c>
      <c r="P29" s="223">
        <v>1.3149999999999999</v>
      </c>
      <c r="Q29" s="223">
        <v>1.3149999999999999</v>
      </c>
      <c r="R29" s="223">
        <v>1.3149999999999999</v>
      </c>
      <c r="S29" s="223">
        <v>1.3149999999999999</v>
      </c>
      <c r="T29" s="223">
        <v>0</v>
      </c>
      <c r="U29" s="223">
        <v>0</v>
      </c>
      <c r="V29" s="223">
        <v>0</v>
      </c>
      <c r="W29" s="223">
        <v>0</v>
      </c>
      <c r="X29" s="223">
        <v>0</v>
      </c>
      <c r="Y29" s="223">
        <v>0</v>
      </c>
      <c r="Z29" s="223">
        <v>0</v>
      </c>
      <c r="AA29" s="223">
        <v>0</v>
      </c>
      <c r="AB29" s="223">
        <v>0</v>
      </c>
      <c r="AC29" s="223">
        <v>0</v>
      </c>
      <c r="AD29" s="223">
        <v>0</v>
      </c>
      <c r="AE29" s="223">
        <v>0</v>
      </c>
      <c r="AF29" s="223">
        <v>0</v>
      </c>
      <c r="AG29" s="223">
        <v>0</v>
      </c>
      <c r="AH29" s="223">
        <v>0</v>
      </c>
      <c r="AI29" s="223">
        <v>0</v>
      </c>
      <c r="AJ29" s="258">
        <f t="shared" si="1"/>
        <v>13.149999999999997</v>
      </c>
    </row>
    <row r="30" spans="1:36" ht="15.75" customHeight="1" x14ac:dyDescent="0.3">
      <c r="A30" s="246" t="s">
        <v>161</v>
      </c>
      <c r="B30" s="247">
        <v>20</v>
      </c>
      <c r="C30" s="248">
        <v>0.28320000000000001</v>
      </c>
      <c r="D30" s="249">
        <v>0.8</v>
      </c>
      <c r="E30" s="250"/>
      <c r="F30" s="250"/>
      <c r="G30" s="250"/>
      <c r="H30" s="250"/>
      <c r="I30" s="250"/>
      <c r="J30" s="223">
        <v>0.22650000000000001</v>
      </c>
      <c r="K30" s="223">
        <v>0.22650000000000001</v>
      </c>
      <c r="L30" s="223">
        <v>0.22650000000000001</v>
      </c>
      <c r="M30" s="223">
        <v>0.22650000000000001</v>
      </c>
      <c r="N30" s="223">
        <v>0.22650000000000001</v>
      </c>
      <c r="O30" s="223">
        <v>0.22650000000000001</v>
      </c>
      <c r="P30" s="223">
        <v>0.22650000000000001</v>
      </c>
      <c r="Q30" s="223">
        <v>0.22650000000000001</v>
      </c>
      <c r="R30" s="223">
        <v>0.22650000000000001</v>
      </c>
      <c r="S30" s="223">
        <v>0.22650000000000001</v>
      </c>
      <c r="T30" s="223">
        <v>0.22650000000000001</v>
      </c>
      <c r="U30" s="223">
        <v>0.22650000000000001</v>
      </c>
      <c r="V30" s="223">
        <v>0.22650000000000001</v>
      </c>
      <c r="W30" s="223">
        <v>0.22650000000000001</v>
      </c>
      <c r="X30" s="223">
        <v>0.22650000000000001</v>
      </c>
      <c r="Y30" s="223">
        <v>0.22650000000000001</v>
      </c>
      <c r="Z30" s="223">
        <v>0.22650000000000001</v>
      </c>
      <c r="AA30" s="223">
        <v>0.22650000000000001</v>
      </c>
      <c r="AB30" s="223">
        <v>0.22650000000000001</v>
      </c>
      <c r="AC30" s="223">
        <v>0.22650000000000001</v>
      </c>
      <c r="AD30" s="223">
        <v>0</v>
      </c>
      <c r="AE30" s="223">
        <v>0</v>
      </c>
      <c r="AF30" s="223">
        <v>0</v>
      </c>
      <c r="AG30" s="223">
        <v>0</v>
      </c>
      <c r="AH30" s="223">
        <v>0</v>
      </c>
      <c r="AI30" s="223">
        <v>0</v>
      </c>
      <c r="AJ30" s="258">
        <f t="shared" si="1"/>
        <v>4.53</v>
      </c>
    </row>
    <row r="31" spans="1:36" ht="15.75" customHeight="1" x14ac:dyDescent="0.3">
      <c r="A31" s="246" t="s">
        <v>224</v>
      </c>
      <c r="B31" s="247">
        <v>20</v>
      </c>
      <c r="C31" s="248">
        <v>8.3900000000000002E-2</v>
      </c>
      <c r="D31" s="249">
        <v>0.8</v>
      </c>
      <c r="E31" s="250"/>
      <c r="F31" s="250"/>
      <c r="G31" s="250"/>
      <c r="H31" s="250"/>
      <c r="I31" s="250"/>
      <c r="J31" s="223">
        <v>6.7199999999999996E-2</v>
      </c>
      <c r="K31" s="223">
        <v>6.7199999999999996E-2</v>
      </c>
      <c r="L31" s="223">
        <v>6.7199999999999996E-2</v>
      </c>
      <c r="M31" s="223">
        <v>6.7199999999999996E-2</v>
      </c>
      <c r="N31" s="223">
        <v>6.7199999999999996E-2</v>
      </c>
      <c r="O31" s="223">
        <v>6.7199999999999996E-2</v>
      </c>
      <c r="P31" s="223">
        <v>6.7199999999999996E-2</v>
      </c>
      <c r="Q31" s="223">
        <v>6.7199999999999996E-2</v>
      </c>
      <c r="R31" s="223">
        <v>6.7199999999999996E-2</v>
      </c>
      <c r="S31" s="223">
        <v>6.7199999999999996E-2</v>
      </c>
      <c r="T31" s="223">
        <v>6.7199999999999996E-2</v>
      </c>
      <c r="U31" s="223">
        <v>6.7199999999999996E-2</v>
      </c>
      <c r="V31" s="223">
        <v>6.7199999999999996E-2</v>
      </c>
      <c r="W31" s="223">
        <v>6.7199999999999996E-2</v>
      </c>
      <c r="X31" s="223">
        <v>6.7199999999999996E-2</v>
      </c>
      <c r="Y31" s="223">
        <v>6.7199999999999996E-2</v>
      </c>
      <c r="Z31" s="223">
        <v>6.7199999999999996E-2</v>
      </c>
      <c r="AA31" s="223">
        <v>6.7199999999999996E-2</v>
      </c>
      <c r="AB31" s="223">
        <v>6.7199999999999996E-2</v>
      </c>
      <c r="AC31" s="223">
        <v>6.7199999999999996E-2</v>
      </c>
      <c r="AD31" s="223">
        <v>0</v>
      </c>
      <c r="AE31" s="223">
        <v>0</v>
      </c>
      <c r="AF31" s="223">
        <v>0</v>
      </c>
      <c r="AG31" s="223">
        <v>0</v>
      </c>
      <c r="AH31" s="223">
        <v>0</v>
      </c>
      <c r="AI31" s="223">
        <v>0</v>
      </c>
      <c r="AJ31" s="258">
        <f t="shared" si="1"/>
        <v>1.3439999999999999</v>
      </c>
    </row>
    <row r="32" spans="1:36" ht="15.75" customHeight="1" x14ac:dyDescent="0.3">
      <c r="A32" s="246" t="s">
        <v>197</v>
      </c>
      <c r="B32" s="247">
        <v>7</v>
      </c>
      <c r="C32" s="248">
        <v>0.1079</v>
      </c>
      <c r="D32" s="249">
        <v>0.8</v>
      </c>
      <c r="E32" s="250"/>
      <c r="F32" s="250"/>
      <c r="G32" s="250"/>
      <c r="H32" s="250"/>
      <c r="I32" s="250"/>
      <c r="J32" s="223">
        <v>8.6300000000000002E-2</v>
      </c>
      <c r="K32" s="223">
        <v>8.6300000000000002E-2</v>
      </c>
      <c r="L32" s="223">
        <v>8.6300000000000002E-2</v>
      </c>
      <c r="M32" s="223">
        <v>8.6300000000000002E-2</v>
      </c>
      <c r="N32" s="223">
        <v>8.6300000000000002E-2</v>
      </c>
      <c r="O32" s="223">
        <v>8.6300000000000002E-2</v>
      </c>
      <c r="P32" s="223">
        <v>8.6300000000000002E-2</v>
      </c>
      <c r="Q32" s="223">
        <v>0</v>
      </c>
      <c r="R32" s="223">
        <v>0</v>
      </c>
      <c r="S32" s="223">
        <v>0</v>
      </c>
      <c r="T32" s="223">
        <v>0</v>
      </c>
      <c r="U32" s="223">
        <v>0</v>
      </c>
      <c r="V32" s="223">
        <v>0</v>
      </c>
      <c r="W32" s="223">
        <v>0</v>
      </c>
      <c r="X32" s="223">
        <v>0</v>
      </c>
      <c r="Y32" s="223">
        <v>0</v>
      </c>
      <c r="Z32" s="223">
        <v>0</v>
      </c>
      <c r="AA32" s="223">
        <v>0</v>
      </c>
      <c r="AB32" s="223">
        <v>0</v>
      </c>
      <c r="AC32" s="223">
        <v>0</v>
      </c>
      <c r="AD32" s="223">
        <v>0</v>
      </c>
      <c r="AE32" s="223">
        <v>0</v>
      </c>
      <c r="AF32" s="223">
        <v>0</v>
      </c>
      <c r="AG32" s="223">
        <v>0</v>
      </c>
      <c r="AH32" s="223">
        <v>0</v>
      </c>
      <c r="AI32" s="223">
        <v>0</v>
      </c>
      <c r="AJ32" s="258">
        <f t="shared" si="1"/>
        <v>0.60410000000000008</v>
      </c>
    </row>
    <row r="33" spans="1:36" ht="15.75" customHeight="1" x14ac:dyDescent="0.3">
      <c r="A33" s="226" t="s">
        <v>372</v>
      </c>
      <c r="B33" s="243"/>
      <c r="C33" s="228">
        <f>SUM(C5:C32)</f>
        <v>20258.050599999995</v>
      </c>
      <c r="D33" s="253">
        <f>J33/C33</f>
        <v>0.79646293804794854</v>
      </c>
      <c r="E33" s="108"/>
      <c r="F33" s="96"/>
      <c r="G33" s="96"/>
      <c r="H33" s="96"/>
      <c r="I33" s="96"/>
      <c r="J33" s="228">
        <f t="shared" ref="J33:AJ33" si="3">SUM(J5:J32)</f>
        <v>16134.786500000002</v>
      </c>
      <c r="K33" s="228">
        <f t="shared" si="3"/>
        <v>16134.786500000002</v>
      </c>
      <c r="L33" s="228">
        <f t="shared" si="3"/>
        <v>16134.867300000002</v>
      </c>
      <c r="M33" s="228">
        <f t="shared" si="3"/>
        <v>16134.867300000002</v>
      </c>
      <c r="N33" s="228">
        <f t="shared" si="3"/>
        <v>16088.726700000001</v>
      </c>
      <c r="O33" s="228">
        <f t="shared" si="3"/>
        <v>15975.761700000001</v>
      </c>
      <c r="P33" s="228">
        <f t="shared" si="3"/>
        <v>15975.618600000002</v>
      </c>
      <c r="Q33" s="228">
        <f t="shared" si="3"/>
        <v>15303.677800000001</v>
      </c>
      <c r="R33" s="228">
        <f t="shared" si="3"/>
        <v>14825.5095</v>
      </c>
      <c r="S33" s="228">
        <f t="shared" si="3"/>
        <v>14396.0288</v>
      </c>
      <c r="T33" s="228">
        <f t="shared" si="3"/>
        <v>13350.063600000001</v>
      </c>
      <c r="U33" s="228">
        <f t="shared" si="3"/>
        <v>3932.7186000000011</v>
      </c>
      <c r="V33" s="228">
        <f t="shared" si="3"/>
        <v>3357.2800000000011</v>
      </c>
      <c r="W33" s="228">
        <f t="shared" si="3"/>
        <v>3357.2800000000011</v>
      </c>
      <c r="X33" s="228">
        <f t="shared" si="3"/>
        <v>3172.706000000001</v>
      </c>
      <c r="Y33" s="228">
        <f t="shared" si="3"/>
        <v>206.71290000000002</v>
      </c>
      <c r="Z33" s="228">
        <f t="shared" si="3"/>
        <v>93.218099999999993</v>
      </c>
      <c r="AA33" s="228">
        <f t="shared" si="3"/>
        <v>93.218099999999993</v>
      </c>
      <c r="AB33" s="228">
        <f t="shared" si="3"/>
        <v>93.218099999999993</v>
      </c>
      <c r="AC33" s="228">
        <f t="shared" si="3"/>
        <v>36.719900000000003</v>
      </c>
      <c r="AD33" s="228">
        <f t="shared" si="3"/>
        <v>6.0045999999999999</v>
      </c>
      <c r="AE33" s="228">
        <f t="shared" si="3"/>
        <v>0</v>
      </c>
      <c r="AF33" s="228">
        <f t="shared" si="3"/>
        <v>0</v>
      </c>
      <c r="AG33" s="228">
        <f t="shared" si="3"/>
        <v>0</v>
      </c>
      <c r="AH33" s="228">
        <f t="shared" si="3"/>
        <v>0</v>
      </c>
      <c r="AI33" s="245">
        <f t="shared" si="3"/>
        <v>0</v>
      </c>
      <c r="AJ33" s="220">
        <f t="shared" si="3"/>
        <v>184803.77059999999</v>
      </c>
    </row>
    <row r="34" spans="1:36" ht="15.75" customHeight="1" x14ac:dyDescent="0.3">
      <c r="A34" s="226" t="s">
        <v>373</v>
      </c>
      <c r="B34" s="231"/>
      <c r="C34" s="232"/>
      <c r="D34" s="244"/>
      <c r="E34" s="99"/>
      <c r="F34" s="99"/>
      <c r="G34" s="99"/>
      <c r="H34" s="99"/>
      <c r="I34" s="100"/>
      <c r="J34" s="220">
        <v>0</v>
      </c>
      <c r="K34" s="234">
        <f>J33-K33</f>
        <v>0</v>
      </c>
      <c r="L34" s="234">
        <f t="shared" ref="L34:AI34" si="4">K33-L33</f>
        <v>-8.0799999999726424E-2</v>
      </c>
      <c r="M34" s="234">
        <f t="shared" si="4"/>
        <v>0</v>
      </c>
      <c r="N34" s="234">
        <f t="shared" si="4"/>
        <v>46.140600000000632</v>
      </c>
      <c r="O34" s="234">
        <f t="shared" si="4"/>
        <v>112.96500000000015</v>
      </c>
      <c r="P34" s="234">
        <f>O33-P33</f>
        <v>0.14309999999932188</v>
      </c>
      <c r="Q34" s="234">
        <f t="shared" si="4"/>
        <v>671.94080000000031</v>
      </c>
      <c r="R34" s="234">
        <f t="shared" si="4"/>
        <v>478.16830000000118</v>
      </c>
      <c r="S34" s="234">
        <f t="shared" si="4"/>
        <v>429.48070000000007</v>
      </c>
      <c r="T34" s="234">
        <f t="shared" si="4"/>
        <v>1045.9651999999987</v>
      </c>
      <c r="U34" s="234">
        <f t="shared" si="4"/>
        <v>9417.3450000000012</v>
      </c>
      <c r="V34" s="234">
        <f t="shared" si="4"/>
        <v>575.43859999999995</v>
      </c>
      <c r="W34" s="234">
        <f t="shared" si="4"/>
        <v>0</v>
      </c>
      <c r="X34" s="234">
        <f t="shared" si="4"/>
        <v>184.57400000000007</v>
      </c>
      <c r="Y34" s="234">
        <f t="shared" si="4"/>
        <v>2965.993100000001</v>
      </c>
      <c r="Z34" s="234">
        <f t="shared" si="4"/>
        <v>113.49480000000003</v>
      </c>
      <c r="AA34" s="234">
        <f t="shared" si="4"/>
        <v>0</v>
      </c>
      <c r="AB34" s="234">
        <f t="shared" si="4"/>
        <v>0</v>
      </c>
      <c r="AC34" s="234">
        <f t="shared" si="4"/>
        <v>56.49819999999999</v>
      </c>
      <c r="AD34" s="234">
        <f t="shared" si="4"/>
        <v>30.715300000000003</v>
      </c>
      <c r="AE34" s="234">
        <f t="shared" si="4"/>
        <v>6.0045999999999999</v>
      </c>
      <c r="AF34" s="234">
        <f t="shared" si="4"/>
        <v>0</v>
      </c>
      <c r="AG34" s="234">
        <f t="shared" si="4"/>
        <v>0</v>
      </c>
      <c r="AH34" s="234">
        <f t="shared" si="4"/>
        <v>0</v>
      </c>
      <c r="AI34" s="234">
        <f t="shared" si="4"/>
        <v>0</v>
      </c>
      <c r="AJ34" s="107"/>
    </row>
    <row r="35" spans="1:36" ht="15.75" customHeight="1" x14ac:dyDescent="0.3">
      <c r="A35" s="226" t="s">
        <v>374</v>
      </c>
      <c r="B35" s="231"/>
      <c r="C35" s="232"/>
      <c r="D35" s="232"/>
      <c r="E35" s="96"/>
      <c r="F35" s="96"/>
      <c r="G35" s="96"/>
      <c r="H35" s="96"/>
      <c r="I35" s="101"/>
      <c r="J35" s="220">
        <f>$J33-J33</f>
        <v>0</v>
      </c>
      <c r="K35" s="236">
        <f>$J33-K33</f>
        <v>0</v>
      </c>
      <c r="L35" s="236">
        <f t="shared" ref="L35:AI35" si="5">$J33-L33</f>
        <v>-8.0799999999726424E-2</v>
      </c>
      <c r="M35" s="236">
        <f t="shared" si="5"/>
        <v>-8.0799999999726424E-2</v>
      </c>
      <c r="N35" s="236">
        <f t="shared" si="5"/>
        <v>46.059800000000905</v>
      </c>
      <c r="O35" s="236">
        <f t="shared" si="5"/>
        <v>159.02480000000105</v>
      </c>
      <c r="P35" s="236">
        <f t="shared" si="5"/>
        <v>159.16790000000037</v>
      </c>
      <c r="Q35" s="236">
        <f t="shared" si="5"/>
        <v>831.10870000000068</v>
      </c>
      <c r="R35" s="236">
        <f t="shared" si="5"/>
        <v>1309.2770000000019</v>
      </c>
      <c r="S35" s="236">
        <f t="shared" si="5"/>
        <v>1738.7577000000019</v>
      </c>
      <c r="T35" s="236">
        <f t="shared" si="5"/>
        <v>2784.7229000000007</v>
      </c>
      <c r="U35" s="236">
        <f t="shared" si="5"/>
        <v>12202.067900000002</v>
      </c>
      <c r="V35" s="236">
        <f t="shared" si="5"/>
        <v>12777.506500000001</v>
      </c>
      <c r="W35" s="236">
        <f t="shared" si="5"/>
        <v>12777.506500000001</v>
      </c>
      <c r="X35" s="236">
        <f t="shared" si="5"/>
        <v>12962.0805</v>
      </c>
      <c r="Y35" s="236">
        <f t="shared" si="5"/>
        <v>15928.073600000002</v>
      </c>
      <c r="Z35" s="236">
        <f t="shared" si="5"/>
        <v>16041.568400000002</v>
      </c>
      <c r="AA35" s="236">
        <f t="shared" si="5"/>
        <v>16041.568400000002</v>
      </c>
      <c r="AB35" s="236">
        <f t="shared" si="5"/>
        <v>16041.568400000002</v>
      </c>
      <c r="AC35" s="236">
        <f>$J33-AC33</f>
        <v>16098.066600000002</v>
      </c>
      <c r="AD35" s="236">
        <f t="shared" si="5"/>
        <v>16128.781900000002</v>
      </c>
      <c r="AE35" s="236">
        <f t="shared" si="5"/>
        <v>16134.786500000002</v>
      </c>
      <c r="AF35" s="236">
        <f t="shared" si="5"/>
        <v>16134.786500000002</v>
      </c>
      <c r="AG35" s="236">
        <f t="shared" si="5"/>
        <v>16134.786500000002</v>
      </c>
      <c r="AH35" s="236">
        <f t="shared" si="5"/>
        <v>16134.786500000002</v>
      </c>
      <c r="AI35" s="236">
        <f t="shared" si="5"/>
        <v>16134.786500000002</v>
      </c>
      <c r="AJ35" s="102"/>
    </row>
    <row r="36" spans="1:36" ht="15.75" customHeight="1" x14ac:dyDescent="0.3">
      <c r="A36" s="239" t="s">
        <v>70</v>
      </c>
      <c r="B36" s="254">
        <f>SUMPRODUCT(B5:B32,C5:C32)/C33</f>
        <v>11.567900395559287</v>
      </c>
      <c r="C36" s="77"/>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row>
    <row r="37" spans="1:36" s="41" customFormat="1" ht="15.75" hidden="1" customHeight="1" x14ac:dyDescent="0.3"/>
    <row r="38" spans="1:36" ht="15.75" hidden="1" customHeight="1" x14ac:dyDescent="0.3">
      <c r="A38" s="561" t="str">
        <f>A3</f>
        <v>Measure Category</v>
      </c>
      <c r="B38" s="563" t="str">
        <f>B3</f>
        <v>Measure Life</v>
      </c>
      <c r="C38" s="563" t="str">
        <f>C3</f>
        <v>Annual Verified Gross Savings (MWh)</v>
      </c>
      <c r="D38" s="567" t="str">
        <f>D3</f>
        <v>NTGR</v>
      </c>
      <c r="E38" s="217"/>
      <c r="F38" s="165"/>
      <c r="G38" s="165"/>
      <c r="H38" s="165"/>
      <c r="I38" s="166"/>
      <c r="J38" s="198" t="str">
        <f>J3</f>
        <v>CPAS - Verified Net Savings (MWh)</v>
      </c>
      <c r="K38" s="198"/>
      <c r="L38" s="198"/>
      <c r="M38" s="198"/>
      <c r="N38" s="198"/>
      <c r="O38" s="198"/>
      <c r="P38" s="198"/>
      <c r="Q38" s="198"/>
      <c r="R38" s="198"/>
      <c r="S38" s="198"/>
      <c r="T38" s="325"/>
    </row>
    <row r="39" spans="1:36" ht="15.75" hidden="1" customHeight="1" x14ac:dyDescent="0.3">
      <c r="A39" s="566"/>
      <c r="B39" s="564"/>
      <c r="C39" s="564"/>
      <c r="D39" s="564"/>
      <c r="E39" s="48"/>
      <c r="F39" s="48"/>
      <c r="G39" s="48"/>
      <c r="H39" s="48"/>
      <c r="I39" s="48"/>
      <c r="J39" s="48">
        <f t="shared" ref="J39:T42" si="6">U4</f>
        <v>2034</v>
      </c>
      <c r="K39" s="48">
        <f t="shared" si="6"/>
        <v>2035</v>
      </c>
      <c r="L39" s="48">
        <f t="shared" si="6"/>
        <v>2036</v>
      </c>
      <c r="M39" s="48">
        <f t="shared" si="6"/>
        <v>2037</v>
      </c>
      <c r="N39" s="48">
        <f t="shared" si="6"/>
        <v>2038</v>
      </c>
      <c r="O39" s="48">
        <f t="shared" si="6"/>
        <v>2039</v>
      </c>
      <c r="P39" s="48">
        <f t="shared" si="6"/>
        <v>2040</v>
      </c>
      <c r="Q39" s="48">
        <f t="shared" si="6"/>
        <v>2041</v>
      </c>
      <c r="R39" s="48">
        <f t="shared" si="6"/>
        <v>2042</v>
      </c>
      <c r="S39" s="48">
        <f t="shared" si="6"/>
        <v>2043</v>
      </c>
      <c r="T39" s="48">
        <f t="shared" si="6"/>
        <v>2044</v>
      </c>
    </row>
    <row r="40" spans="1:36" ht="15.75" hidden="1" customHeight="1" x14ac:dyDescent="0.3">
      <c r="A40" s="246" t="str">
        <f t="shared" ref="A40:D42" si="7">A5</f>
        <v>Specialty LED (EISA Exempt)</v>
      </c>
      <c r="B40" s="247">
        <f t="shared" si="7"/>
        <v>10</v>
      </c>
      <c r="C40" s="248">
        <f t="shared" si="7"/>
        <v>1330.1025</v>
      </c>
      <c r="D40" s="249">
        <f t="shared" si="7"/>
        <v>0.69</v>
      </c>
      <c r="E40" s="250"/>
      <c r="F40" s="250"/>
      <c r="G40" s="250"/>
      <c r="H40" s="250"/>
      <c r="I40" s="250"/>
      <c r="J40" s="223">
        <f t="shared" si="6"/>
        <v>0</v>
      </c>
      <c r="K40" s="223">
        <f t="shared" si="6"/>
        <v>0</v>
      </c>
      <c r="L40" s="223">
        <f t="shared" si="6"/>
        <v>0</v>
      </c>
      <c r="M40" s="223">
        <f t="shared" si="6"/>
        <v>0</v>
      </c>
      <c r="N40" s="223">
        <f t="shared" si="6"/>
        <v>0</v>
      </c>
      <c r="O40" s="223">
        <f t="shared" si="6"/>
        <v>0</v>
      </c>
      <c r="P40" s="223">
        <f t="shared" si="6"/>
        <v>0</v>
      </c>
      <c r="Q40" s="223">
        <f t="shared" si="6"/>
        <v>0</v>
      </c>
      <c r="R40" s="223">
        <f t="shared" si="6"/>
        <v>0</v>
      </c>
      <c r="S40" s="223">
        <f t="shared" si="6"/>
        <v>0</v>
      </c>
      <c r="T40" s="223">
        <f t="shared" si="6"/>
        <v>0</v>
      </c>
    </row>
    <row r="41" spans="1:36" ht="15.75" hidden="1" customHeight="1" x14ac:dyDescent="0.3">
      <c r="A41" s="246" t="str">
        <f t="shared" si="7"/>
        <v>Specialty LED (EISA Exempt) (Commercial)</v>
      </c>
      <c r="B41" s="247">
        <f t="shared" si="7"/>
        <v>4.7345637588497675</v>
      </c>
      <c r="C41" s="248">
        <f t="shared" si="7"/>
        <v>233.1841</v>
      </c>
      <c r="D41" s="249">
        <f t="shared" si="7"/>
        <v>0.69</v>
      </c>
      <c r="E41" s="250"/>
      <c r="F41" s="250"/>
      <c r="G41" s="250"/>
      <c r="H41" s="250"/>
      <c r="I41" s="250"/>
      <c r="J41" s="223">
        <f t="shared" si="6"/>
        <v>0</v>
      </c>
      <c r="K41" s="223">
        <f t="shared" si="6"/>
        <v>0</v>
      </c>
      <c r="L41" s="223">
        <f t="shared" si="6"/>
        <v>0</v>
      </c>
      <c r="M41" s="223">
        <f t="shared" si="6"/>
        <v>0</v>
      </c>
      <c r="N41" s="223">
        <f t="shared" si="6"/>
        <v>0</v>
      </c>
      <c r="O41" s="223">
        <f t="shared" si="6"/>
        <v>0</v>
      </c>
      <c r="P41" s="223">
        <f t="shared" si="6"/>
        <v>0</v>
      </c>
      <c r="Q41" s="223">
        <f t="shared" si="6"/>
        <v>0</v>
      </c>
      <c r="R41" s="223">
        <f t="shared" si="6"/>
        <v>0</v>
      </c>
      <c r="S41" s="223">
        <f t="shared" si="6"/>
        <v>0</v>
      </c>
      <c r="T41" s="223">
        <f t="shared" si="6"/>
        <v>0</v>
      </c>
    </row>
    <row r="42" spans="1:36" ht="15.75" hidden="1" customHeight="1" x14ac:dyDescent="0.3">
      <c r="A42" s="246" t="str">
        <f t="shared" si="7"/>
        <v>Fixture LED</v>
      </c>
      <c r="B42" s="247">
        <f t="shared" si="7"/>
        <v>2</v>
      </c>
      <c r="C42" s="248">
        <f t="shared" si="7"/>
        <v>-0.1171</v>
      </c>
      <c r="D42" s="249">
        <f t="shared" si="7"/>
        <v>0.69</v>
      </c>
      <c r="E42" s="250"/>
      <c r="F42" s="250"/>
      <c r="G42" s="250"/>
      <c r="H42" s="250"/>
      <c r="I42" s="250"/>
      <c r="J42" s="223">
        <f t="shared" si="6"/>
        <v>0</v>
      </c>
      <c r="K42" s="223">
        <f t="shared" si="6"/>
        <v>0</v>
      </c>
      <c r="L42" s="223">
        <f t="shared" si="6"/>
        <v>0</v>
      </c>
      <c r="M42" s="223">
        <f t="shared" si="6"/>
        <v>0</v>
      </c>
      <c r="N42" s="223">
        <f t="shared" si="6"/>
        <v>0</v>
      </c>
      <c r="O42" s="223">
        <f t="shared" si="6"/>
        <v>0</v>
      </c>
      <c r="P42" s="223">
        <f t="shared" si="6"/>
        <v>0</v>
      </c>
      <c r="Q42" s="223">
        <f t="shared" si="6"/>
        <v>0</v>
      </c>
      <c r="R42" s="223">
        <f t="shared" si="6"/>
        <v>0</v>
      </c>
      <c r="S42" s="223">
        <f t="shared" si="6"/>
        <v>0</v>
      </c>
      <c r="T42" s="223">
        <f t="shared" si="6"/>
        <v>0</v>
      </c>
    </row>
    <row r="43" spans="1:36" ht="15.75" hidden="1" customHeight="1" x14ac:dyDescent="0.3">
      <c r="A43" s="246" t="str">
        <f t="shared" ref="A43:D57" si="8">A10</f>
        <v>Fixture LED (EISA Exempt) (Commercial)</v>
      </c>
      <c r="B43" s="247">
        <f t="shared" si="8"/>
        <v>14.8</v>
      </c>
      <c r="C43" s="248">
        <f t="shared" si="8"/>
        <v>434.10840000000002</v>
      </c>
      <c r="D43" s="249">
        <f t="shared" si="8"/>
        <v>0.69</v>
      </c>
      <c r="E43" s="250"/>
      <c r="F43" s="250"/>
      <c r="G43" s="250"/>
      <c r="H43" s="250"/>
      <c r="I43" s="250"/>
      <c r="J43" s="223">
        <f t="shared" ref="J43:J57" si="9">U10</f>
        <v>299.53300000000002</v>
      </c>
      <c r="K43" s="223">
        <f t="shared" ref="K43:K57" si="10">V10</f>
        <v>299.53300000000002</v>
      </c>
      <c r="L43" s="223">
        <f t="shared" ref="L43:L57" si="11">W10</f>
        <v>299.53300000000002</v>
      </c>
      <c r="M43" s="223">
        <f t="shared" ref="M43:M57" si="12">X10</f>
        <v>239.62639999999999</v>
      </c>
      <c r="N43" s="223">
        <f t="shared" ref="N43:N57" si="13">Y10</f>
        <v>0</v>
      </c>
      <c r="O43" s="223">
        <f t="shared" ref="O43:O57" si="14">Z10</f>
        <v>0</v>
      </c>
      <c r="P43" s="223">
        <f t="shared" ref="P43:P57" si="15">AA10</f>
        <v>0</v>
      </c>
      <c r="Q43" s="223">
        <f t="shared" ref="Q43:Q57" si="16">AB10</f>
        <v>0</v>
      </c>
      <c r="R43" s="223">
        <f t="shared" ref="R43:R57" si="17">AC10</f>
        <v>0</v>
      </c>
      <c r="S43" s="223">
        <f t="shared" ref="S43:S57" si="18">AD10</f>
        <v>0</v>
      </c>
      <c r="T43" s="223">
        <f t="shared" ref="T43:T57" si="19">AE10</f>
        <v>0</v>
      </c>
    </row>
    <row r="44" spans="1:36" ht="15.75" hidden="1" customHeight="1" x14ac:dyDescent="0.3">
      <c r="A44" s="246" t="str">
        <f t="shared" si="8"/>
        <v>Nightlight LED</v>
      </c>
      <c r="B44" s="247">
        <f t="shared" si="8"/>
        <v>8</v>
      </c>
      <c r="C44" s="248">
        <f t="shared" si="8"/>
        <v>692.99590000000001</v>
      </c>
      <c r="D44" s="249">
        <f t="shared" si="8"/>
        <v>0.69</v>
      </c>
      <c r="E44" s="250"/>
      <c r="F44" s="250"/>
      <c r="G44" s="250"/>
      <c r="H44" s="250"/>
      <c r="I44" s="250"/>
      <c r="J44" s="223">
        <f t="shared" si="9"/>
        <v>0</v>
      </c>
      <c r="K44" s="223">
        <f t="shared" si="10"/>
        <v>0</v>
      </c>
      <c r="L44" s="223">
        <f t="shared" si="11"/>
        <v>0</v>
      </c>
      <c r="M44" s="223">
        <f t="shared" si="12"/>
        <v>0</v>
      </c>
      <c r="N44" s="223">
        <f t="shared" si="13"/>
        <v>0</v>
      </c>
      <c r="O44" s="223">
        <f t="shared" si="14"/>
        <v>0</v>
      </c>
      <c r="P44" s="223">
        <f t="shared" si="15"/>
        <v>0</v>
      </c>
      <c r="Q44" s="223">
        <f t="shared" si="16"/>
        <v>0</v>
      </c>
      <c r="R44" s="223">
        <f t="shared" si="17"/>
        <v>0</v>
      </c>
      <c r="S44" s="223">
        <f t="shared" si="18"/>
        <v>0</v>
      </c>
      <c r="T44" s="223">
        <f t="shared" si="19"/>
        <v>0</v>
      </c>
    </row>
    <row r="45" spans="1:36" ht="15.75" hidden="1" customHeight="1" x14ac:dyDescent="0.3">
      <c r="A45" s="246" t="str">
        <f t="shared" si="8"/>
        <v>Advanced Thermostat</v>
      </c>
      <c r="B45" s="247">
        <f t="shared" si="8"/>
        <v>11</v>
      </c>
      <c r="C45" s="248">
        <f t="shared" si="8"/>
        <v>10797.017599999999</v>
      </c>
      <c r="D45" s="249">
        <f t="shared" si="8"/>
        <v>0.872</v>
      </c>
      <c r="E45" s="250"/>
      <c r="F45" s="250"/>
      <c r="G45" s="250"/>
      <c r="H45" s="250"/>
      <c r="I45" s="250"/>
      <c r="J45" s="223">
        <f t="shared" si="9"/>
        <v>0</v>
      </c>
      <c r="K45" s="223">
        <f t="shared" si="10"/>
        <v>0</v>
      </c>
      <c r="L45" s="223">
        <f t="shared" si="11"/>
        <v>0</v>
      </c>
      <c r="M45" s="223">
        <f t="shared" si="12"/>
        <v>0</v>
      </c>
      <c r="N45" s="223">
        <f t="shared" si="13"/>
        <v>0</v>
      </c>
      <c r="O45" s="223">
        <f t="shared" si="14"/>
        <v>0</v>
      </c>
      <c r="P45" s="223">
        <f t="shared" si="15"/>
        <v>0</v>
      </c>
      <c r="Q45" s="223">
        <f t="shared" si="16"/>
        <v>0</v>
      </c>
      <c r="R45" s="223">
        <f t="shared" si="17"/>
        <v>0</v>
      </c>
      <c r="S45" s="223">
        <f t="shared" si="18"/>
        <v>0</v>
      </c>
      <c r="T45" s="223">
        <f t="shared" si="19"/>
        <v>0</v>
      </c>
    </row>
    <row r="46" spans="1:36" ht="15.75" hidden="1" customHeight="1" x14ac:dyDescent="0.3">
      <c r="A46" s="246" t="str">
        <f t="shared" si="8"/>
        <v>Advanced Power Strip</v>
      </c>
      <c r="B46" s="247">
        <f t="shared" si="8"/>
        <v>7</v>
      </c>
      <c r="C46" s="248">
        <f t="shared" si="8"/>
        <v>756.93129999999996</v>
      </c>
      <c r="D46" s="249">
        <f t="shared" si="8"/>
        <v>0.86</v>
      </c>
      <c r="E46" s="250"/>
      <c r="F46" s="250"/>
      <c r="G46" s="250"/>
      <c r="H46" s="250"/>
      <c r="I46" s="250"/>
      <c r="J46" s="223">
        <f t="shared" si="9"/>
        <v>0</v>
      </c>
      <c r="K46" s="223">
        <f t="shared" si="10"/>
        <v>0</v>
      </c>
      <c r="L46" s="223">
        <f t="shared" si="11"/>
        <v>0</v>
      </c>
      <c r="M46" s="223">
        <f t="shared" si="12"/>
        <v>0</v>
      </c>
      <c r="N46" s="223">
        <f t="shared" si="13"/>
        <v>0</v>
      </c>
      <c r="O46" s="223">
        <f t="shared" si="14"/>
        <v>0</v>
      </c>
      <c r="P46" s="223">
        <f t="shared" si="15"/>
        <v>0</v>
      </c>
      <c r="Q46" s="223">
        <f t="shared" si="16"/>
        <v>0</v>
      </c>
      <c r="R46" s="223">
        <f t="shared" si="17"/>
        <v>0</v>
      </c>
      <c r="S46" s="223">
        <f t="shared" si="18"/>
        <v>0</v>
      </c>
      <c r="T46" s="223">
        <f t="shared" si="19"/>
        <v>0</v>
      </c>
    </row>
    <row r="47" spans="1:36" ht="15.75" hidden="1" customHeight="1" x14ac:dyDescent="0.3">
      <c r="A47" s="246" t="str">
        <f t="shared" si="8"/>
        <v>Air Purifier</v>
      </c>
      <c r="B47" s="247">
        <f t="shared" si="8"/>
        <v>9</v>
      </c>
      <c r="C47" s="248">
        <f t="shared" si="8"/>
        <v>543.64639999999997</v>
      </c>
      <c r="D47" s="249">
        <f t="shared" si="8"/>
        <v>0.79</v>
      </c>
      <c r="E47" s="250"/>
      <c r="F47" s="250"/>
      <c r="G47" s="250"/>
      <c r="H47" s="250"/>
      <c r="I47" s="250"/>
      <c r="J47" s="223">
        <f t="shared" si="9"/>
        <v>0</v>
      </c>
      <c r="K47" s="223">
        <f t="shared" si="10"/>
        <v>0</v>
      </c>
      <c r="L47" s="223">
        <f t="shared" si="11"/>
        <v>0</v>
      </c>
      <c r="M47" s="223">
        <f t="shared" si="12"/>
        <v>0</v>
      </c>
      <c r="N47" s="223">
        <f t="shared" si="13"/>
        <v>0</v>
      </c>
      <c r="O47" s="223">
        <f t="shared" si="14"/>
        <v>0</v>
      </c>
      <c r="P47" s="223">
        <f t="shared" si="15"/>
        <v>0</v>
      </c>
      <c r="Q47" s="223">
        <f t="shared" si="16"/>
        <v>0</v>
      </c>
      <c r="R47" s="223">
        <f t="shared" si="17"/>
        <v>0</v>
      </c>
      <c r="S47" s="223">
        <f t="shared" si="18"/>
        <v>0</v>
      </c>
      <c r="T47" s="223">
        <f t="shared" si="19"/>
        <v>0</v>
      </c>
    </row>
    <row r="48" spans="1:36" ht="15.75" hidden="1" customHeight="1" x14ac:dyDescent="0.3">
      <c r="A48" s="246" t="str">
        <f t="shared" si="8"/>
        <v>Dehumidifier</v>
      </c>
      <c r="B48" s="247">
        <f t="shared" si="8"/>
        <v>12</v>
      </c>
      <c r="C48" s="248">
        <f t="shared" si="8"/>
        <v>851.49329999999998</v>
      </c>
      <c r="D48" s="249">
        <f t="shared" si="8"/>
        <v>0.67</v>
      </c>
      <c r="E48" s="250"/>
      <c r="F48" s="250"/>
      <c r="G48" s="250"/>
      <c r="H48" s="250"/>
      <c r="I48" s="250"/>
      <c r="J48" s="223">
        <f t="shared" si="9"/>
        <v>570.50040000000001</v>
      </c>
      <c r="K48" s="223">
        <f t="shared" si="10"/>
        <v>0</v>
      </c>
      <c r="L48" s="223">
        <f t="shared" si="11"/>
        <v>0</v>
      </c>
      <c r="M48" s="223">
        <f t="shared" si="12"/>
        <v>0</v>
      </c>
      <c r="N48" s="223">
        <f t="shared" si="13"/>
        <v>0</v>
      </c>
      <c r="O48" s="223">
        <f t="shared" si="14"/>
        <v>0</v>
      </c>
      <c r="P48" s="223">
        <f t="shared" si="15"/>
        <v>0</v>
      </c>
      <c r="Q48" s="223">
        <f t="shared" si="16"/>
        <v>0</v>
      </c>
      <c r="R48" s="223">
        <f t="shared" si="17"/>
        <v>0</v>
      </c>
      <c r="S48" s="223">
        <f t="shared" si="18"/>
        <v>0</v>
      </c>
      <c r="T48" s="223">
        <f t="shared" si="19"/>
        <v>0</v>
      </c>
    </row>
    <row r="49" spans="1:20" ht="15.75" hidden="1" customHeight="1" x14ac:dyDescent="0.3">
      <c r="A49" s="246" t="str">
        <f t="shared" si="8"/>
        <v>Showerhead Kit</v>
      </c>
      <c r="B49" s="247">
        <f t="shared" si="8"/>
        <v>10</v>
      </c>
      <c r="C49" s="248">
        <f t="shared" si="8"/>
        <v>130.40180000000001</v>
      </c>
      <c r="D49" s="249">
        <f t="shared" si="8"/>
        <v>0.8</v>
      </c>
      <c r="E49" s="250"/>
      <c r="F49" s="250"/>
      <c r="G49" s="250"/>
      <c r="H49" s="250"/>
      <c r="I49" s="250"/>
      <c r="J49" s="223">
        <f t="shared" si="9"/>
        <v>0</v>
      </c>
      <c r="K49" s="223">
        <f t="shared" si="10"/>
        <v>0</v>
      </c>
      <c r="L49" s="223">
        <f t="shared" si="11"/>
        <v>0</v>
      </c>
      <c r="M49" s="223">
        <f t="shared" si="12"/>
        <v>0</v>
      </c>
      <c r="N49" s="223">
        <f t="shared" si="13"/>
        <v>0</v>
      </c>
      <c r="O49" s="223">
        <f t="shared" si="14"/>
        <v>0</v>
      </c>
      <c r="P49" s="223">
        <f t="shared" si="15"/>
        <v>0</v>
      </c>
      <c r="Q49" s="223">
        <f t="shared" si="16"/>
        <v>0</v>
      </c>
      <c r="R49" s="223">
        <f t="shared" si="17"/>
        <v>0</v>
      </c>
      <c r="S49" s="223">
        <f t="shared" si="18"/>
        <v>0</v>
      </c>
      <c r="T49" s="223">
        <f t="shared" si="19"/>
        <v>0</v>
      </c>
    </row>
    <row r="50" spans="1:20" ht="15.75" hidden="1" customHeight="1" x14ac:dyDescent="0.3">
      <c r="A50" s="246" t="str">
        <f t="shared" si="8"/>
        <v>Door Sweep</v>
      </c>
      <c r="B50" s="247">
        <f t="shared" si="8"/>
        <v>20</v>
      </c>
      <c r="C50" s="248">
        <f t="shared" si="8"/>
        <v>38.026899999999998</v>
      </c>
      <c r="D50" s="249">
        <f t="shared" si="8"/>
        <v>0.8</v>
      </c>
      <c r="E50" s="250"/>
      <c r="F50" s="250"/>
      <c r="G50" s="250"/>
      <c r="H50" s="250"/>
      <c r="I50" s="250"/>
      <c r="J50" s="223">
        <f t="shared" si="9"/>
        <v>30.421600000000002</v>
      </c>
      <c r="K50" s="223">
        <f t="shared" si="10"/>
        <v>30.421600000000002</v>
      </c>
      <c r="L50" s="223">
        <f t="shared" si="11"/>
        <v>30.421600000000002</v>
      </c>
      <c r="M50" s="223">
        <f t="shared" si="12"/>
        <v>30.421600000000002</v>
      </c>
      <c r="N50" s="223">
        <f t="shared" si="13"/>
        <v>30.421600000000002</v>
      </c>
      <c r="O50" s="223">
        <f t="shared" si="14"/>
        <v>30.421600000000002</v>
      </c>
      <c r="P50" s="223">
        <f t="shared" si="15"/>
        <v>30.421600000000002</v>
      </c>
      <c r="Q50" s="223">
        <f t="shared" si="16"/>
        <v>30.421600000000002</v>
      </c>
      <c r="R50" s="223">
        <f t="shared" si="17"/>
        <v>30.421600000000002</v>
      </c>
      <c r="S50" s="223">
        <f t="shared" si="18"/>
        <v>0</v>
      </c>
      <c r="T50" s="223">
        <f t="shared" si="19"/>
        <v>0</v>
      </c>
    </row>
    <row r="51" spans="1:20" ht="15.75" hidden="1" customHeight="1" x14ac:dyDescent="0.3">
      <c r="A51" s="246" t="str">
        <f t="shared" si="8"/>
        <v>Heat Pump Water Heater</v>
      </c>
      <c r="B51" s="247">
        <f t="shared" si="8"/>
        <v>15</v>
      </c>
      <c r="C51" s="248">
        <f t="shared" si="8"/>
        <v>203.26990000000001</v>
      </c>
      <c r="D51" s="249">
        <f t="shared" si="8"/>
        <v>0.8</v>
      </c>
      <c r="E51" s="250"/>
      <c r="F51" s="250"/>
      <c r="G51" s="250"/>
      <c r="H51" s="250"/>
      <c r="I51" s="250"/>
      <c r="J51" s="223">
        <f t="shared" si="9"/>
        <v>162.61590000000001</v>
      </c>
      <c r="K51" s="223">
        <f t="shared" si="10"/>
        <v>162.61590000000001</v>
      </c>
      <c r="L51" s="223">
        <f t="shared" si="11"/>
        <v>162.61590000000001</v>
      </c>
      <c r="M51" s="223">
        <f t="shared" si="12"/>
        <v>162.61590000000001</v>
      </c>
      <c r="N51" s="223">
        <f t="shared" si="13"/>
        <v>0</v>
      </c>
      <c r="O51" s="223">
        <f t="shared" si="14"/>
        <v>0</v>
      </c>
      <c r="P51" s="223">
        <f t="shared" si="15"/>
        <v>0</v>
      </c>
      <c r="Q51" s="223">
        <f t="shared" si="16"/>
        <v>0</v>
      </c>
      <c r="R51" s="223">
        <f t="shared" si="17"/>
        <v>0</v>
      </c>
      <c r="S51" s="223">
        <f t="shared" si="18"/>
        <v>0</v>
      </c>
      <c r="T51" s="223">
        <f t="shared" si="19"/>
        <v>0</v>
      </c>
    </row>
    <row r="52" spans="1:20" ht="15.75" hidden="1" customHeight="1" x14ac:dyDescent="0.3">
      <c r="A52" s="246" t="str">
        <f t="shared" si="8"/>
        <v>Electric Dryer</v>
      </c>
      <c r="B52" s="247">
        <f t="shared" si="8"/>
        <v>16</v>
      </c>
      <c r="C52" s="248">
        <f t="shared" si="8"/>
        <v>169.39529999999999</v>
      </c>
      <c r="D52" s="249">
        <f t="shared" si="8"/>
        <v>0.67</v>
      </c>
      <c r="E52" s="250"/>
      <c r="F52" s="250"/>
      <c r="G52" s="250"/>
      <c r="H52" s="250"/>
      <c r="I52" s="250"/>
      <c r="J52" s="223">
        <f t="shared" si="9"/>
        <v>113.4948</v>
      </c>
      <c r="K52" s="223">
        <f t="shared" si="10"/>
        <v>113.4948</v>
      </c>
      <c r="L52" s="223">
        <f t="shared" si="11"/>
        <v>113.4948</v>
      </c>
      <c r="M52" s="223">
        <f t="shared" si="12"/>
        <v>113.4948</v>
      </c>
      <c r="N52" s="223">
        <f t="shared" si="13"/>
        <v>113.4948</v>
      </c>
      <c r="O52" s="223">
        <f t="shared" si="14"/>
        <v>0</v>
      </c>
      <c r="P52" s="223">
        <f t="shared" si="15"/>
        <v>0</v>
      </c>
      <c r="Q52" s="223">
        <f t="shared" si="16"/>
        <v>0</v>
      </c>
      <c r="R52" s="223">
        <f t="shared" si="17"/>
        <v>0</v>
      </c>
      <c r="S52" s="223">
        <f t="shared" si="18"/>
        <v>0</v>
      </c>
      <c r="T52" s="223">
        <f t="shared" si="19"/>
        <v>0</v>
      </c>
    </row>
    <row r="53" spans="1:20" ht="15.75" hidden="1" customHeight="1" x14ac:dyDescent="0.3">
      <c r="A53" s="246" t="str">
        <f t="shared" si="8"/>
        <v>Clothes Washer</v>
      </c>
      <c r="B53" s="247">
        <f t="shared" si="8"/>
        <v>14</v>
      </c>
      <c r="C53" s="248">
        <f t="shared" si="8"/>
        <v>197.88800000000001</v>
      </c>
      <c r="D53" s="249">
        <f t="shared" si="8"/>
        <v>0.63</v>
      </c>
      <c r="E53" s="250"/>
      <c r="F53" s="250"/>
      <c r="G53" s="250"/>
      <c r="H53" s="250"/>
      <c r="I53" s="250"/>
      <c r="J53" s="223">
        <f t="shared" si="9"/>
        <v>124.6694</v>
      </c>
      <c r="K53" s="223">
        <f t="shared" si="10"/>
        <v>124.6694</v>
      </c>
      <c r="L53" s="223">
        <f t="shared" si="11"/>
        <v>124.6694</v>
      </c>
      <c r="M53" s="223">
        <f t="shared" si="12"/>
        <v>0</v>
      </c>
      <c r="N53" s="223">
        <f t="shared" si="13"/>
        <v>0</v>
      </c>
      <c r="O53" s="223">
        <f t="shared" si="14"/>
        <v>0</v>
      </c>
      <c r="P53" s="223">
        <f t="shared" si="15"/>
        <v>0</v>
      </c>
      <c r="Q53" s="223">
        <f t="shared" si="16"/>
        <v>0</v>
      </c>
      <c r="R53" s="223">
        <f t="shared" si="17"/>
        <v>0</v>
      </c>
      <c r="S53" s="223">
        <f t="shared" si="18"/>
        <v>0</v>
      </c>
      <c r="T53" s="223">
        <f t="shared" si="19"/>
        <v>0</v>
      </c>
    </row>
    <row r="54" spans="1:20" ht="15.75" hidden="1" customHeight="1" x14ac:dyDescent="0.3">
      <c r="A54" s="246" t="str">
        <f t="shared" si="8"/>
        <v>Refrigerator</v>
      </c>
      <c r="B54" s="247">
        <f t="shared" si="8"/>
        <v>15</v>
      </c>
      <c r="C54" s="248">
        <f t="shared" si="8"/>
        <v>127.68770000000001</v>
      </c>
      <c r="D54" s="249">
        <f t="shared" si="8"/>
        <v>0.65</v>
      </c>
      <c r="E54" s="250"/>
      <c r="F54" s="250"/>
      <c r="G54" s="250"/>
      <c r="H54" s="250"/>
      <c r="I54" s="250"/>
      <c r="J54" s="223">
        <f t="shared" si="9"/>
        <v>82.997</v>
      </c>
      <c r="K54" s="223">
        <f t="shared" si="10"/>
        <v>82.997</v>
      </c>
      <c r="L54" s="223">
        <f t="shared" si="11"/>
        <v>82.997</v>
      </c>
      <c r="M54" s="223">
        <f t="shared" si="12"/>
        <v>82.997</v>
      </c>
      <c r="N54" s="223">
        <f t="shared" si="13"/>
        <v>0</v>
      </c>
      <c r="O54" s="223">
        <f t="shared" si="14"/>
        <v>0</v>
      </c>
      <c r="P54" s="223">
        <f t="shared" si="15"/>
        <v>0</v>
      </c>
      <c r="Q54" s="223">
        <f t="shared" si="16"/>
        <v>0</v>
      </c>
      <c r="R54" s="223">
        <f t="shared" si="17"/>
        <v>0</v>
      </c>
      <c r="S54" s="223">
        <f t="shared" si="18"/>
        <v>0</v>
      </c>
      <c r="T54" s="223">
        <f t="shared" si="19"/>
        <v>0</v>
      </c>
    </row>
    <row r="55" spans="1:20" ht="15.75" hidden="1" customHeight="1" x14ac:dyDescent="0.3">
      <c r="A55" s="246" t="str">
        <f t="shared" si="8"/>
        <v>Bathroom Exhaust Fan</v>
      </c>
      <c r="B55" s="247">
        <f t="shared" si="8"/>
        <v>19</v>
      </c>
      <c r="C55" s="248">
        <f t="shared" si="8"/>
        <v>85.603499999999997</v>
      </c>
      <c r="D55" s="249">
        <f t="shared" si="8"/>
        <v>0.66</v>
      </c>
      <c r="E55" s="250"/>
      <c r="F55" s="250"/>
      <c r="G55" s="250"/>
      <c r="H55" s="250"/>
      <c r="I55" s="250"/>
      <c r="J55" s="223">
        <f t="shared" si="9"/>
        <v>56.498199999999997</v>
      </c>
      <c r="K55" s="223">
        <f t="shared" si="10"/>
        <v>56.498199999999997</v>
      </c>
      <c r="L55" s="223">
        <f t="shared" si="11"/>
        <v>56.498199999999997</v>
      </c>
      <c r="M55" s="223">
        <f t="shared" si="12"/>
        <v>56.498199999999997</v>
      </c>
      <c r="N55" s="223">
        <f t="shared" si="13"/>
        <v>56.498199999999997</v>
      </c>
      <c r="O55" s="223">
        <f t="shared" si="14"/>
        <v>56.498199999999997</v>
      </c>
      <c r="P55" s="223">
        <f t="shared" si="15"/>
        <v>56.498199999999997</v>
      </c>
      <c r="Q55" s="223">
        <f t="shared" si="16"/>
        <v>56.498199999999997</v>
      </c>
      <c r="R55" s="223">
        <f t="shared" si="17"/>
        <v>0</v>
      </c>
      <c r="S55" s="223">
        <f t="shared" si="18"/>
        <v>0</v>
      </c>
      <c r="T55" s="223">
        <f t="shared" si="19"/>
        <v>0</v>
      </c>
    </row>
    <row r="56" spans="1:20" ht="15.75" hidden="1" customHeight="1" x14ac:dyDescent="0.3">
      <c r="A56" s="246" t="str">
        <f t="shared" si="8"/>
        <v>Water Dispenser</v>
      </c>
      <c r="B56" s="247">
        <f t="shared" si="8"/>
        <v>10</v>
      </c>
      <c r="C56" s="248">
        <f t="shared" si="8"/>
        <v>30.834800000000001</v>
      </c>
      <c r="D56" s="249">
        <f t="shared" si="8"/>
        <v>0.67</v>
      </c>
      <c r="E56" s="250"/>
      <c r="F56" s="250"/>
      <c r="G56" s="250"/>
      <c r="H56" s="250"/>
      <c r="I56" s="250"/>
      <c r="J56" s="223">
        <f t="shared" si="9"/>
        <v>0</v>
      </c>
      <c r="K56" s="223">
        <f t="shared" si="10"/>
        <v>0</v>
      </c>
      <c r="L56" s="223">
        <f t="shared" si="11"/>
        <v>0</v>
      </c>
      <c r="M56" s="223">
        <f t="shared" si="12"/>
        <v>0</v>
      </c>
      <c r="N56" s="223">
        <f t="shared" si="13"/>
        <v>0</v>
      </c>
      <c r="O56" s="223">
        <f t="shared" si="14"/>
        <v>0</v>
      </c>
      <c r="P56" s="223">
        <f t="shared" si="15"/>
        <v>0</v>
      </c>
      <c r="Q56" s="223">
        <f t="shared" si="16"/>
        <v>0</v>
      </c>
      <c r="R56" s="223">
        <f t="shared" si="17"/>
        <v>0</v>
      </c>
      <c r="S56" s="223">
        <f t="shared" si="18"/>
        <v>0</v>
      </c>
      <c r="T56" s="223">
        <f t="shared" si="19"/>
        <v>0</v>
      </c>
    </row>
    <row r="57" spans="1:20" ht="15.75" hidden="1" customHeight="1" x14ac:dyDescent="0.3">
      <c r="A57" s="246" t="str">
        <f t="shared" si="8"/>
        <v>Pool Pump</v>
      </c>
      <c r="B57" s="247">
        <f t="shared" si="8"/>
        <v>7</v>
      </c>
      <c r="C57" s="248">
        <f t="shared" si="8"/>
        <v>25.327100000000002</v>
      </c>
      <c r="D57" s="249">
        <f t="shared" si="8"/>
        <v>0.76</v>
      </c>
      <c r="E57" s="250"/>
      <c r="F57" s="250"/>
      <c r="G57" s="250"/>
      <c r="H57" s="250"/>
      <c r="I57" s="250"/>
      <c r="J57" s="223">
        <f t="shared" si="9"/>
        <v>0</v>
      </c>
      <c r="K57" s="223">
        <f t="shared" si="10"/>
        <v>0</v>
      </c>
      <c r="L57" s="223">
        <f t="shared" si="11"/>
        <v>0</v>
      </c>
      <c r="M57" s="223">
        <f t="shared" si="12"/>
        <v>0</v>
      </c>
      <c r="N57" s="223">
        <f t="shared" si="13"/>
        <v>0</v>
      </c>
      <c r="O57" s="223">
        <f t="shared" si="14"/>
        <v>0</v>
      </c>
      <c r="P57" s="223">
        <f t="shared" si="15"/>
        <v>0</v>
      </c>
      <c r="Q57" s="223">
        <f t="shared" si="16"/>
        <v>0</v>
      </c>
      <c r="R57" s="223">
        <f t="shared" si="17"/>
        <v>0</v>
      </c>
      <c r="S57" s="223">
        <f t="shared" si="18"/>
        <v>0</v>
      </c>
      <c r="T57" s="223">
        <f t="shared" si="19"/>
        <v>0</v>
      </c>
    </row>
    <row r="58" spans="1:20" ht="15.75" hidden="1" customHeight="1" x14ac:dyDescent="0.3">
      <c r="A58" s="246" t="str">
        <f t="shared" ref="A58:D58" si="20">A25</f>
        <v>Freezer</v>
      </c>
      <c r="B58" s="247">
        <f t="shared" si="20"/>
        <v>21</v>
      </c>
      <c r="C58" s="248">
        <f t="shared" si="20"/>
        <v>9.5310000000000006</v>
      </c>
      <c r="D58" s="249">
        <f t="shared" si="20"/>
        <v>0.63</v>
      </c>
      <c r="E58" s="250"/>
      <c r="F58" s="250"/>
      <c r="G58" s="250"/>
      <c r="H58" s="250"/>
      <c r="I58" s="250"/>
      <c r="J58" s="223">
        <f t="shared" ref="J58:T68" si="21">U25</f>
        <v>6.0045999999999999</v>
      </c>
      <c r="K58" s="223">
        <f t="shared" si="21"/>
        <v>6.0045999999999999</v>
      </c>
      <c r="L58" s="223">
        <f t="shared" si="21"/>
        <v>6.0045999999999999</v>
      </c>
      <c r="M58" s="223">
        <f t="shared" si="21"/>
        <v>6.0045999999999999</v>
      </c>
      <c r="N58" s="223">
        <f t="shared" si="21"/>
        <v>6.0045999999999999</v>
      </c>
      <c r="O58" s="223">
        <f t="shared" si="21"/>
        <v>6.0045999999999999</v>
      </c>
      <c r="P58" s="223">
        <f t="shared" si="21"/>
        <v>6.0045999999999999</v>
      </c>
      <c r="Q58" s="223">
        <f t="shared" si="21"/>
        <v>6.0045999999999999</v>
      </c>
      <c r="R58" s="223">
        <f t="shared" si="21"/>
        <v>6.0045999999999999</v>
      </c>
      <c r="S58" s="223">
        <f t="shared" si="21"/>
        <v>6.0045999999999999</v>
      </c>
      <c r="T58" s="223">
        <f t="shared" si="21"/>
        <v>0</v>
      </c>
    </row>
    <row r="59" spans="1:20" ht="15.75" hidden="1" customHeight="1" x14ac:dyDescent="0.3">
      <c r="A59" s="246" t="str">
        <f t="shared" ref="A59:D59" si="22">A26</f>
        <v>Room Air Conditioner</v>
      </c>
      <c r="B59" s="247">
        <f t="shared" si="22"/>
        <v>12</v>
      </c>
      <c r="C59" s="248">
        <f t="shared" si="22"/>
        <v>6.8586</v>
      </c>
      <c r="D59" s="249">
        <f t="shared" si="22"/>
        <v>0.72</v>
      </c>
      <c r="E59" s="250"/>
      <c r="F59" s="250"/>
      <c r="G59" s="250"/>
      <c r="H59" s="250"/>
      <c r="I59" s="250"/>
      <c r="J59" s="223">
        <f t="shared" si="21"/>
        <v>4.9382000000000001</v>
      </c>
      <c r="K59" s="223">
        <f t="shared" si="21"/>
        <v>0</v>
      </c>
      <c r="L59" s="223">
        <f t="shared" si="21"/>
        <v>0</v>
      </c>
      <c r="M59" s="223">
        <f t="shared" si="21"/>
        <v>0</v>
      </c>
      <c r="N59" s="223">
        <f t="shared" si="21"/>
        <v>0</v>
      </c>
      <c r="O59" s="223">
        <f t="shared" si="21"/>
        <v>0</v>
      </c>
      <c r="P59" s="223">
        <f t="shared" si="21"/>
        <v>0</v>
      </c>
      <c r="Q59" s="223">
        <f t="shared" si="21"/>
        <v>0</v>
      </c>
      <c r="R59" s="223">
        <f t="shared" si="21"/>
        <v>0</v>
      </c>
      <c r="S59" s="223">
        <f t="shared" si="21"/>
        <v>0</v>
      </c>
      <c r="T59" s="223">
        <f t="shared" si="21"/>
        <v>0</v>
      </c>
    </row>
    <row r="60" spans="1:20" ht="15.75" hidden="1" customHeight="1" x14ac:dyDescent="0.3">
      <c r="A60" s="246" t="str">
        <f t="shared" ref="A60:D60" si="23">A27</f>
        <v>Pipe Insulation</v>
      </c>
      <c r="B60" s="247">
        <f t="shared" si="23"/>
        <v>15</v>
      </c>
      <c r="C60" s="248">
        <f t="shared" si="23"/>
        <v>37.151699999999998</v>
      </c>
      <c r="D60" s="249">
        <f t="shared" si="23"/>
        <v>0.8</v>
      </c>
      <c r="E60" s="250"/>
      <c r="F60" s="250"/>
      <c r="G60" s="250"/>
      <c r="H60" s="250"/>
      <c r="I60" s="250"/>
      <c r="J60" s="223">
        <f t="shared" si="21"/>
        <v>29.721299999999999</v>
      </c>
      <c r="K60" s="223">
        <f t="shared" si="21"/>
        <v>29.721299999999999</v>
      </c>
      <c r="L60" s="223">
        <f t="shared" si="21"/>
        <v>29.721299999999999</v>
      </c>
      <c r="M60" s="223">
        <f t="shared" si="21"/>
        <v>29.721299999999999</v>
      </c>
      <c r="N60" s="223">
        <f t="shared" si="21"/>
        <v>0</v>
      </c>
      <c r="O60" s="223">
        <f t="shared" si="21"/>
        <v>0</v>
      </c>
      <c r="P60" s="223">
        <f t="shared" si="21"/>
        <v>0</v>
      </c>
      <c r="Q60" s="223">
        <f t="shared" si="21"/>
        <v>0</v>
      </c>
      <c r="R60" s="223">
        <f t="shared" si="21"/>
        <v>0</v>
      </c>
      <c r="S60" s="223">
        <f t="shared" si="21"/>
        <v>0</v>
      </c>
      <c r="T60" s="223">
        <f t="shared" si="21"/>
        <v>0</v>
      </c>
    </row>
    <row r="61" spans="1:20" ht="15.75" hidden="1" customHeight="1" x14ac:dyDescent="0.3">
      <c r="A61" s="246" t="str">
        <f t="shared" ref="A61:D61" si="24">A28</f>
        <v>Showerhead</v>
      </c>
      <c r="B61" s="247">
        <f t="shared" si="24"/>
        <v>10</v>
      </c>
      <c r="C61" s="248">
        <f t="shared" si="24"/>
        <v>2.3742000000000001</v>
      </c>
      <c r="D61" s="249">
        <f t="shared" si="24"/>
        <v>0.8</v>
      </c>
      <c r="E61" s="250"/>
      <c r="F61" s="250"/>
      <c r="G61" s="250"/>
      <c r="H61" s="250"/>
      <c r="I61" s="250"/>
      <c r="J61" s="223">
        <f t="shared" si="21"/>
        <v>0</v>
      </c>
      <c r="K61" s="223">
        <f t="shared" si="21"/>
        <v>0</v>
      </c>
      <c r="L61" s="223">
        <f t="shared" si="21"/>
        <v>0</v>
      </c>
      <c r="M61" s="223">
        <f t="shared" si="21"/>
        <v>0</v>
      </c>
      <c r="N61" s="223">
        <f t="shared" si="21"/>
        <v>0</v>
      </c>
      <c r="O61" s="223">
        <f t="shared" si="21"/>
        <v>0</v>
      </c>
      <c r="P61" s="223">
        <f t="shared" si="21"/>
        <v>0</v>
      </c>
      <c r="Q61" s="223">
        <f t="shared" si="21"/>
        <v>0</v>
      </c>
      <c r="R61" s="223">
        <f t="shared" si="21"/>
        <v>0</v>
      </c>
      <c r="S61" s="223">
        <f t="shared" si="21"/>
        <v>0</v>
      </c>
      <c r="T61" s="223">
        <f t="shared" si="21"/>
        <v>0</v>
      </c>
    </row>
    <row r="62" spans="1:20" ht="15.75" hidden="1" customHeight="1" x14ac:dyDescent="0.3">
      <c r="A62" s="246" t="str">
        <f t="shared" ref="A62:D62" si="25">A29</f>
        <v>Faucet Aerator</v>
      </c>
      <c r="B62" s="247">
        <f t="shared" si="25"/>
        <v>10</v>
      </c>
      <c r="C62" s="248">
        <f t="shared" si="25"/>
        <v>1.6437999999999999</v>
      </c>
      <c r="D62" s="249">
        <f t="shared" si="25"/>
        <v>0.8</v>
      </c>
      <c r="E62" s="250"/>
      <c r="F62" s="250"/>
      <c r="G62" s="250"/>
      <c r="H62" s="250"/>
      <c r="I62" s="250"/>
      <c r="J62" s="223">
        <f t="shared" si="21"/>
        <v>0</v>
      </c>
      <c r="K62" s="223">
        <f t="shared" si="21"/>
        <v>0</v>
      </c>
      <c r="L62" s="223">
        <f t="shared" si="21"/>
        <v>0</v>
      </c>
      <c r="M62" s="223">
        <f t="shared" si="21"/>
        <v>0</v>
      </c>
      <c r="N62" s="223">
        <f t="shared" si="21"/>
        <v>0</v>
      </c>
      <c r="O62" s="223">
        <f t="shared" si="21"/>
        <v>0</v>
      </c>
      <c r="P62" s="223">
        <f t="shared" si="21"/>
        <v>0</v>
      </c>
      <c r="Q62" s="223">
        <f t="shared" si="21"/>
        <v>0</v>
      </c>
      <c r="R62" s="223">
        <f t="shared" si="21"/>
        <v>0</v>
      </c>
      <c r="S62" s="223">
        <f t="shared" si="21"/>
        <v>0</v>
      </c>
      <c r="T62" s="223">
        <f t="shared" si="21"/>
        <v>0</v>
      </c>
    </row>
    <row r="63" spans="1:20" ht="15.75" hidden="1" customHeight="1" x14ac:dyDescent="0.3">
      <c r="A63" s="246" t="str">
        <f t="shared" ref="A63:D63" si="26">A30</f>
        <v>Wall Plate Gasket</v>
      </c>
      <c r="B63" s="247">
        <f t="shared" si="26"/>
        <v>20</v>
      </c>
      <c r="C63" s="248">
        <f t="shared" si="26"/>
        <v>0.28320000000000001</v>
      </c>
      <c r="D63" s="249">
        <f t="shared" si="26"/>
        <v>0.8</v>
      </c>
      <c r="E63" s="250"/>
      <c r="F63" s="250"/>
      <c r="G63" s="250"/>
      <c r="H63" s="250"/>
      <c r="I63" s="250"/>
      <c r="J63" s="223">
        <f t="shared" si="21"/>
        <v>0.22650000000000001</v>
      </c>
      <c r="K63" s="223">
        <f t="shared" si="21"/>
        <v>0.22650000000000001</v>
      </c>
      <c r="L63" s="223">
        <f t="shared" si="21"/>
        <v>0.22650000000000001</v>
      </c>
      <c r="M63" s="223">
        <f t="shared" si="21"/>
        <v>0.22650000000000001</v>
      </c>
      <c r="N63" s="223">
        <f t="shared" si="21"/>
        <v>0.22650000000000001</v>
      </c>
      <c r="O63" s="223">
        <f t="shared" si="21"/>
        <v>0.22650000000000001</v>
      </c>
      <c r="P63" s="223">
        <f t="shared" si="21"/>
        <v>0.22650000000000001</v>
      </c>
      <c r="Q63" s="223">
        <f t="shared" si="21"/>
        <v>0.22650000000000001</v>
      </c>
      <c r="R63" s="223">
        <f t="shared" si="21"/>
        <v>0.22650000000000001</v>
      </c>
      <c r="S63" s="223">
        <f t="shared" si="21"/>
        <v>0</v>
      </c>
      <c r="T63" s="223">
        <f t="shared" si="21"/>
        <v>0</v>
      </c>
    </row>
    <row r="64" spans="1:20" ht="15.75" hidden="1" customHeight="1" x14ac:dyDescent="0.3">
      <c r="A64" s="246" t="str">
        <f t="shared" ref="A64:D64" si="27">A31</f>
        <v>Weatherstripping</v>
      </c>
      <c r="B64" s="247">
        <f t="shared" si="27"/>
        <v>20</v>
      </c>
      <c r="C64" s="248">
        <f t="shared" si="27"/>
        <v>8.3900000000000002E-2</v>
      </c>
      <c r="D64" s="249">
        <f t="shared" si="27"/>
        <v>0.8</v>
      </c>
      <c r="E64" s="250"/>
      <c r="F64" s="250"/>
      <c r="G64" s="250"/>
      <c r="H64" s="250"/>
      <c r="I64" s="250"/>
      <c r="J64" s="223">
        <f t="shared" si="21"/>
        <v>6.7199999999999996E-2</v>
      </c>
      <c r="K64" s="223">
        <f t="shared" si="21"/>
        <v>6.7199999999999996E-2</v>
      </c>
      <c r="L64" s="223">
        <f t="shared" si="21"/>
        <v>6.7199999999999996E-2</v>
      </c>
      <c r="M64" s="223">
        <f t="shared" si="21"/>
        <v>6.7199999999999996E-2</v>
      </c>
      <c r="N64" s="223">
        <f t="shared" si="21"/>
        <v>6.7199999999999996E-2</v>
      </c>
      <c r="O64" s="223">
        <f t="shared" si="21"/>
        <v>6.7199999999999996E-2</v>
      </c>
      <c r="P64" s="223">
        <f t="shared" si="21"/>
        <v>6.7199999999999996E-2</v>
      </c>
      <c r="Q64" s="223">
        <f t="shared" si="21"/>
        <v>6.7199999999999996E-2</v>
      </c>
      <c r="R64" s="223">
        <f t="shared" si="21"/>
        <v>6.7199999999999996E-2</v>
      </c>
      <c r="S64" s="223">
        <f t="shared" si="21"/>
        <v>0</v>
      </c>
      <c r="T64" s="223">
        <f t="shared" si="21"/>
        <v>0</v>
      </c>
    </row>
    <row r="65" spans="1:20" ht="15.75" hidden="1" customHeight="1" x14ac:dyDescent="0.3">
      <c r="A65" s="246" t="str">
        <f t="shared" ref="A65:D65" si="28">A32</f>
        <v>Smart Socket</v>
      </c>
      <c r="B65" s="247">
        <f t="shared" si="28"/>
        <v>7</v>
      </c>
      <c r="C65" s="248">
        <f t="shared" si="28"/>
        <v>0.1079</v>
      </c>
      <c r="D65" s="249">
        <f t="shared" si="28"/>
        <v>0.8</v>
      </c>
      <c r="E65" s="250"/>
      <c r="F65" s="250"/>
      <c r="G65" s="250"/>
      <c r="H65" s="250"/>
      <c r="I65" s="250"/>
      <c r="J65" s="223">
        <f t="shared" si="21"/>
        <v>0</v>
      </c>
      <c r="K65" s="223">
        <f t="shared" si="21"/>
        <v>0</v>
      </c>
      <c r="L65" s="223">
        <f t="shared" si="21"/>
        <v>0</v>
      </c>
      <c r="M65" s="223">
        <f t="shared" si="21"/>
        <v>0</v>
      </c>
      <c r="N65" s="223">
        <f t="shared" si="21"/>
        <v>0</v>
      </c>
      <c r="O65" s="223">
        <f t="shared" si="21"/>
        <v>0</v>
      </c>
      <c r="P65" s="223">
        <f t="shared" si="21"/>
        <v>0</v>
      </c>
      <c r="Q65" s="223">
        <f t="shared" si="21"/>
        <v>0</v>
      </c>
      <c r="R65" s="223">
        <f t="shared" si="21"/>
        <v>0</v>
      </c>
      <c r="S65" s="223">
        <f t="shared" si="21"/>
        <v>0</v>
      </c>
      <c r="T65" s="223">
        <f t="shared" si="21"/>
        <v>0</v>
      </c>
    </row>
    <row r="66" spans="1:20" ht="15.75" hidden="1" customHeight="1" x14ac:dyDescent="0.3">
      <c r="A66" s="226" t="str">
        <f t="shared" ref="A66:A68" si="29">A33</f>
        <v>2023 CPAS</v>
      </c>
      <c r="B66" s="243"/>
      <c r="C66" s="228">
        <f>C33</f>
        <v>20258.050599999995</v>
      </c>
      <c r="D66" s="253">
        <f>D33</f>
        <v>0.79646293804794854</v>
      </c>
      <c r="E66" s="108"/>
      <c r="F66" s="96"/>
      <c r="G66" s="96"/>
      <c r="H66" s="96"/>
      <c r="I66" s="96"/>
      <c r="J66" s="228">
        <f t="shared" si="21"/>
        <v>3932.7186000000011</v>
      </c>
      <c r="K66" s="228">
        <f t="shared" si="21"/>
        <v>3357.2800000000011</v>
      </c>
      <c r="L66" s="228">
        <f t="shared" si="21"/>
        <v>3357.2800000000011</v>
      </c>
      <c r="M66" s="228">
        <f t="shared" si="21"/>
        <v>3172.706000000001</v>
      </c>
      <c r="N66" s="228">
        <f t="shared" si="21"/>
        <v>206.71290000000002</v>
      </c>
      <c r="O66" s="228">
        <f t="shared" si="21"/>
        <v>93.218099999999993</v>
      </c>
      <c r="P66" s="228">
        <f t="shared" si="21"/>
        <v>93.218099999999993</v>
      </c>
      <c r="Q66" s="228">
        <f t="shared" si="21"/>
        <v>93.218099999999993</v>
      </c>
      <c r="R66" s="228">
        <f t="shared" si="21"/>
        <v>36.719900000000003</v>
      </c>
      <c r="S66" s="228">
        <f t="shared" si="21"/>
        <v>6.0045999999999999</v>
      </c>
      <c r="T66" s="228">
        <f t="shared" si="21"/>
        <v>0</v>
      </c>
    </row>
    <row r="67" spans="1:20" ht="15.75" hidden="1" customHeight="1" x14ac:dyDescent="0.3">
      <c r="A67" s="226" t="str">
        <f t="shared" si="29"/>
        <v>Expiring 2023 CPAS</v>
      </c>
      <c r="B67" s="231"/>
      <c r="C67" s="232"/>
      <c r="D67" s="244"/>
      <c r="E67" s="99"/>
      <c r="F67" s="99"/>
      <c r="G67" s="99"/>
      <c r="H67" s="99"/>
      <c r="I67" s="100"/>
      <c r="J67" s="220">
        <f t="shared" si="21"/>
        <v>9417.3450000000012</v>
      </c>
      <c r="K67" s="234">
        <f t="shared" si="21"/>
        <v>575.43859999999995</v>
      </c>
      <c r="L67" s="234">
        <f t="shared" si="21"/>
        <v>0</v>
      </c>
      <c r="M67" s="234">
        <f t="shared" si="21"/>
        <v>184.57400000000007</v>
      </c>
      <c r="N67" s="234">
        <f t="shared" si="21"/>
        <v>2965.993100000001</v>
      </c>
      <c r="O67" s="234">
        <f t="shared" si="21"/>
        <v>113.49480000000003</v>
      </c>
      <c r="P67" s="234">
        <f t="shared" si="21"/>
        <v>0</v>
      </c>
      <c r="Q67" s="234">
        <f t="shared" si="21"/>
        <v>0</v>
      </c>
      <c r="R67" s="234">
        <f t="shared" si="21"/>
        <v>56.49819999999999</v>
      </c>
      <c r="S67" s="234">
        <f t="shared" si="21"/>
        <v>30.715300000000003</v>
      </c>
      <c r="T67" s="234">
        <f t="shared" si="21"/>
        <v>6.0045999999999999</v>
      </c>
    </row>
    <row r="68" spans="1:20" ht="15.75" hidden="1" customHeight="1" x14ac:dyDescent="0.3">
      <c r="A68" s="226" t="str">
        <f t="shared" si="29"/>
        <v>Expired 2023 CPAS</v>
      </c>
      <c r="B68" s="231"/>
      <c r="C68" s="232"/>
      <c r="D68" s="232"/>
      <c r="E68" s="96"/>
      <c r="F68" s="96"/>
      <c r="G68" s="96"/>
      <c r="H68" s="96"/>
      <c r="I68" s="101"/>
      <c r="J68" s="220">
        <f t="shared" si="21"/>
        <v>12202.067900000002</v>
      </c>
      <c r="K68" s="236">
        <f t="shared" si="21"/>
        <v>12777.506500000001</v>
      </c>
      <c r="L68" s="236">
        <f t="shared" si="21"/>
        <v>12777.506500000001</v>
      </c>
      <c r="M68" s="236">
        <f t="shared" si="21"/>
        <v>12962.0805</v>
      </c>
      <c r="N68" s="236">
        <f t="shared" si="21"/>
        <v>15928.073600000002</v>
      </c>
      <c r="O68" s="236">
        <f t="shared" si="21"/>
        <v>16041.568400000002</v>
      </c>
      <c r="P68" s="236">
        <f t="shared" si="21"/>
        <v>16041.568400000002</v>
      </c>
      <c r="Q68" s="236">
        <f t="shared" si="21"/>
        <v>16041.568400000002</v>
      </c>
      <c r="R68" s="236">
        <f t="shared" si="21"/>
        <v>16098.066600000002</v>
      </c>
      <c r="S68" s="236">
        <f t="shared" si="21"/>
        <v>16128.781900000002</v>
      </c>
      <c r="T68" s="236">
        <f t="shared" si="21"/>
        <v>16134.786500000002</v>
      </c>
    </row>
    <row r="69" spans="1:20" ht="15.75" hidden="1" customHeight="1" x14ac:dyDescent="0.3">
      <c r="A69" s="239" t="str">
        <f>A36</f>
        <v>WAML</v>
      </c>
      <c r="B69" s="254">
        <f>B36</f>
        <v>11.567900395559287</v>
      </c>
      <c r="C69" s="77"/>
      <c r="D69" s="41"/>
      <c r="E69" s="41"/>
      <c r="F69" s="41"/>
      <c r="G69" s="41"/>
      <c r="H69" s="41"/>
      <c r="I69" s="41"/>
      <c r="J69" s="41"/>
      <c r="K69" s="41"/>
      <c r="L69" s="41"/>
      <c r="M69" s="41"/>
      <c r="N69" s="41"/>
      <c r="O69" s="41"/>
      <c r="P69" s="41"/>
      <c r="Q69" s="41"/>
      <c r="R69" s="41"/>
      <c r="S69" s="41"/>
      <c r="T69" s="41"/>
    </row>
  </sheetData>
  <mergeCells count="9">
    <mergeCell ref="AJ3:AJ4"/>
    <mergeCell ref="A38:A39"/>
    <mergeCell ref="B38:B39"/>
    <mergeCell ref="C38:C39"/>
    <mergeCell ref="D38:D39"/>
    <mergeCell ref="A3:A4"/>
    <mergeCell ref="B3:B4"/>
    <mergeCell ref="C3:C4"/>
    <mergeCell ref="D3:D4"/>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66B1-D89E-4937-BD5F-91EE245F45CF}">
  <dimension ref="A1:AK42"/>
  <sheetViews>
    <sheetView workbookViewId="0">
      <selection activeCell="AL17" sqref="AL17"/>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2" width="7.77734375" customWidth="1"/>
    <col min="33" max="35" width="7.77734375" hidden="1" customWidth="1"/>
    <col min="36" max="36" width="9.77734375" customWidth="1"/>
  </cols>
  <sheetData>
    <row r="1" spans="1:37" ht="15.75" customHeight="1" x14ac:dyDescent="0.3">
      <c r="A1" s="125" t="s">
        <v>465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row>
    <row r="2" spans="1:37" x14ac:dyDescent="0.3">
      <c r="A2" s="134"/>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row>
    <row r="3" spans="1:37" ht="15.75" customHeight="1" x14ac:dyDescent="0.3">
      <c r="A3" s="561" t="s">
        <v>314</v>
      </c>
      <c r="B3" s="563" t="s">
        <v>0</v>
      </c>
      <c r="C3" s="563" t="s">
        <v>412</v>
      </c>
      <c r="D3" s="563" t="s">
        <v>60</v>
      </c>
      <c r="E3" s="138"/>
      <c r="F3" s="71"/>
      <c r="G3" s="71"/>
      <c r="H3" s="138"/>
      <c r="I3" s="138"/>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c r="AK3" s="41"/>
    </row>
    <row r="4" spans="1:37" x14ac:dyDescent="0.3">
      <c r="A4" s="566"/>
      <c r="B4" s="565"/>
      <c r="C4" s="565"/>
      <c r="D4" s="564"/>
      <c r="E4" s="1">
        <v>2018</v>
      </c>
      <c r="F4" s="1">
        <f>E4+1</f>
        <v>2019</v>
      </c>
      <c r="G4" s="1">
        <f t="shared" ref="G4:AI4" si="0">F4+1</f>
        <v>2020</v>
      </c>
      <c r="H4" s="1">
        <f t="shared" si="0"/>
        <v>2021</v>
      </c>
      <c r="I4" s="1">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
        <f t="shared" si="0"/>
        <v>2046</v>
      </c>
      <c r="AH4" s="1">
        <f t="shared" si="0"/>
        <v>2047</v>
      </c>
      <c r="AI4" s="106">
        <f t="shared" si="0"/>
        <v>2048</v>
      </c>
      <c r="AJ4" s="560"/>
      <c r="AK4" s="41"/>
    </row>
    <row r="5" spans="1:37" x14ac:dyDescent="0.3">
      <c r="A5" s="246" t="s">
        <v>256</v>
      </c>
      <c r="B5" s="247">
        <v>15</v>
      </c>
      <c r="C5" s="248">
        <v>166.02271195673853</v>
      </c>
      <c r="D5" s="249">
        <v>0.67600000000000005</v>
      </c>
      <c r="E5" s="72"/>
      <c r="F5" s="72"/>
      <c r="G5" s="72"/>
      <c r="H5" s="72"/>
      <c r="I5" s="72"/>
      <c r="J5" s="223">
        <v>112.23135328275525</v>
      </c>
      <c r="K5" s="223">
        <v>112.23135328275525</v>
      </c>
      <c r="L5" s="223">
        <v>112.23135328275525</v>
      </c>
      <c r="M5" s="223">
        <v>112.23135328275525</v>
      </c>
      <c r="N5" s="223">
        <v>112.23135328275525</v>
      </c>
      <c r="O5" s="223">
        <v>112.23135328275525</v>
      </c>
      <c r="P5" s="223">
        <v>112.23135328275525</v>
      </c>
      <c r="Q5" s="223">
        <v>112.23135328275525</v>
      </c>
      <c r="R5" s="223">
        <v>112.23135328275525</v>
      </c>
      <c r="S5" s="223">
        <v>112.23135328275525</v>
      </c>
      <c r="T5" s="223">
        <v>112.23135328275525</v>
      </c>
      <c r="U5" s="223">
        <v>112.23135328275525</v>
      </c>
      <c r="V5" s="223">
        <v>112.23135328275525</v>
      </c>
      <c r="W5" s="223">
        <v>112.23135328275525</v>
      </c>
      <c r="X5" s="223">
        <v>112.23135328275525</v>
      </c>
      <c r="Y5" s="223">
        <v>0</v>
      </c>
      <c r="Z5" s="223">
        <v>0</v>
      </c>
      <c r="AA5" s="223">
        <v>0</v>
      </c>
      <c r="AB5" s="223">
        <v>0</v>
      </c>
      <c r="AC5" s="223">
        <v>0</v>
      </c>
      <c r="AD5" s="223">
        <v>0</v>
      </c>
      <c r="AE5" s="223">
        <v>0</v>
      </c>
      <c r="AF5" s="223">
        <v>0</v>
      </c>
      <c r="AG5" s="223">
        <v>0</v>
      </c>
      <c r="AH5" s="223">
        <v>0</v>
      </c>
      <c r="AI5" s="223">
        <v>0</v>
      </c>
      <c r="AJ5" s="258">
        <f t="shared" ref="AJ5:AJ17" si="1">SUM(E5:AI5)</f>
        <v>1683.4702992413283</v>
      </c>
      <c r="AK5" s="41"/>
    </row>
    <row r="6" spans="1:37" x14ac:dyDescent="0.3">
      <c r="A6" s="246" t="s">
        <v>247</v>
      </c>
      <c r="B6" s="247">
        <v>9</v>
      </c>
      <c r="C6" s="248">
        <v>79.46047268145162</v>
      </c>
      <c r="D6" s="249">
        <v>0.67600000000000005</v>
      </c>
      <c r="E6" s="72"/>
      <c r="F6" s="72"/>
      <c r="G6" s="72"/>
      <c r="H6" s="72"/>
      <c r="I6" s="72"/>
      <c r="J6" s="223">
        <v>53.715279532661299</v>
      </c>
      <c r="K6" s="223">
        <v>53.715279532661299</v>
      </c>
      <c r="L6" s="223">
        <v>53.715279532661299</v>
      </c>
      <c r="M6" s="223">
        <v>53.715279532661299</v>
      </c>
      <c r="N6" s="223">
        <v>53.715279532661299</v>
      </c>
      <c r="O6" s="223">
        <v>53.715279532661299</v>
      </c>
      <c r="P6" s="223">
        <v>53.715279532661299</v>
      </c>
      <c r="Q6" s="223">
        <v>53.715279532661299</v>
      </c>
      <c r="R6" s="223">
        <v>53.715279532661299</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25">
        <f t="shared" si="1"/>
        <v>483.43751579395155</v>
      </c>
      <c r="AK6" s="41"/>
    </row>
    <row r="7" spans="1:37" x14ac:dyDescent="0.3">
      <c r="A7" s="246" t="s">
        <v>118</v>
      </c>
      <c r="B7" s="247">
        <v>11</v>
      </c>
      <c r="C7" s="248">
        <v>78.263253490883244</v>
      </c>
      <c r="D7" s="249">
        <v>0.67600000000000005</v>
      </c>
      <c r="E7" s="72"/>
      <c r="F7" s="72"/>
      <c r="G7" s="72"/>
      <c r="H7" s="72"/>
      <c r="I7" s="72"/>
      <c r="J7" s="223">
        <v>52.905959359837077</v>
      </c>
      <c r="K7" s="223">
        <v>52.905959359837077</v>
      </c>
      <c r="L7" s="223">
        <v>52.905959359837077</v>
      </c>
      <c r="M7" s="223">
        <v>52.905959359837077</v>
      </c>
      <c r="N7" s="223">
        <v>52.905959359837077</v>
      </c>
      <c r="O7" s="223">
        <v>52.905959359837077</v>
      </c>
      <c r="P7" s="223">
        <v>52.905959359837077</v>
      </c>
      <c r="Q7" s="223">
        <v>52.905959359837077</v>
      </c>
      <c r="R7" s="223">
        <v>52.905959359837077</v>
      </c>
      <c r="S7" s="223">
        <v>52.905959359837077</v>
      </c>
      <c r="T7" s="223">
        <v>52.905959359837077</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 t="shared" si="1"/>
        <v>581.96555295820781</v>
      </c>
      <c r="AK7" s="41"/>
    </row>
    <row r="8" spans="1:37" x14ac:dyDescent="0.3">
      <c r="A8" s="246" t="s">
        <v>253</v>
      </c>
      <c r="B8" s="247">
        <v>14</v>
      </c>
      <c r="C8" s="248">
        <v>67.155143915576375</v>
      </c>
      <c r="D8" s="249">
        <v>0.67600000000000005</v>
      </c>
      <c r="E8" s="72"/>
      <c r="F8" s="72"/>
      <c r="G8" s="72"/>
      <c r="H8" s="72"/>
      <c r="I8" s="72"/>
      <c r="J8" s="223">
        <v>45.39687728692963</v>
      </c>
      <c r="K8" s="223">
        <v>45.39687728692963</v>
      </c>
      <c r="L8" s="223">
        <v>45.39687728692963</v>
      </c>
      <c r="M8" s="223">
        <v>45.39687728692963</v>
      </c>
      <c r="N8" s="223">
        <v>45.39687728692963</v>
      </c>
      <c r="O8" s="223">
        <v>45.39687728692963</v>
      </c>
      <c r="P8" s="223">
        <v>45.39687728692963</v>
      </c>
      <c r="Q8" s="223">
        <v>45.39687728692963</v>
      </c>
      <c r="R8" s="223">
        <v>45.39687728692963</v>
      </c>
      <c r="S8" s="223">
        <v>45.39687728692963</v>
      </c>
      <c r="T8" s="223">
        <v>45.39687728692963</v>
      </c>
      <c r="U8" s="223">
        <v>45.39687728692963</v>
      </c>
      <c r="V8" s="223">
        <v>45.39687728692963</v>
      </c>
      <c r="W8" s="223">
        <v>45.39687728692963</v>
      </c>
      <c r="X8" s="223">
        <v>0</v>
      </c>
      <c r="Y8" s="223">
        <v>0</v>
      </c>
      <c r="Z8" s="223">
        <v>0</v>
      </c>
      <c r="AA8" s="223">
        <v>0</v>
      </c>
      <c r="AB8" s="223">
        <v>0</v>
      </c>
      <c r="AC8" s="223">
        <v>0</v>
      </c>
      <c r="AD8" s="223">
        <v>0</v>
      </c>
      <c r="AE8" s="223">
        <v>0</v>
      </c>
      <c r="AF8" s="223">
        <v>0</v>
      </c>
      <c r="AG8" s="223">
        <v>0</v>
      </c>
      <c r="AH8" s="223">
        <v>0</v>
      </c>
      <c r="AI8" s="223">
        <v>0</v>
      </c>
      <c r="AJ8" s="225">
        <f t="shared" si="1"/>
        <v>635.55628201701495</v>
      </c>
      <c r="AK8" s="41"/>
    </row>
    <row r="9" spans="1:37" x14ac:dyDescent="0.3">
      <c r="A9" s="246" t="s">
        <v>251</v>
      </c>
      <c r="B9" s="247">
        <v>17</v>
      </c>
      <c r="C9" s="248">
        <v>62.334355344655634</v>
      </c>
      <c r="D9" s="249">
        <v>0.62</v>
      </c>
      <c r="E9" s="72"/>
      <c r="F9" s="72"/>
      <c r="G9" s="72"/>
      <c r="H9" s="72"/>
      <c r="I9" s="72"/>
      <c r="J9" s="223">
        <v>38.647300313686493</v>
      </c>
      <c r="K9" s="223">
        <v>38.647300313686493</v>
      </c>
      <c r="L9" s="223">
        <v>38.647300313686493</v>
      </c>
      <c r="M9" s="223">
        <v>38.647300313686493</v>
      </c>
      <c r="N9" s="223">
        <v>38.647300313686493</v>
      </c>
      <c r="O9" s="223">
        <v>38.647300313686493</v>
      </c>
      <c r="P9" s="223">
        <v>38.647300313686493</v>
      </c>
      <c r="Q9" s="223">
        <v>38.647300313686493</v>
      </c>
      <c r="R9" s="223">
        <v>38.647300313686493</v>
      </c>
      <c r="S9" s="223">
        <v>38.647300313686493</v>
      </c>
      <c r="T9" s="223">
        <v>38.647300313686493</v>
      </c>
      <c r="U9" s="223">
        <v>38.647300313686493</v>
      </c>
      <c r="V9" s="223">
        <v>38.647300313686493</v>
      </c>
      <c r="W9" s="223">
        <v>38.647300313686493</v>
      </c>
      <c r="X9" s="223">
        <v>38.647300313686493</v>
      </c>
      <c r="Y9" s="223">
        <v>38.647300313686493</v>
      </c>
      <c r="Z9" s="223">
        <v>38.647300313686493</v>
      </c>
      <c r="AA9" s="223">
        <v>0</v>
      </c>
      <c r="AB9" s="223">
        <v>0</v>
      </c>
      <c r="AC9" s="223">
        <v>0</v>
      </c>
      <c r="AD9" s="223">
        <v>0</v>
      </c>
      <c r="AE9" s="223">
        <v>0</v>
      </c>
      <c r="AF9" s="223">
        <v>0</v>
      </c>
      <c r="AG9" s="223">
        <v>0</v>
      </c>
      <c r="AH9" s="223">
        <v>0</v>
      </c>
      <c r="AI9" s="223">
        <v>0</v>
      </c>
      <c r="AJ9" s="225">
        <f t="shared" si="1"/>
        <v>657.00410533267052</v>
      </c>
      <c r="AK9" s="41"/>
    </row>
    <row r="10" spans="1:37" x14ac:dyDescent="0.3">
      <c r="A10" s="246" t="s">
        <v>249</v>
      </c>
      <c r="B10" s="247">
        <v>12</v>
      </c>
      <c r="C10" s="248">
        <v>47.146010132529824</v>
      </c>
      <c r="D10" s="249">
        <v>0.67600000000000005</v>
      </c>
      <c r="E10" s="72"/>
      <c r="F10" s="72"/>
      <c r="G10" s="72"/>
      <c r="H10" s="72"/>
      <c r="I10" s="72"/>
      <c r="J10" s="223">
        <v>31.870702849590163</v>
      </c>
      <c r="K10" s="223">
        <v>31.870702849590163</v>
      </c>
      <c r="L10" s="223">
        <v>31.870702849590163</v>
      </c>
      <c r="M10" s="223">
        <v>31.870702849590163</v>
      </c>
      <c r="N10" s="223">
        <v>31.870702849590163</v>
      </c>
      <c r="O10" s="223">
        <v>31.870702849590163</v>
      </c>
      <c r="P10" s="223">
        <v>31.870702849590163</v>
      </c>
      <c r="Q10" s="223">
        <v>31.870702849590163</v>
      </c>
      <c r="R10" s="223">
        <v>31.870702849590163</v>
      </c>
      <c r="S10" s="223">
        <v>31.870702849590163</v>
      </c>
      <c r="T10" s="223">
        <v>31.870702849590163</v>
      </c>
      <c r="U10" s="223">
        <v>31.870702849590163</v>
      </c>
      <c r="V10" s="223">
        <v>0</v>
      </c>
      <c r="W10" s="223">
        <v>0</v>
      </c>
      <c r="X10" s="223">
        <v>0</v>
      </c>
      <c r="Y10" s="223">
        <v>0</v>
      </c>
      <c r="Z10" s="223">
        <v>0</v>
      </c>
      <c r="AA10" s="223">
        <v>0</v>
      </c>
      <c r="AB10" s="223">
        <v>0</v>
      </c>
      <c r="AC10" s="223">
        <v>0</v>
      </c>
      <c r="AD10" s="223">
        <v>0</v>
      </c>
      <c r="AE10" s="223">
        <v>0</v>
      </c>
      <c r="AF10" s="223">
        <v>0</v>
      </c>
      <c r="AG10" s="223">
        <v>0</v>
      </c>
      <c r="AH10" s="223">
        <v>0</v>
      </c>
      <c r="AI10" s="223">
        <v>0</v>
      </c>
      <c r="AJ10" s="225">
        <f t="shared" si="1"/>
        <v>382.44843419508192</v>
      </c>
      <c r="AK10" s="41"/>
    </row>
    <row r="11" spans="1:37" x14ac:dyDescent="0.3">
      <c r="A11" s="246" t="s">
        <v>254</v>
      </c>
      <c r="B11" s="247">
        <v>16</v>
      </c>
      <c r="C11" s="248">
        <v>26.205009594845379</v>
      </c>
      <c r="D11" s="249">
        <v>0.61</v>
      </c>
      <c r="E11" s="72"/>
      <c r="F11" s="72"/>
      <c r="G11" s="72"/>
      <c r="H11" s="72"/>
      <c r="I11" s="72"/>
      <c r="J11" s="223">
        <v>15.98505585285568</v>
      </c>
      <c r="K11" s="223">
        <v>15.98505585285568</v>
      </c>
      <c r="L11" s="223">
        <v>15.98505585285568</v>
      </c>
      <c r="M11" s="223">
        <v>15.98505585285568</v>
      </c>
      <c r="N11" s="223">
        <v>15.98505585285568</v>
      </c>
      <c r="O11" s="223">
        <v>15.98505585285568</v>
      </c>
      <c r="P11" s="223">
        <v>15.98505585285568</v>
      </c>
      <c r="Q11" s="223">
        <v>15.98505585285568</v>
      </c>
      <c r="R11" s="223">
        <v>15.98505585285568</v>
      </c>
      <c r="S11" s="223">
        <v>15.98505585285568</v>
      </c>
      <c r="T11" s="223">
        <v>15.98505585285568</v>
      </c>
      <c r="U11" s="223">
        <v>15.98505585285568</v>
      </c>
      <c r="V11" s="223">
        <v>15.98505585285568</v>
      </c>
      <c r="W11" s="223">
        <v>15.98505585285568</v>
      </c>
      <c r="X11" s="223">
        <v>15.98505585285568</v>
      </c>
      <c r="Y11" s="223">
        <v>15.98505585285568</v>
      </c>
      <c r="Z11" s="223">
        <v>0</v>
      </c>
      <c r="AA11" s="223">
        <v>0</v>
      </c>
      <c r="AB11" s="223">
        <v>0</v>
      </c>
      <c r="AC11" s="223">
        <v>0</v>
      </c>
      <c r="AD11" s="223">
        <v>0</v>
      </c>
      <c r="AE11" s="223">
        <v>0</v>
      </c>
      <c r="AF11" s="223">
        <v>0</v>
      </c>
      <c r="AG11" s="223">
        <v>0</v>
      </c>
      <c r="AH11" s="223">
        <v>0</v>
      </c>
      <c r="AI11" s="223">
        <v>0</v>
      </c>
      <c r="AJ11" s="225">
        <f t="shared" si="1"/>
        <v>255.76089364569089</v>
      </c>
      <c r="AK11" s="41"/>
    </row>
    <row r="12" spans="1:37" x14ac:dyDescent="0.3">
      <c r="A12" s="246" t="s">
        <v>464</v>
      </c>
      <c r="B12" s="247">
        <v>5</v>
      </c>
      <c r="C12" s="248">
        <v>18.840549507569047</v>
      </c>
      <c r="D12" s="249">
        <v>0.67600000000000005</v>
      </c>
      <c r="E12" s="72"/>
      <c r="F12" s="72"/>
      <c r="G12" s="72"/>
      <c r="H12" s="72"/>
      <c r="I12" s="72"/>
      <c r="J12" s="223">
        <v>12.736211467116677</v>
      </c>
      <c r="K12" s="223">
        <v>12.736211467116677</v>
      </c>
      <c r="L12" s="223">
        <v>12.736211467116677</v>
      </c>
      <c r="M12" s="223">
        <v>12.736211467116677</v>
      </c>
      <c r="N12" s="223">
        <v>12.736211467116677</v>
      </c>
      <c r="O12" s="223">
        <v>0</v>
      </c>
      <c r="P12" s="223">
        <v>0</v>
      </c>
      <c r="Q12" s="223">
        <v>0</v>
      </c>
      <c r="R12" s="223">
        <v>0</v>
      </c>
      <c r="S12" s="223">
        <v>0</v>
      </c>
      <c r="T12" s="223">
        <v>0</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25">
        <f t="shared" si="1"/>
        <v>63.681057335583382</v>
      </c>
      <c r="AK12" s="41"/>
    </row>
    <row r="13" spans="1:37" x14ac:dyDescent="0.3">
      <c r="A13" s="246" t="s">
        <v>246</v>
      </c>
      <c r="B13" s="247">
        <v>7</v>
      </c>
      <c r="C13" s="248">
        <v>4.5298017728585496</v>
      </c>
      <c r="D13" s="249">
        <v>0.67600000000000005</v>
      </c>
      <c r="E13" s="72"/>
      <c r="F13" s="72"/>
      <c r="G13" s="72"/>
      <c r="H13" s="72"/>
      <c r="I13" s="72"/>
      <c r="J13" s="223">
        <v>3.0621459984523796</v>
      </c>
      <c r="K13" s="223">
        <v>3.0621459984523796</v>
      </c>
      <c r="L13" s="223">
        <v>3.0621459984523796</v>
      </c>
      <c r="M13" s="223">
        <v>3.0621459984523796</v>
      </c>
      <c r="N13" s="223">
        <v>3.0621459984523796</v>
      </c>
      <c r="O13" s="223">
        <v>3.0621459984523796</v>
      </c>
      <c r="P13" s="223">
        <v>3.0621459984523796</v>
      </c>
      <c r="Q13" s="223">
        <v>0</v>
      </c>
      <c r="R13" s="223">
        <v>0</v>
      </c>
      <c r="S13" s="223">
        <v>0</v>
      </c>
      <c r="T13" s="223">
        <v>0</v>
      </c>
      <c r="U13" s="223">
        <v>0</v>
      </c>
      <c r="V13" s="223">
        <v>0</v>
      </c>
      <c r="W13" s="223">
        <v>0</v>
      </c>
      <c r="X13" s="223">
        <v>0</v>
      </c>
      <c r="Y13" s="223">
        <v>0</v>
      </c>
      <c r="Z13" s="223">
        <v>0</v>
      </c>
      <c r="AA13" s="223">
        <v>0</v>
      </c>
      <c r="AB13" s="223">
        <v>0</v>
      </c>
      <c r="AC13" s="223">
        <v>0</v>
      </c>
      <c r="AD13" s="223">
        <v>0</v>
      </c>
      <c r="AE13" s="223">
        <v>0</v>
      </c>
      <c r="AF13" s="223">
        <v>0</v>
      </c>
      <c r="AG13" s="223">
        <v>0</v>
      </c>
      <c r="AH13" s="223">
        <v>0</v>
      </c>
      <c r="AI13" s="223">
        <v>0</v>
      </c>
      <c r="AJ13" s="225">
        <f t="shared" si="1"/>
        <v>21.435021989166657</v>
      </c>
      <c r="AK13" s="41"/>
    </row>
    <row r="14" spans="1:37" x14ac:dyDescent="0.3">
      <c r="A14" s="246" t="s">
        <v>255</v>
      </c>
      <c r="B14" s="247">
        <v>7</v>
      </c>
      <c r="C14" s="248">
        <v>4.1712270128008191</v>
      </c>
      <c r="D14" s="249">
        <v>0.67600000000000005</v>
      </c>
      <c r="E14" s="72"/>
      <c r="F14" s="72"/>
      <c r="G14" s="72"/>
      <c r="H14" s="72"/>
      <c r="I14" s="72"/>
      <c r="J14" s="223">
        <v>2.819749460653354</v>
      </c>
      <c r="K14" s="223">
        <v>2.819749460653354</v>
      </c>
      <c r="L14" s="223">
        <v>2.819749460653354</v>
      </c>
      <c r="M14" s="223">
        <v>2.819749460653354</v>
      </c>
      <c r="N14" s="223">
        <v>2.819749460653354</v>
      </c>
      <c r="O14" s="223">
        <v>2.819749460653354</v>
      </c>
      <c r="P14" s="223">
        <v>2.819749460653354</v>
      </c>
      <c r="Q14" s="223">
        <v>0</v>
      </c>
      <c r="R14" s="223">
        <v>0</v>
      </c>
      <c r="S14" s="223">
        <v>0</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25">
        <f t="shared" si="1"/>
        <v>19.73824622457348</v>
      </c>
      <c r="AK14" s="41"/>
    </row>
    <row r="15" spans="1:37" x14ac:dyDescent="0.3">
      <c r="A15" s="246" t="s">
        <v>250</v>
      </c>
      <c r="B15" s="247">
        <v>11</v>
      </c>
      <c r="C15" s="248">
        <v>2.8334826854984594</v>
      </c>
      <c r="D15" s="249">
        <v>0.62</v>
      </c>
      <c r="E15" s="72"/>
      <c r="F15" s="72"/>
      <c r="G15" s="72"/>
      <c r="H15" s="72"/>
      <c r="I15" s="72"/>
      <c r="J15" s="223">
        <v>1.7567592650090449</v>
      </c>
      <c r="K15" s="223">
        <v>1.7567592650090449</v>
      </c>
      <c r="L15" s="223">
        <v>1.7567592650090449</v>
      </c>
      <c r="M15" s="223">
        <v>1.7567592650090449</v>
      </c>
      <c r="N15" s="223">
        <v>1.7567592650090449</v>
      </c>
      <c r="O15" s="223">
        <v>1.7567592650090449</v>
      </c>
      <c r="P15" s="223">
        <v>1.7567592650090449</v>
      </c>
      <c r="Q15" s="223">
        <v>1.7567592650090449</v>
      </c>
      <c r="R15" s="223">
        <v>1.7567592650090449</v>
      </c>
      <c r="S15" s="223">
        <v>1.7567592650090449</v>
      </c>
      <c r="T15" s="223">
        <v>1.7567592650090449</v>
      </c>
      <c r="U15" s="223">
        <v>0</v>
      </c>
      <c r="V15" s="223">
        <v>0</v>
      </c>
      <c r="W15" s="223">
        <v>0</v>
      </c>
      <c r="X15" s="223">
        <v>0</v>
      </c>
      <c r="Y15" s="223">
        <v>0</v>
      </c>
      <c r="Z15" s="223">
        <v>0</v>
      </c>
      <c r="AA15" s="223">
        <v>0</v>
      </c>
      <c r="AB15" s="223">
        <v>0</v>
      </c>
      <c r="AC15" s="223">
        <v>0</v>
      </c>
      <c r="AD15" s="223">
        <v>0</v>
      </c>
      <c r="AE15" s="223">
        <v>0</v>
      </c>
      <c r="AF15" s="223">
        <v>0</v>
      </c>
      <c r="AG15" s="223">
        <v>0</v>
      </c>
      <c r="AH15" s="223">
        <v>0</v>
      </c>
      <c r="AI15" s="223">
        <v>0</v>
      </c>
      <c r="AJ15" s="225">
        <f t="shared" si="1"/>
        <v>19.324351915099495</v>
      </c>
      <c r="AK15" s="41"/>
    </row>
    <row r="16" spans="1:37" x14ac:dyDescent="0.3">
      <c r="A16" s="246" t="s">
        <v>248</v>
      </c>
      <c r="B16" s="247">
        <v>12</v>
      </c>
      <c r="C16" s="248">
        <v>2.4838254537777469</v>
      </c>
      <c r="D16" s="249">
        <v>0.67600000000000005</v>
      </c>
      <c r="E16" s="72"/>
      <c r="F16" s="72"/>
      <c r="G16" s="72"/>
      <c r="H16" s="72"/>
      <c r="I16" s="72"/>
      <c r="J16" s="223">
        <v>1.6790660067537571</v>
      </c>
      <c r="K16" s="223">
        <v>1.6790660067537571</v>
      </c>
      <c r="L16" s="223">
        <v>1.6790660067537571</v>
      </c>
      <c r="M16" s="223">
        <v>1.6790660067537571</v>
      </c>
      <c r="N16" s="223">
        <v>1.6790660067537571</v>
      </c>
      <c r="O16" s="223">
        <v>1.6790660067537571</v>
      </c>
      <c r="P16" s="223">
        <v>1.6790660067537571</v>
      </c>
      <c r="Q16" s="223">
        <v>1.6790660067537571</v>
      </c>
      <c r="R16" s="223">
        <v>1.6790660067537571</v>
      </c>
      <c r="S16" s="223">
        <v>1.6790660067537571</v>
      </c>
      <c r="T16" s="223">
        <v>1.6790660067537571</v>
      </c>
      <c r="U16" s="223">
        <v>1.6790660067537571</v>
      </c>
      <c r="V16" s="223">
        <v>0</v>
      </c>
      <c r="W16" s="223">
        <v>0</v>
      </c>
      <c r="X16" s="223">
        <v>0</v>
      </c>
      <c r="Y16" s="223">
        <v>0</v>
      </c>
      <c r="Z16" s="223">
        <v>0</v>
      </c>
      <c r="AA16" s="223">
        <v>0</v>
      </c>
      <c r="AB16" s="223">
        <v>0</v>
      </c>
      <c r="AC16" s="223">
        <v>0</v>
      </c>
      <c r="AD16" s="223">
        <v>0</v>
      </c>
      <c r="AE16" s="223">
        <v>0</v>
      </c>
      <c r="AF16" s="223">
        <v>0</v>
      </c>
      <c r="AG16" s="223">
        <v>0</v>
      </c>
      <c r="AH16" s="223">
        <v>0</v>
      </c>
      <c r="AI16" s="223">
        <v>0</v>
      </c>
      <c r="AJ16" s="225">
        <f t="shared" si="1"/>
        <v>20.148792081045084</v>
      </c>
      <c r="AK16" s="41"/>
    </row>
    <row r="17" spans="1:37" x14ac:dyDescent="0.3">
      <c r="A17" s="246" t="s">
        <v>252</v>
      </c>
      <c r="B17" s="247">
        <v>22</v>
      </c>
      <c r="C17" s="248">
        <v>2.1386097752300688</v>
      </c>
      <c r="D17" s="249">
        <v>0.67600000000000005</v>
      </c>
      <c r="E17" s="72"/>
      <c r="F17" s="72"/>
      <c r="G17" s="72"/>
      <c r="H17" s="72"/>
      <c r="I17" s="72"/>
      <c r="J17" s="223">
        <v>1.4457002080555266</v>
      </c>
      <c r="K17" s="223">
        <v>1.4457002080555266</v>
      </c>
      <c r="L17" s="223">
        <v>1.4457002080555266</v>
      </c>
      <c r="M17" s="223">
        <v>1.4457002080555266</v>
      </c>
      <c r="N17" s="223">
        <v>1.4457002080555266</v>
      </c>
      <c r="O17" s="223">
        <v>1.4457002080555266</v>
      </c>
      <c r="P17" s="223">
        <v>1.4457002080555266</v>
      </c>
      <c r="Q17" s="223">
        <v>1.4457002080555266</v>
      </c>
      <c r="R17" s="223">
        <v>1.4457002080555266</v>
      </c>
      <c r="S17" s="223">
        <v>1.4457002080555266</v>
      </c>
      <c r="T17" s="223">
        <v>1.4457002080555266</v>
      </c>
      <c r="U17" s="223">
        <v>1.4457002080555266</v>
      </c>
      <c r="V17" s="223">
        <v>1.4457002080555266</v>
      </c>
      <c r="W17" s="223">
        <v>1.4457002080555266</v>
      </c>
      <c r="X17" s="223">
        <v>1.4457002080555266</v>
      </c>
      <c r="Y17" s="223">
        <v>1.4457002080555266</v>
      </c>
      <c r="Z17" s="223">
        <v>1.4457002080555266</v>
      </c>
      <c r="AA17" s="223">
        <v>1.4457002080555266</v>
      </c>
      <c r="AB17" s="223">
        <v>1.4457002080555266</v>
      </c>
      <c r="AC17" s="223">
        <v>1.4457002080555266</v>
      </c>
      <c r="AD17" s="223">
        <v>1.4457002080555266</v>
      </c>
      <c r="AE17" s="223">
        <v>0</v>
      </c>
      <c r="AF17" s="223">
        <v>0</v>
      </c>
      <c r="AG17" s="223">
        <v>0</v>
      </c>
      <c r="AH17" s="223">
        <v>0</v>
      </c>
      <c r="AI17" s="223">
        <v>0</v>
      </c>
      <c r="AJ17" s="225">
        <f t="shared" si="1"/>
        <v>30.359704369166064</v>
      </c>
      <c r="AK17" s="41"/>
    </row>
    <row r="18" spans="1:37" x14ac:dyDescent="0.3">
      <c r="A18" s="226" t="s">
        <v>372</v>
      </c>
      <c r="B18" s="243"/>
      <c r="C18" s="228">
        <f>SUM(C5:C17)</f>
        <v>561.58445332441534</v>
      </c>
      <c r="D18" s="253">
        <f>J18/C18</f>
        <v>0.6664218688193615</v>
      </c>
      <c r="E18" s="108"/>
      <c r="F18" s="96"/>
      <c r="G18" s="101"/>
      <c r="H18" s="101"/>
      <c r="I18" s="101"/>
      <c r="J18" s="228">
        <f t="shared" ref="J18:AJ18" si="2">SUM(J5:J17)</f>
        <v>374.25216088435633</v>
      </c>
      <c r="K18" s="228">
        <f t="shared" si="2"/>
        <v>374.25216088435633</v>
      </c>
      <c r="L18" s="228">
        <f t="shared" si="2"/>
        <v>374.25216088435633</v>
      </c>
      <c r="M18" s="228">
        <f t="shared" si="2"/>
        <v>374.25216088435633</v>
      </c>
      <c r="N18" s="228">
        <f t="shared" si="2"/>
        <v>374.25216088435633</v>
      </c>
      <c r="O18" s="228">
        <f t="shared" si="2"/>
        <v>361.51594941723965</v>
      </c>
      <c r="P18" s="228">
        <f t="shared" si="2"/>
        <v>361.51594941723965</v>
      </c>
      <c r="Q18" s="228">
        <f t="shared" si="2"/>
        <v>355.63405395813396</v>
      </c>
      <c r="R18" s="228">
        <f t="shared" si="2"/>
        <v>355.63405395813396</v>
      </c>
      <c r="S18" s="228">
        <f t="shared" si="2"/>
        <v>301.91877442547263</v>
      </c>
      <c r="T18" s="228">
        <f t="shared" si="2"/>
        <v>301.91877442547263</v>
      </c>
      <c r="U18" s="228">
        <f t="shared" si="2"/>
        <v>247.25605580062648</v>
      </c>
      <c r="V18" s="228">
        <f t="shared" si="2"/>
        <v>213.70628694428257</v>
      </c>
      <c r="W18" s="228">
        <f t="shared" si="2"/>
        <v>213.70628694428257</v>
      </c>
      <c r="X18" s="228">
        <f t="shared" si="2"/>
        <v>168.30940965735294</v>
      </c>
      <c r="Y18" s="228">
        <f t="shared" si="2"/>
        <v>56.078056374597701</v>
      </c>
      <c r="Z18" s="228">
        <f t="shared" si="2"/>
        <v>40.09300052174202</v>
      </c>
      <c r="AA18" s="228">
        <f t="shared" si="2"/>
        <v>1.4457002080555266</v>
      </c>
      <c r="AB18" s="228">
        <f t="shared" si="2"/>
        <v>1.4457002080555266</v>
      </c>
      <c r="AC18" s="228">
        <f t="shared" si="2"/>
        <v>1.4457002080555266</v>
      </c>
      <c r="AD18" s="228">
        <f t="shared" si="2"/>
        <v>1.4457002080555266</v>
      </c>
      <c r="AE18" s="228">
        <f t="shared" si="2"/>
        <v>0</v>
      </c>
      <c r="AF18" s="228">
        <f t="shared" si="2"/>
        <v>0</v>
      </c>
      <c r="AG18" s="228">
        <f t="shared" si="2"/>
        <v>0</v>
      </c>
      <c r="AH18" s="228">
        <f t="shared" si="2"/>
        <v>0</v>
      </c>
      <c r="AI18" s="245">
        <f t="shared" si="2"/>
        <v>0</v>
      </c>
      <c r="AJ18" s="220">
        <f t="shared" si="2"/>
        <v>4854.3302570985788</v>
      </c>
      <c r="AK18" s="41"/>
    </row>
    <row r="19" spans="1:37" x14ac:dyDescent="0.3">
      <c r="A19" s="226" t="s">
        <v>373</v>
      </c>
      <c r="B19" s="231"/>
      <c r="C19" s="232"/>
      <c r="D19" s="244"/>
      <c r="E19" s="96"/>
      <c r="F19" s="96"/>
      <c r="G19" s="101"/>
      <c r="H19" s="101"/>
      <c r="I19" s="101"/>
      <c r="J19" s="220">
        <f>J18-J18</f>
        <v>0</v>
      </c>
      <c r="K19" s="234">
        <f>J18-K18</f>
        <v>0</v>
      </c>
      <c r="L19" s="234">
        <f t="shared" ref="L19:AI19" si="3">K18-L18</f>
        <v>0</v>
      </c>
      <c r="M19" s="234">
        <f t="shared" si="3"/>
        <v>0</v>
      </c>
      <c r="N19" s="234">
        <f t="shared" si="3"/>
        <v>0</v>
      </c>
      <c r="O19" s="234">
        <f t="shared" si="3"/>
        <v>12.736211467116675</v>
      </c>
      <c r="P19" s="234">
        <f t="shared" si="3"/>
        <v>0</v>
      </c>
      <c r="Q19" s="234">
        <f t="shared" si="3"/>
        <v>5.8818954591056922</v>
      </c>
      <c r="R19" s="234">
        <f t="shared" si="3"/>
        <v>0</v>
      </c>
      <c r="S19" s="234">
        <f t="shared" si="3"/>
        <v>53.715279532661327</v>
      </c>
      <c r="T19" s="234">
        <f t="shared" si="3"/>
        <v>0</v>
      </c>
      <c r="U19" s="234">
        <f t="shared" si="3"/>
        <v>54.66271862484615</v>
      </c>
      <c r="V19" s="234">
        <f t="shared" si="3"/>
        <v>33.549768856343917</v>
      </c>
      <c r="W19" s="234">
        <f t="shared" si="3"/>
        <v>0</v>
      </c>
      <c r="X19" s="234">
        <f t="shared" si="3"/>
        <v>45.396877286929623</v>
      </c>
      <c r="Y19" s="234">
        <f t="shared" si="3"/>
        <v>112.23135328275524</v>
      </c>
      <c r="Z19" s="234">
        <f t="shared" si="3"/>
        <v>15.98505585285568</v>
      </c>
      <c r="AA19" s="234">
        <f t="shared" si="3"/>
        <v>38.647300313686493</v>
      </c>
      <c r="AB19" s="234">
        <f t="shared" si="3"/>
        <v>0</v>
      </c>
      <c r="AC19" s="234">
        <f t="shared" si="3"/>
        <v>0</v>
      </c>
      <c r="AD19" s="234">
        <f t="shared" si="3"/>
        <v>0</v>
      </c>
      <c r="AE19" s="234">
        <f t="shared" si="3"/>
        <v>1.4457002080555266</v>
      </c>
      <c r="AF19" s="234">
        <f t="shared" si="3"/>
        <v>0</v>
      </c>
      <c r="AG19" s="234">
        <f t="shared" si="3"/>
        <v>0</v>
      </c>
      <c r="AH19" s="234">
        <f t="shared" si="3"/>
        <v>0</v>
      </c>
      <c r="AI19" s="234">
        <f t="shared" si="3"/>
        <v>0</v>
      </c>
      <c r="AJ19" s="84"/>
      <c r="AK19" s="41"/>
    </row>
    <row r="20" spans="1:37" x14ac:dyDescent="0.3">
      <c r="A20" s="226" t="s">
        <v>374</v>
      </c>
      <c r="B20" s="231"/>
      <c r="C20" s="232"/>
      <c r="D20" s="232"/>
      <c r="E20" s="96"/>
      <c r="F20" s="96"/>
      <c r="G20" s="101"/>
      <c r="H20" s="101"/>
      <c r="I20" s="101"/>
      <c r="J20" s="220">
        <f>$J$18-J18</f>
        <v>0</v>
      </c>
      <c r="K20" s="236">
        <f t="shared" ref="K20:AI20" si="4">$J$18-K18</f>
        <v>0</v>
      </c>
      <c r="L20" s="236">
        <f t="shared" si="4"/>
        <v>0</v>
      </c>
      <c r="M20" s="236">
        <f t="shared" si="4"/>
        <v>0</v>
      </c>
      <c r="N20" s="236">
        <f t="shared" si="4"/>
        <v>0</v>
      </c>
      <c r="O20" s="236">
        <f t="shared" si="4"/>
        <v>12.736211467116675</v>
      </c>
      <c r="P20" s="236">
        <f t="shared" si="4"/>
        <v>12.736211467116675</v>
      </c>
      <c r="Q20" s="236">
        <f t="shared" si="4"/>
        <v>18.618106926222367</v>
      </c>
      <c r="R20" s="236">
        <f t="shared" si="4"/>
        <v>18.618106926222367</v>
      </c>
      <c r="S20" s="236">
        <f t="shared" si="4"/>
        <v>72.333386458883695</v>
      </c>
      <c r="T20" s="236">
        <f t="shared" si="4"/>
        <v>72.333386458883695</v>
      </c>
      <c r="U20" s="236">
        <f t="shared" si="4"/>
        <v>126.99610508372984</v>
      </c>
      <c r="V20" s="236">
        <f t="shared" si="4"/>
        <v>160.54587394007376</v>
      </c>
      <c r="W20" s="236">
        <f t="shared" si="4"/>
        <v>160.54587394007376</v>
      </c>
      <c r="X20" s="236">
        <f t="shared" si="4"/>
        <v>205.94275122700338</v>
      </c>
      <c r="Y20" s="236">
        <f t="shared" si="4"/>
        <v>318.17410450975865</v>
      </c>
      <c r="Z20" s="236">
        <f t="shared" si="4"/>
        <v>334.15916036261433</v>
      </c>
      <c r="AA20" s="236">
        <f t="shared" si="4"/>
        <v>372.80646067630079</v>
      </c>
      <c r="AB20" s="236">
        <f t="shared" si="4"/>
        <v>372.80646067630079</v>
      </c>
      <c r="AC20" s="236">
        <f t="shared" si="4"/>
        <v>372.80646067630079</v>
      </c>
      <c r="AD20" s="236">
        <f t="shared" si="4"/>
        <v>372.80646067630079</v>
      </c>
      <c r="AE20" s="236">
        <f t="shared" si="4"/>
        <v>374.25216088435633</v>
      </c>
      <c r="AF20" s="236">
        <f t="shared" si="4"/>
        <v>374.25216088435633</v>
      </c>
      <c r="AG20" s="236">
        <f t="shared" si="4"/>
        <v>374.25216088435633</v>
      </c>
      <c r="AH20" s="236">
        <f t="shared" si="4"/>
        <v>374.25216088435633</v>
      </c>
      <c r="AI20" s="236">
        <f t="shared" si="4"/>
        <v>374.25216088435633</v>
      </c>
      <c r="AJ20" s="85"/>
      <c r="AK20" s="41"/>
    </row>
    <row r="21" spans="1:37" x14ac:dyDescent="0.3">
      <c r="A21" s="239" t="s">
        <v>70</v>
      </c>
      <c r="B21" s="254">
        <f>SUMPRODUCT(B5:B17,C5:C17)/C18</f>
        <v>13.024581767618702</v>
      </c>
      <c r="C21" s="77"/>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row>
    <row r="22" spans="1:37" hidden="1" x14ac:dyDescent="0.3">
      <c r="A22" s="41"/>
      <c r="B22" s="123"/>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row>
    <row r="23" spans="1:37" ht="15.75" hidden="1" customHeight="1" x14ac:dyDescent="0.3">
      <c r="A23" s="561" t="str">
        <f>A3</f>
        <v>Measure Category</v>
      </c>
      <c r="B23" s="563" t="str">
        <f>B3</f>
        <v>Measure Life</v>
      </c>
      <c r="C23" s="563" t="str">
        <f>C3</f>
        <v>Annual Verified Gross Savings (MWh)</v>
      </c>
      <c r="D23" s="563" t="str">
        <f>D3</f>
        <v>NTGR</v>
      </c>
      <c r="E23" s="138"/>
      <c r="F23" s="71"/>
      <c r="G23" s="71"/>
      <c r="H23" s="138"/>
      <c r="I23" s="138"/>
      <c r="J23" s="568" t="str">
        <f>J3</f>
        <v>CPAS - Verified Net Savings (MWh)</v>
      </c>
      <c r="K23" s="569"/>
      <c r="L23" s="569"/>
      <c r="M23" s="569"/>
      <c r="N23" s="569"/>
      <c r="O23" s="569"/>
      <c r="P23" s="569"/>
      <c r="Q23" s="569"/>
      <c r="R23" s="569"/>
      <c r="S23" s="569"/>
      <c r="T23" s="569"/>
      <c r="U23" s="570"/>
      <c r="V23" s="41"/>
      <c r="W23" s="41"/>
    </row>
    <row r="24" spans="1:37" hidden="1" x14ac:dyDescent="0.3">
      <c r="A24" s="566"/>
      <c r="B24" s="565"/>
      <c r="C24" s="565"/>
      <c r="D24" s="564"/>
      <c r="E24" s="1">
        <v>2018</v>
      </c>
      <c r="F24" s="1">
        <v>2019</v>
      </c>
      <c r="G24" s="1">
        <v>2020</v>
      </c>
      <c r="H24" s="1">
        <v>2021</v>
      </c>
      <c r="I24" s="1">
        <v>2021</v>
      </c>
      <c r="J24" s="1">
        <f>V4</f>
        <v>2035</v>
      </c>
      <c r="K24" s="1">
        <f t="shared" ref="K24:U35" si="5">W4</f>
        <v>2036</v>
      </c>
      <c r="L24" s="1">
        <f t="shared" si="5"/>
        <v>2037</v>
      </c>
      <c r="M24" s="1">
        <f t="shared" si="5"/>
        <v>2038</v>
      </c>
      <c r="N24" s="1">
        <f t="shared" si="5"/>
        <v>2039</v>
      </c>
      <c r="O24" s="1">
        <f t="shared" si="5"/>
        <v>2040</v>
      </c>
      <c r="P24" s="1">
        <f t="shared" si="5"/>
        <v>2041</v>
      </c>
      <c r="Q24" s="1">
        <f t="shared" si="5"/>
        <v>2042</v>
      </c>
      <c r="R24" s="1">
        <f t="shared" si="5"/>
        <v>2043</v>
      </c>
      <c r="S24" s="1">
        <f t="shared" si="5"/>
        <v>2044</v>
      </c>
      <c r="T24" s="1">
        <f t="shared" si="5"/>
        <v>2045</v>
      </c>
      <c r="U24" s="1">
        <f t="shared" si="5"/>
        <v>2046</v>
      </c>
      <c r="V24" s="41"/>
      <c r="W24" s="41"/>
    </row>
    <row r="25" spans="1:37" hidden="1" x14ac:dyDescent="0.3">
      <c r="A25" s="246" t="str">
        <f>A5</f>
        <v>Heat Pump Water Heaters</v>
      </c>
      <c r="B25" s="247">
        <f>B5</f>
        <v>15</v>
      </c>
      <c r="C25" s="248">
        <f>C5</f>
        <v>166.02271195673853</v>
      </c>
      <c r="D25" s="249">
        <f>D5</f>
        <v>0.67600000000000005</v>
      </c>
      <c r="E25" s="72"/>
      <c r="F25" s="72"/>
      <c r="G25" s="72"/>
      <c r="H25" s="72"/>
      <c r="I25" s="72"/>
      <c r="J25" s="223">
        <f t="shared" ref="J25:J40" si="6">V5</f>
        <v>112.23135328275525</v>
      </c>
      <c r="K25" s="223">
        <f t="shared" si="5"/>
        <v>112.23135328275525</v>
      </c>
      <c r="L25" s="223">
        <f t="shared" si="5"/>
        <v>112.23135328275525</v>
      </c>
      <c r="M25" s="223">
        <f t="shared" si="5"/>
        <v>0</v>
      </c>
      <c r="N25" s="223">
        <f t="shared" si="5"/>
        <v>0</v>
      </c>
      <c r="O25" s="223">
        <f t="shared" si="5"/>
        <v>0</v>
      </c>
      <c r="P25" s="223">
        <f t="shared" si="5"/>
        <v>0</v>
      </c>
      <c r="Q25" s="223">
        <f t="shared" si="5"/>
        <v>0</v>
      </c>
      <c r="R25" s="223">
        <f t="shared" si="5"/>
        <v>0</v>
      </c>
      <c r="S25" s="223">
        <f t="shared" si="5"/>
        <v>0</v>
      </c>
      <c r="T25" s="223">
        <f t="shared" si="5"/>
        <v>0</v>
      </c>
      <c r="U25" s="223">
        <f t="shared" si="5"/>
        <v>0</v>
      </c>
      <c r="V25" s="41"/>
      <c r="W25" s="41"/>
    </row>
    <row r="26" spans="1:37" hidden="1" x14ac:dyDescent="0.3">
      <c r="A26" s="246" t="str">
        <f t="shared" ref="A26:D26" si="7">A6</f>
        <v>Air Purifiers</v>
      </c>
      <c r="B26" s="247">
        <f t="shared" si="7"/>
        <v>9</v>
      </c>
      <c r="C26" s="248">
        <f t="shared" si="7"/>
        <v>79.46047268145162</v>
      </c>
      <c r="D26" s="249">
        <f t="shared" si="7"/>
        <v>0.67600000000000005</v>
      </c>
      <c r="E26" s="72"/>
      <c r="F26" s="72"/>
      <c r="G26" s="72"/>
      <c r="H26" s="72"/>
      <c r="I26" s="72"/>
      <c r="J26" s="223">
        <f t="shared" si="6"/>
        <v>0</v>
      </c>
      <c r="K26" s="223">
        <f t="shared" si="5"/>
        <v>0</v>
      </c>
      <c r="L26" s="223">
        <f t="shared" si="5"/>
        <v>0</v>
      </c>
      <c r="M26" s="223">
        <f t="shared" si="5"/>
        <v>0</v>
      </c>
      <c r="N26" s="223">
        <f t="shared" si="5"/>
        <v>0</v>
      </c>
      <c r="O26" s="223">
        <f t="shared" si="5"/>
        <v>0</v>
      </c>
      <c r="P26" s="223">
        <f t="shared" si="5"/>
        <v>0</v>
      </c>
      <c r="Q26" s="223">
        <f t="shared" si="5"/>
        <v>0</v>
      </c>
      <c r="R26" s="223">
        <f t="shared" si="5"/>
        <v>0</v>
      </c>
      <c r="S26" s="223">
        <f t="shared" si="5"/>
        <v>0</v>
      </c>
      <c r="T26" s="223">
        <f t="shared" si="5"/>
        <v>0</v>
      </c>
      <c r="U26" s="223">
        <f t="shared" si="5"/>
        <v>0</v>
      </c>
      <c r="V26" s="41"/>
      <c r="W26" s="41"/>
    </row>
    <row r="27" spans="1:37" hidden="1" x14ac:dyDescent="0.3">
      <c r="A27" s="246" t="str">
        <f t="shared" ref="A27:D27" si="8">A7</f>
        <v>Advanced Thermostats</v>
      </c>
      <c r="B27" s="247">
        <f t="shared" si="8"/>
        <v>11</v>
      </c>
      <c r="C27" s="248">
        <f t="shared" si="8"/>
        <v>78.263253490883244</v>
      </c>
      <c r="D27" s="249">
        <f t="shared" si="8"/>
        <v>0.67600000000000005</v>
      </c>
      <c r="E27" s="72"/>
      <c r="F27" s="72"/>
      <c r="G27" s="72"/>
      <c r="H27" s="72"/>
      <c r="I27" s="72"/>
      <c r="J27" s="223">
        <f t="shared" si="6"/>
        <v>0</v>
      </c>
      <c r="K27" s="223">
        <f t="shared" si="5"/>
        <v>0</v>
      </c>
      <c r="L27" s="223">
        <f t="shared" si="5"/>
        <v>0</v>
      </c>
      <c r="M27" s="223">
        <f t="shared" si="5"/>
        <v>0</v>
      </c>
      <c r="N27" s="223">
        <f t="shared" si="5"/>
        <v>0</v>
      </c>
      <c r="O27" s="223">
        <f t="shared" si="5"/>
        <v>0</v>
      </c>
      <c r="P27" s="223">
        <f t="shared" si="5"/>
        <v>0</v>
      </c>
      <c r="Q27" s="223">
        <f t="shared" si="5"/>
        <v>0</v>
      </c>
      <c r="R27" s="223">
        <f t="shared" si="5"/>
        <v>0</v>
      </c>
      <c r="S27" s="223">
        <f t="shared" si="5"/>
        <v>0</v>
      </c>
      <c r="T27" s="223">
        <f t="shared" si="5"/>
        <v>0</v>
      </c>
      <c r="U27" s="223">
        <f t="shared" si="5"/>
        <v>0</v>
      </c>
      <c r="V27" s="41"/>
      <c r="W27" s="41"/>
    </row>
    <row r="28" spans="1:37" hidden="1" x14ac:dyDescent="0.3">
      <c r="A28" s="246" t="str">
        <f t="shared" ref="A28:D28" si="9">A8</f>
        <v>Clothes Washers</v>
      </c>
      <c r="B28" s="247">
        <f t="shared" si="9"/>
        <v>14</v>
      </c>
      <c r="C28" s="248">
        <f t="shared" si="9"/>
        <v>67.155143915576375</v>
      </c>
      <c r="D28" s="249">
        <f t="shared" si="9"/>
        <v>0.67600000000000005</v>
      </c>
      <c r="E28" s="72"/>
      <c r="F28" s="72"/>
      <c r="G28" s="72"/>
      <c r="H28" s="72"/>
      <c r="I28" s="72"/>
      <c r="J28" s="223">
        <f t="shared" si="6"/>
        <v>45.39687728692963</v>
      </c>
      <c r="K28" s="223">
        <f t="shared" si="5"/>
        <v>45.39687728692963</v>
      </c>
      <c r="L28" s="223">
        <f t="shared" si="5"/>
        <v>0</v>
      </c>
      <c r="M28" s="223">
        <f t="shared" si="5"/>
        <v>0</v>
      </c>
      <c r="N28" s="223">
        <f t="shared" si="5"/>
        <v>0</v>
      </c>
      <c r="O28" s="223">
        <f t="shared" si="5"/>
        <v>0</v>
      </c>
      <c r="P28" s="223">
        <f t="shared" si="5"/>
        <v>0</v>
      </c>
      <c r="Q28" s="223">
        <f t="shared" si="5"/>
        <v>0</v>
      </c>
      <c r="R28" s="223">
        <f t="shared" si="5"/>
        <v>0</v>
      </c>
      <c r="S28" s="223">
        <f t="shared" si="5"/>
        <v>0</v>
      </c>
      <c r="T28" s="223">
        <f t="shared" si="5"/>
        <v>0</v>
      </c>
      <c r="U28" s="223">
        <f t="shared" si="5"/>
        <v>0</v>
      </c>
      <c r="V28" s="41"/>
      <c r="W28" s="41"/>
    </row>
    <row r="29" spans="1:37" hidden="1" x14ac:dyDescent="0.3">
      <c r="A29" s="246" t="str">
        <f t="shared" ref="A29:D29" si="10">A9</f>
        <v>Refrigerators</v>
      </c>
      <c r="B29" s="247">
        <f t="shared" si="10"/>
        <v>17</v>
      </c>
      <c r="C29" s="248">
        <f t="shared" si="10"/>
        <v>62.334355344655634</v>
      </c>
      <c r="D29" s="249">
        <f t="shared" si="10"/>
        <v>0.62</v>
      </c>
      <c r="E29" s="72"/>
      <c r="F29" s="72"/>
      <c r="G29" s="72"/>
      <c r="H29" s="72"/>
      <c r="I29" s="72"/>
      <c r="J29" s="223">
        <f t="shared" si="6"/>
        <v>38.647300313686493</v>
      </c>
      <c r="K29" s="223">
        <f t="shared" si="5"/>
        <v>38.647300313686493</v>
      </c>
      <c r="L29" s="223">
        <f t="shared" si="5"/>
        <v>38.647300313686493</v>
      </c>
      <c r="M29" s="223">
        <f t="shared" si="5"/>
        <v>38.647300313686493</v>
      </c>
      <c r="N29" s="223">
        <f t="shared" si="5"/>
        <v>38.647300313686493</v>
      </c>
      <c r="O29" s="223">
        <f t="shared" si="5"/>
        <v>0</v>
      </c>
      <c r="P29" s="223">
        <f t="shared" si="5"/>
        <v>0</v>
      </c>
      <c r="Q29" s="223">
        <f t="shared" si="5"/>
        <v>0</v>
      </c>
      <c r="R29" s="223">
        <f t="shared" si="5"/>
        <v>0</v>
      </c>
      <c r="S29" s="223">
        <f t="shared" si="5"/>
        <v>0</v>
      </c>
      <c r="T29" s="223">
        <f t="shared" si="5"/>
        <v>0</v>
      </c>
      <c r="U29" s="223">
        <f t="shared" si="5"/>
        <v>0</v>
      </c>
      <c r="V29" s="41"/>
      <c r="W29" s="41"/>
    </row>
    <row r="30" spans="1:37" hidden="1" x14ac:dyDescent="0.3">
      <c r="A30" s="246" t="str">
        <f t="shared" ref="A30:D30" si="11">A10</f>
        <v>Dehumidifiers</v>
      </c>
      <c r="B30" s="247">
        <f t="shared" si="11"/>
        <v>12</v>
      </c>
      <c r="C30" s="248">
        <f t="shared" si="11"/>
        <v>47.146010132529824</v>
      </c>
      <c r="D30" s="249">
        <f t="shared" si="11"/>
        <v>0.67600000000000005</v>
      </c>
      <c r="E30" s="72"/>
      <c r="F30" s="72"/>
      <c r="G30" s="72"/>
      <c r="H30" s="72"/>
      <c r="I30" s="72"/>
      <c r="J30" s="223">
        <f t="shared" si="6"/>
        <v>0</v>
      </c>
      <c r="K30" s="223">
        <f t="shared" si="5"/>
        <v>0</v>
      </c>
      <c r="L30" s="223">
        <f t="shared" si="5"/>
        <v>0</v>
      </c>
      <c r="M30" s="223">
        <f t="shared" si="5"/>
        <v>0</v>
      </c>
      <c r="N30" s="223">
        <f t="shared" si="5"/>
        <v>0</v>
      </c>
      <c r="O30" s="223">
        <f t="shared" si="5"/>
        <v>0</v>
      </c>
      <c r="P30" s="223">
        <f t="shared" si="5"/>
        <v>0</v>
      </c>
      <c r="Q30" s="223">
        <f t="shared" si="5"/>
        <v>0</v>
      </c>
      <c r="R30" s="223">
        <f t="shared" si="5"/>
        <v>0</v>
      </c>
      <c r="S30" s="223">
        <f t="shared" si="5"/>
        <v>0</v>
      </c>
      <c r="T30" s="223">
        <f t="shared" si="5"/>
        <v>0</v>
      </c>
      <c r="U30" s="223">
        <f t="shared" si="5"/>
        <v>0</v>
      </c>
      <c r="V30" s="41"/>
      <c r="W30" s="41"/>
    </row>
    <row r="31" spans="1:37" hidden="1" x14ac:dyDescent="0.3">
      <c r="A31" s="246" t="str">
        <f t="shared" ref="A31:D31" si="12">A11</f>
        <v>Electric Clothes Dryers</v>
      </c>
      <c r="B31" s="247">
        <f t="shared" si="12"/>
        <v>16</v>
      </c>
      <c r="C31" s="248">
        <f t="shared" si="12"/>
        <v>26.205009594845379</v>
      </c>
      <c r="D31" s="249">
        <f t="shared" si="12"/>
        <v>0.61</v>
      </c>
      <c r="E31" s="72"/>
      <c r="F31" s="72"/>
      <c r="G31" s="72"/>
      <c r="H31" s="72"/>
      <c r="I31" s="72"/>
      <c r="J31" s="223">
        <f t="shared" si="6"/>
        <v>15.98505585285568</v>
      </c>
      <c r="K31" s="223">
        <f t="shared" si="5"/>
        <v>15.98505585285568</v>
      </c>
      <c r="L31" s="223">
        <f t="shared" si="5"/>
        <v>15.98505585285568</v>
      </c>
      <c r="M31" s="223">
        <f t="shared" si="5"/>
        <v>15.98505585285568</v>
      </c>
      <c r="N31" s="223">
        <f t="shared" si="5"/>
        <v>0</v>
      </c>
      <c r="O31" s="223">
        <f t="shared" si="5"/>
        <v>0</v>
      </c>
      <c r="P31" s="223">
        <f t="shared" si="5"/>
        <v>0</v>
      </c>
      <c r="Q31" s="223">
        <f t="shared" si="5"/>
        <v>0</v>
      </c>
      <c r="R31" s="223">
        <f t="shared" si="5"/>
        <v>0</v>
      </c>
      <c r="S31" s="223">
        <f t="shared" si="5"/>
        <v>0</v>
      </c>
      <c r="T31" s="223">
        <f t="shared" si="5"/>
        <v>0</v>
      </c>
      <c r="U31" s="223">
        <f t="shared" si="5"/>
        <v>0</v>
      </c>
      <c r="V31" s="41"/>
      <c r="W31" s="41"/>
    </row>
    <row r="32" spans="1:37" hidden="1" x14ac:dyDescent="0.3">
      <c r="A32" s="246" t="str">
        <f t="shared" ref="A32:D32" si="13">A12</f>
        <v>Televisions</v>
      </c>
      <c r="B32" s="247">
        <f t="shared" si="13"/>
        <v>5</v>
      </c>
      <c r="C32" s="248">
        <f t="shared" si="13"/>
        <v>18.840549507569047</v>
      </c>
      <c r="D32" s="249">
        <f t="shared" si="13"/>
        <v>0.67600000000000005</v>
      </c>
      <c r="E32" s="72"/>
      <c r="F32" s="72"/>
      <c r="G32" s="72"/>
      <c r="H32" s="72"/>
      <c r="I32" s="72"/>
      <c r="J32" s="223">
        <f t="shared" si="6"/>
        <v>0</v>
      </c>
      <c r="K32" s="223">
        <f t="shared" si="5"/>
        <v>0</v>
      </c>
      <c r="L32" s="223">
        <f t="shared" si="5"/>
        <v>0</v>
      </c>
      <c r="M32" s="223">
        <f t="shared" si="5"/>
        <v>0</v>
      </c>
      <c r="N32" s="223">
        <f t="shared" si="5"/>
        <v>0</v>
      </c>
      <c r="O32" s="223">
        <f t="shared" si="5"/>
        <v>0</v>
      </c>
      <c r="P32" s="223">
        <f t="shared" si="5"/>
        <v>0</v>
      </c>
      <c r="Q32" s="223">
        <f t="shared" si="5"/>
        <v>0</v>
      </c>
      <c r="R32" s="223">
        <f t="shared" si="5"/>
        <v>0</v>
      </c>
      <c r="S32" s="223">
        <f t="shared" si="5"/>
        <v>0</v>
      </c>
      <c r="T32" s="223">
        <f t="shared" si="5"/>
        <v>0</v>
      </c>
      <c r="U32" s="223">
        <f t="shared" si="5"/>
        <v>0</v>
      </c>
      <c r="V32" s="41"/>
      <c r="W32" s="41"/>
    </row>
    <row r="33" spans="1:23" hidden="1" x14ac:dyDescent="0.3">
      <c r="A33" s="246" t="str">
        <f t="shared" ref="A33:D33" si="14">A13</f>
        <v>Advanced Power Strips</v>
      </c>
      <c r="B33" s="247">
        <f t="shared" si="14"/>
        <v>7</v>
      </c>
      <c r="C33" s="248">
        <f t="shared" si="14"/>
        <v>4.5298017728585496</v>
      </c>
      <c r="D33" s="249">
        <f t="shared" si="14"/>
        <v>0.67600000000000005</v>
      </c>
      <c r="E33" s="72"/>
      <c r="F33" s="72"/>
      <c r="G33" s="72"/>
      <c r="H33" s="72"/>
      <c r="I33" s="72"/>
      <c r="J33" s="223">
        <f t="shared" si="6"/>
        <v>0</v>
      </c>
      <c r="K33" s="223">
        <f t="shared" si="5"/>
        <v>0</v>
      </c>
      <c r="L33" s="223">
        <f t="shared" si="5"/>
        <v>0</v>
      </c>
      <c r="M33" s="223">
        <f t="shared" si="5"/>
        <v>0</v>
      </c>
      <c r="N33" s="223">
        <f t="shared" si="5"/>
        <v>0</v>
      </c>
      <c r="O33" s="223">
        <f t="shared" si="5"/>
        <v>0</v>
      </c>
      <c r="P33" s="223">
        <f t="shared" si="5"/>
        <v>0</v>
      </c>
      <c r="Q33" s="223">
        <f t="shared" si="5"/>
        <v>0</v>
      </c>
      <c r="R33" s="223">
        <f t="shared" si="5"/>
        <v>0</v>
      </c>
      <c r="S33" s="223">
        <f t="shared" si="5"/>
        <v>0</v>
      </c>
      <c r="T33" s="223">
        <f t="shared" si="5"/>
        <v>0</v>
      </c>
      <c r="U33" s="223">
        <f t="shared" si="5"/>
        <v>0</v>
      </c>
      <c r="V33" s="41"/>
      <c r="W33" s="41"/>
    </row>
    <row r="34" spans="1:23" hidden="1" x14ac:dyDescent="0.3">
      <c r="A34" s="246" t="str">
        <f t="shared" ref="A34:D34" si="15">A14</f>
        <v>Pool Pumps</v>
      </c>
      <c r="B34" s="247">
        <f t="shared" si="15"/>
        <v>7</v>
      </c>
      <c r="C34" s="248">
        <f t="shared" si="15"/>
        <v>4.1712270128008191</v>
      </c>
      <c r="D34" s="249">
        <f t="shared" si="15"/>
        <v>0.67600000000000005</v>
      </c>
      <c r="E34" s="72"/>
      <c r="F34" s="72"/>
      <c r="G34" s="72"/>
      <c r="H34" s="72"/>
      <c r="I34" s="72"/>
      <c r="J34" s="223">
        <f t="shared" si="6"/>
        <v>0</v>
      </c>
      <c r="K34" s="223">
        <f t="shared" si="5"/>
        <v>0</v>
      </c>
      <c r="L34" s="223">
        <f t="shared" si="5"/>
        <v>0</v>
      </c>
      <c r="M34" s="223">
        <f t="shared" si="5"/>
        <v>0</v>
      </c>
      <c r="N34" s="223">
        <f t="shared" si="5"/>
        <v>0</v>
      </c>
      <c r="O34" s="223">
        <f t="shared" si="5"/>
        <v>0</v>
      </c>
      <c r="P34" s="223">
        <f t="shared" si="5"/>
        <v>0</v>
      </c>
      <c r="Q34" s="223">
        <f t="shared" si="5"/>
        <v>0</v>
      </c>
      <c r="R34" s="223">
        <f t="shared" si="5"/>
        <v>0</v>
      </c>
      <c r="S34" s="223">
        <f t="shared" si="5"/>
        <v>0</v>
      </c>
      <c r="T34" s="223">
        <f t="shared" si="5"/>
        <v>0</v>
      </c>
      <c r="U34" s="223">
        <f t="shared" si="5"/>
        <v>0</v>
      </c>
      <c r="V34" s="41"/>
      <c r="W34" s="41"/>
    </row>
    <row r="35" spans="1:23" hidden="1" x14ac:dyDescent="0.3">
      <c r="A35" s="246" t="str">
        <f t="shared" ref="A35:D35" si="16">A15</f>
        <v>Dishwashers</v>
      </c>
      <c r="B35" s="247">
        <f t="shared" si="16"/>
        <v>11</v>
      </c>
      <c r="C35" s="248">
        <f t="shared" si="16"/>
        <v>2.8334826854984594</v>
      </c>
      <c r="D35" s="249">
        <f t="shared" si="16"/>
        <v>0.62</v>
      </c>
      <c r="E35" s="72"/>
      <c r="F35" s="72"/>
      <c r="G35" s="72"/>
      <c r="H35" s="72"/>
      <c r="I35" s="72"/>
      <c r="J35" s="223">
        <f t="shared" si="6"/>
        <v>0</v>
      </c>
      <c r="K35" s="223">
        <f t="shared" si="5"/>
        <v>0</v>
      </c>
      <c r="L35" s="223">
        <f t="shared" si="5"/>
        <v>0</v>
      </c>
      <c r="M35" s="223">
        <f t="shared" si="5"/>
        <v>0</v>
      </c>
      <c r="N35" s="223">
        <f t="shared" si="5"/>
        <v>0</v>
      </c>
      <c r="O35" s="223">
        <f t="shared" si="5"/>
        <v>0</v>
      </c>
      <c r="P35" s="223">
        <f t="shared" si="5"/>
        <v>0</v>
      </c>
      <c r="Q35" s="223">
        <f t="shared" si="5"/>
        <v>0</v>
      </c>
      <c r="R35" s="223">
        <f t="shared" si="5"/>
        <v>0</v>
      </c>
      <c r="S35" s="223">
        <f t="shared" si="5"/>
        <v>0</v>
      </c>
      <c r="T35" s="223">
        <f t="shared" si="5"/>
        <v>0</v>
      </c>
      <c r="U35" s="223">
        <f t="shared" si="5"/>
        <v>0</v>
      </c>
      <c r="V35" s="41"/>
      <c r="W35" s="41"/>
    </row>
    <row r="36" spans="1:23" hidden="1" x14ac:dyDescent="0.3">
      <c r="A36" s="246" t="str">
        <f t="shared" ref="A36:D36" si="17">A16</f>
        <v>Air Conditioners</v>
      </c>
      <c r="B36" s="247">
        <f t="shared" si="17"/>
        <v>12</v>
      </c>
      <c r="C36" s="248">
        <f t="shared" si="17"/>
        <v>2.4838254537777469</v>
      </c>
      <c r="D36" s="249">
        <f t="shared" si="17"/>
        <v>0.67600000000000005</v>
      </c>
      <c r="E36" s="72"/>
      <c r="F36" s="72"/>
      <c r="G36" s="72"/>
      <c r="H36" s="72"/>
      <c r="I36" s="72"/>
      <c r="J36" s="223">
        <f t="shared" si="6"/>
        <v>0</v>
      </c>
      <c r="K36" s="223">
        <f t="shared" ref="K36:K40" si="18">W16</f>
        <v>0</v>
      </c>
      <c r="L36" s="223">
        <f t="shared" ref="L36:L40" si="19">X16</f>
        <v>0</v>
      </c>
      <c r="M36" s="223">
        <f t="shared" ref="M36:M40" si="20">Y16</f>
        <v>0</v>
      </c>
      <c r="N36" s="223">
        <f t="shared" ref="N36:N40" si="21">Z16</f>
        <v>0</v>
      </c>
      <c r="O36" s="223">
        <f t="shared" ref="O36:O40" si="22">AA16</f>
        <v>0</v>
      </c>
      <c r="P36" s="223">
        <f t="shared" ref="P36:P40" si="23">AB16</f>
        <v>0</v>
      </c>
      <c r="Q36" s="223">
        <f t="shared" ref="Q36:Q40" si="24">AC16</f>
        <v>0</v>
      </c>
      <c r="R36" s="223">
        <f t="shared" ref="R36:R40" si="25">AD16</f>
        <v>0</v>
      </c>
      <c r="S36" s="223">
        <f t="shared" ref="S36:S40" si="26">AE16</f>
        <v>0</v>
      </c>
      <c r="T36" s="223">
        <f t="shared" ref="T36:U40" si="27">AF16</f>
        <v>0</v>
      </c>
      <c r="U36" s="223">
        <f t="shared" si="27"/>
        <v>0</v>
      </c>
      <c r="V36" s="41"/>
      <c r="W36" s="41"/>
    </row>
    <row r="37" spans="1:23" hidden="1" x14ac:dyDescent="0.3">
      <c r="A37" s="246" t="str">
        <f t="shared" ref="A37:D37" si="28">A17</f>
        <v>Freezers</v>
      </c>
      <c r="B37" s="247">
        <f t="shared" si="28"/>
        <v>22</v>
      </c>
      <c r="C37" s="248">
        <f t="shared" si="28"/>
        <v>2.1386097752300688</v>
      </c>
      <c r="D37" s="249">
        <f t="shared" si="28"/>
        <v>0.67600000000000005</v>
      </c>
      <c r="E37" s="72"/>
      <c r="F37" s="72"/>
      <c r="G37" s="72"/>
      <c r="H37" s="72"/>
      <c r="I37" s="72"/>
      <c r="J37" s="223">
        <f t="shared" si="6"/>
        <v>1.4457002080555266</v>
      </c>
      <c r="K37" s="223">
        <f t="shared" si="18"/>
        <v>1.4457002080555266</v>
      </c>
      <c r="L37" s="223">
        <f t="shared" si="19"/>
        <v>1.4457002080555266</v>
      </c>
      <c r="M37" s="223">
        <f t="shared" si="20"/>
        <v>1.4457002080555266</v>
      </c>
      <c r="N37" s="223">
        <f t="shared" si="21"/>
        <v>1.4457002080555266</v>
      </c>
      <c r="O37" s="223">
        <f t="shared" si="22"/>
        <v>1.4457002080555266</v>
      </c>
      <c r="P37" s="223">
        <f t="shared" si="23"/>
        <v>1.4457002080555266</v>
      </c>
      <c r="Q37" s="223">
        <f t="shared" si="24"/>
        <v>1.4457002080555266</v>
      </c>
      <c r="R37" s="223">
        <f t="shared" si="25"/>
        <v>1.4457002080555266</v>
      </c>
      <c r="S37" s="223">
        <f t="shared" si="26"/>
        <v>0</v>
      </c>
      <c r="T37" s="223">
        <f t="shared" si="27"/>
        <v>0</v>
      </c>
      <c r="U37" s="223">
        <f t="shared" si="27"/>
        <v>0</v>
      </c>
      <c r="V37" s="41"/>
      <c r="W37" s="41"/>
    </row>
    <row r="38" spans="1:23" hidden="1" x14ac:dyDescent="0.3">
      <c r="A38" s="226" t="str">
        <f>A18</f>
        <v>2023 CPAS</v>
      </c>
      <c r="B38" s="243"/>
      <c r="C38" s="228">
        <f>C18</f>
        <v>561.58445332441534</v>
      </c>
      <c r="D38" s="253">
        <f>D18</f>
        <v>0.6664218688193615</v>
      </c>
      <c r="E38" s="108"/>
      <c r="F38" s="96"/>
      <c r="G38" s="101"/>
      <c r="H38" s="101"/>
      <c r="I38" s="101"/>
      <c r="J38" s="228">
        <f t="shared" si="6"/>
        <v>213.70628694428257</v>
      </c>
      <c r="K38" s="228">
        <f t="shared" si="18"/>
        <v>213.70628694428257</v>
      </c>
      <c r="L38" s="228">
        <f t="shared" si="19"/>
        <v>168.30940965735294</v>
      </c>
      <c r="M38" s="228">
        <f t="shared" si="20"/>
        <v>56.078056374597701</v>
      </c>
      <c r="N38" s="228">
        <f t="shared" si="21"/>
        <v>40.09300052174202</v>
      </c>
      <c r="O38" s="228">
        <f t="shared" si="22"/>
        <v>1.4457002080555266</v>
      </c>
      <c r="P38" s="228">
        <f t="shared" si="23"/>
        <v>1.4457002080555266</v>
      </c>
      <c r="Q38" s="228">
        <f t="shared" si="24"/>
        <v>1.4457002080555266</v>
      </c>
      <c r="R38" s="228">
        <f t="shared" si="25"/>
        <v>1.4457002080555266</v>
      </c>
      <c r="S38" s="228">
        <f t="shared" si="26"/>
        <v>0</v>
      </c>
      <c r="T38" s="228">
        <f t="shared" si="27"/>
        <v>0</v>
      </c>
      <c r="U38" s="228">
        <f t="shared" si="27"/>
        <v>0</v>
      </c>
      <c r="V38" s="41"/>
      <c r="W38" s="41"/>
    </row>
    <row r="39" spans="1:23" hidden="1" x14ac:dyDescent="0.3">
      <c r="A39" s="226" t="str">
        <f>A19</f>
        <v>Expiring 2023 CPAS</v>
      </c>
      <c r="B39" s="231"/>
      <c r="C39" s="232"/>
      <c r="D39" s="244"/>
      <c r="E39" s="96"/>
      <c r="F39" s="96"/>
      <c r="G39" s="101"/>
      <c r="H39" s="101"/>
      <c r="I39" s="101"/>
      <c r="J39" s="220">
        <f t="shared" si="6"/>
        <v>33.549768856343917</v>
      </c>
      <c r="K39" s="234">
        <f t="shared" si="18"/>
        <v>0</v>
      </c>
      <c r="L39" s="234">
        <f t="shared" si="19"/>
        <v>45.396877286929623</v>
      </c>
      <c r="M39" s="234">
        <f t="shared" si="20"/>
        <v>112.23135328275524</v>
      </c>
      <c r="N39" s="234">
        <f t="shared" si="21"/>
        <v>15.98505585285568</v>
      </c>
      <c r="O39" s="234">
        <f t="shared" si="22"/>
        <v>38.647300313686493</v>
      </c>
      <c r="P39" s="234">
        <f t="shared" si="23"/>
        <v>0</v>
      </c>
      <c r="Q39" s="234">
        <f t="shared" si="24"/>
        <v>0</v>
      </c>
      <c r="R39" s="234">
        <f t="shared" si="25"/>
        <v>0</v>
      </c>
      <c r="S39" s="234">
        <f t="shared" si="26"/>
        <v>1.4457002080555266</v>
      </c>
      <c r="T39" s="234">
        <f t="shared" si="27"/>
        <v>0</v>
      </c>
      <c r="U39" s="234">
        <f t="shared" si="27"/>
        <v>0</v>
      </c>
      <c r="V39" s="41"/>
      <c r="W39" s="41"/>
    </row>
    <row r="40" spans="1:23" hidden="1" x14ac:dyDescent="0.3">
      <c r="A40" s="226" t="str">
        <f>A20</f>
        <v>Expired 2023 CPAS</v>
      </c>
      <c r="B40" s="231"/>
      <c r="C40" s="232"/>
      <c r="D40" s="232"/>
      <c r="E40" s="96"/>
      <c r="F40" s="96"/>
      <c r="G40" s="101"/>
      <c r="H40" s="101"/>
      <c r="I40" s="101"/>
      <c r="J40" s="220">
        <f t="shared" si="6"/>
        <v>160.54587394007376</v>
      </c>
      <c r="K40" s="236">
        <f t="shared" si="18"/>
        <v>160.54587394007376</v>
      </c>
      <c r="L40" s="236">
        <f t="shared" si="19"/>
        <v>205.94275122700338</v>
      </c>
      <c r="M40" s="236">
        <f t="shared" si="20"/>
        <v>318.17410450975865</v>
      </c>
      <c r="N40" s="236">
        <f t="shared" si="21"/>
        <v>334.15916036261433</v>
      </c>
      <c r="O40" s="236">
        <f t="shared" si="22"/>
        <v>372.80646067630079</v>
      </c>
      <c r="P40" s="236">
        <f t="shared" si="23"/>
        <v>372.80646067630079</v>
      </c>
      <c r="Q40" s="236">
        <f t="shared" si="24"/>
        <v>372.80646067630079</v>
      </c>
      <c r="R40" s="236">
        <f t="shared" si="25"/>
        <v>372.80646067630079</v>
      </c>
      <c r="S40" s="236">
        <f t="shared" si="26"/>
        <v>374.25216088435633</v>
      </c>
      <c r="T40" s="236">
        <f t="shared" si="27"/>
        <v>374.25216088435633</v>
      </c>
      <c r="U40" s="236">
        <f t="shared" si="27"/>
        <v>374.25216088435633</v>
      </c>
      <c r="V40" s="41"/>
      <c r="W40" s="41"/>
    </row>
    <row r="41" spans="1:23" hidden="1" x14ac:dyDescent="0.3">
      <c r="A41" s="239" t="str">
        <f>A21</f>
        <v>WAML</v>
      </c>
      <c r="B41" s="254">
        <f>B21</f>
        <v>13.024581767618702</v>
      </c>
      <c r="C41" s="77"/>
      <c r="D41" s="41"/>
      <c r="E41" s="41"/>
      <c r="F41" s="41"/>
      <c r="G41" s="41"/>
      <c r="H41" s="41"/>
      <c r="I41" s="41"/>
      <c r="J41" s="41"/>
      <c r="K41" s="41"/>
      <c r="L41" s="41"/>
      <c r="M41" s="41"/>
      <c r="N41" s="41"/>
      <c r="O41" s="41"/>
      <c r="P41" s="41"/>
      <c r="Q41" s="41"/>
      <c r="R41" s="41"/>
      <c r="S41" s="41"/>
      <c r="T41" s="41"/>
      <c r="U41" s="41"/>
      <c r="V41" s="41"/>
      <c r="W41" s="41"/>
    </row>
    <row r="42" spans="1:23" x14ac:dyDescent="0.3">
      <c r="A42" s="41"/>
      <c r="B42" s="41"/>
      <c r="C42" s="41"/>
      <c r="D42" s="41"/>
      <c r="E42" s="41"/>
      <c r="F42" s="41"/>
      <c r="G42" s="41"/>
      <c r="H42" s="41"/>
      <c r="I42" s="41"/>
      <c r="J42" s="41"/>
      <c r="K42" s="41"/>
      <c r="L42" s="41"/>
      <c r="M42" s="41"/>
      <c r="N42" s="41"/>
      <c r="O42" s="41"/>
      <c r="P42" s="41"/>
      <c r="Q42" s="41"/>
      <c r="R42" s="41"/>
      <c r="S42" s="41"/>
      <c r="T42" s="41"/>
      <c r="U42" s="41"/>
      <c r="V42" s="41"/>
      <c r="W42" s="41"/>
    </row>
  </sheetData>
  <mergeCells count="10">
    <mergeCell ref="AJ3:AJ4"/>
    <mergeCell ref="A3:A4"/>
    <mergeCell ref="B3:B4"/>
    <mergeCell ref="C3:C4"/>
    <mergeCell ref="D3:D4"/>
    <mergeCell ref="A23:A24"/>
    <mergeCell ref="B23:B24"/>
    <mergeCell ref="C23:C24"/>
    <mergeCell ref="D23:D24"/>
    <mergeCell ref="J23:U2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20F-2D8F-42D3-A916-35073E0171A8}">
  <dimension ref="A1:AJ43"/>
  <sheetViews>
    <sheetView topLeftCell="A22" workbookViewId="0">
      <selection activeCell="B16" sqref="B1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413</v>
      </c>
    </row>
    <row r="2" spans="1:36" ht="15.75" customHeight="1" x14ac:dyDescent="0.3">
      <c r="A2" s="49"/>
    </row>
    <row r="3" spans="1:36" ht="15.75" customHeight="1" x14ac:dyDescent="0.3">
      <c r="A3" s="561" t="s">
        <v>314</v>
      </c>
      <c r="B3" s="563" t="s">
        <v>0</v>
      </c>
      <c r="C3" s="563" t="s">
        <v>412</v>
      </c>
      <c r="D3" s="563" t="s">
        <v>60</v>
      </c>
      <c r="E3" s="151"/>
      <c r="F3" s="135"/>
      <c r="G3" s="135"/>
      <c r="H3" s="135"/>
      <c r="I3" s="135"/>
      <c r="J3" s="151" t="s">
        <v>414</v>
      </c>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559" t="s">
        <v>1</v>
      </c>
    </row>
    <row r="4" spans="1:36" ht="15.75" customHeight="1" x14ac:dyDescent="0.3">
      <c r="A4" s="566"/>
      <c r="B4" s="565"/>
      <c r="C4" s="565"/>
      <c r="D4" s="564"/>
      <c r="E4" s="1">
        <v>2018</v>
      </c>
      <c r="F4" s="1">
        <f>E4+1</f>
        <v>2019</v>
      </c>
      <c r="G4" s="1">
        <f t="shared" ref="G4:AI4" si="0">F4+1</f>
        <v>2020</v>
      </c>
      <c r="H4" s="1">
        <f t="shared" si="0"/>
        <v>2021</v>
      </c>
      <c r="I4" s="1">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394">
        <f t="shared" si="0"/>
        <v>2048</v>
      </c>
      <c r="AJ4" s="560"/>
    </row>
    <row r="5" spans="1:36" ht="15.75" customHeight="1" x14ac:dyDescent="0.3">
      <c r="A5" s="246" t="s">
        <v>215</v>
      </c>
      <c r="B5" s="247">
        <v>16</v>
      </c>
      <c r="C5" s="248">
        <v>577.15109923751402</v>
      </c>
      <c r="D5" s="249">
        <v>1</v>
      </c>
      <c r="E5" s="250"/>
      <c r="F5" s="250"/>
      <c r="G5" s="250"/>
      <c r="H5" s="250"/>
      <c r="I5" s="250"/>
      <c r="J5" s="223">
        <v>577.15109923751402</v>
      </c>
      <c r="K5" s="223">
        <v>577.15109923751402</v>
      </c>
      <c r="L5" s="223">
        <v>577.15109923751402</v>
      </c>
      <c r="M5" s="223">
        <v>577.15109923751402</v>
      </c>
      <c r="N5" s="223">
        <v>577.15109923751402</v>
      </c>
      <c r="O5" s="223">
        <v>577.15109923751402</v>
      </c>
      <c r="P5" s="223">
        <v>577.15109923751402</v>
      </c>
      <c r="Q5" s="223">
        <v>577.15109923751402</v>
      </c>
      <c r="R5" s="223">
        <v>577.15109923751402</v>
      </c>
      <c r="S5" s="223">
        <v>577.15109923751402</v>
      </c>
      <c r="T5" s="223">
        <v>577.15109923751402</v>
      </c>
      <c r="U5" s="223">
        <v>577.15109923751402</v>
      </c>
      <c r="V5" s="223">
        <v>577.15109923751402</v>
      </c>
      <c r="W5" s="223">
        <v>577.15109923751402</v>
      </c>
      <c r="X5" s="223">
        <v>577.15109923751402</v>
      </c>
      <c r="Y5" s="223">
        <v>577.15109923751402</v>
      </c>
      <c r="Z5" s="223">
        <v>0</v>
      </c>
      <c r="AA5" s="223">
        <v>0</v>
      </c>
      <c r="AB5" s="223">
        <v>0</v>
      </c>
      <c r="AC5" s="223">
        <v>0</v>
      </c>
      <c r="AD5" s="223">
        <v>0</v>
      </c>
      <c r="AE5" s="223">
        <v>0</v>
      </c>
      <c r="AF5" s="223">
        <v>0</v>
      </c>
      <c r="AG5" s="223">
        <v>0</v>
      </c>
      <c r="AH5" s="223">
        <v>0</v>
      </c>
      <c r="AI5" s="223">
        <v>0</v>
      </c>
      <c r="AJ5" s="258">
        <f t="shared" ref="AJ5:AJ36" si="1">SUM(E5:AI5)</f>
        <v>9234.4175878002261</v>
      </c>
    </row>
    <row r="6" spans="1:36" ht="15.75" customHeight="1" x14ac:dyDescent="0.3">
      <c r="A6" s="246" t="s">
        <v>49</v>
      </c>
      <c r="B6" s="247">
        <v>20</v>
      </c>
      <c r="C6" s="248">
        <v>326.62151750898875</v>
      </c>
      <c r="D6" s="249">
        <v>1</v>
      </c>
      <c r="E6" s="250"/>
      <c r="F6" s="250"/>
      <c r="G6" s="250"/>
      <c r="H6" s="250"/>
      <c r="I6" s="250"/>
      <c r="J6" s="223">
        <v>326.62151750898875</v>
      </c>
      <c r="K6" s="223">
        <v>326.62151750898875</v>
      </c>
      <c r="L6" s="223">
        <v>326.62151750898875</v>
      </c>
      <c r="M6" s="223">
        <v>326.62151750898875</v>
      </c>
      <c r="N6" s="223">
        <v>326.62151750898875</v>
      </c>
      <c r="O6" s="223">
        <v>326.62151750898875</v>
      </c>
      <c r="P6" s="223">
        <v>326.62151750898875</v>
      </c>
      <c r="Q6" s="223">
        <v>326.62151750898875</v>
      </c>
      <c r="R6" s="223">
        <v>326.62151750898875</v>
      </c>
      <c r="S6" s="223">
        <v>326.62151750898875</v>
      </c>
      <c r="T6" s="223">
        <v>257.44825619060498</v>
      </c>
      <c r="U6" s="223">
        <v>257.44825619060498</v>
      </c>
      <c r="V6" s="223">
        <v>257.44825619060498</v>
      </c>
      <c r="W6" s="223">
        <v>257.44825619060498</v>
      </c>
      <c r="X6" s="223">
        <v>257.44825619060498</v>
      </c>
      <c r="Y6" s="223">
        <v>257.44825619060498</v>
      </c>
      <c r="Z6" s="223">
        <v>257.44825619060498</v>
      </c>
      <c r="AA6" s="223">
        <v>257.44825619060498</v>
      </c>
      <c r="AB6" s="223">
        <v>257.44825619060498</v>
      </c>
      <c r="AC6" s="223">
        <v>257.44825619060498</v>
      </c>
      <c r="AD6" s="223">
        <v>0</v>
      </c>
      <c r="AE6" s="223">
        <v>0</v>
      </c>
      <c r="AF6" s="223">
        <v>0</v>
      </c>
      <c r="AG6" s="223">
        <v>0</v>
      </c>
      <c r="AH6" s="223">
        <v>0</v>
      </c>
      <c r="AI6" s="223">
        <v>0</v>
      </c>
      <c r="AJ6" s="225">
        <f t="shared" si="1"/>
        <v>5840.6977369959395</v>
      </c>
    </row>
    <row r="7" spans="1:36" ht="15.75" customHeight="1" x14ac:dyDescent="0.3">
      <c r="A7" s="246" t="s">
        <v>154</v>
      </c>
      <c r="B7" s="247">
        <v>8</v>
      </c>
      <c r="C7" s="248">
        <v>322.68947502674598</v>
      </c>
      <c r="D7" s="249">
        <v>1</v>
      </c>
      <c r="E7" s="250"/>
      <c r="F7" s="250"/>
      <c r="G7" s="250"/>
      <c r="H7" s="250"/>
      <c r="I7" s="250"/>
      <c r="J7" s="223">
        <v>322.68947502674598</v>
      </c>
      <c r="K7" s="223">
        <v>322.68947502674598</v>
      </c>
      <c r="L7" s="223">
        <v>322.68947502674598</v>
      </c>
      <c r="M7" s="223">
        <v>322.68947502674598</v>
      </c>
      <c r="N7" s="223">
        <v>322.68947502674598</v>
      </c>
      <c r="O7" s="223">
        <v>322.68947502674598</v>
      </c>
      <c r="P7" s="223">
        <v>322.68947502674598</v>
      </c>
      <c r="Q7" s="223">
        <v>322.68947502674598</v>
      </c>
      <c r="R7" s="223">
        <v>0</v>
      </c>
      <c r="S7" s="223">
        <v>0</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 t="shared" si="1"/>
        <v>2581.5158002139683</v>
      </c>
    </row>
    <row r="8" spans="1:36" ht="15.75" customHeight="1" x14ac:dyDescent="0.3">
      <c r="A8" s="246" t="s">
        <v>148</v>
      </c>
      <c r="B8" s="247">
        <v>6</v>
      </c>
      <c r="C8" s="248">
        <v>319.61914083333346</v>
      </c>
      <c r="D8" s="249">
        <v>1</v>
      </c>
      <c r="E8" s="250"/>
      <c r="F8" s="250"/>
      <c r="G8" s="250"/>
      <c r="H8" s="250"/>
      <c r="I8" s="250"/>
      <c r="J8" s="223">
        <v>319.61914083333346</v>
      </c>
      <c r="K8" s="223">
        <v>319.61914083333346</v>
      </c>
      <c r="L8" s="223">
        <v>319.61914083333346</v>
      </c>
      <c r="M8" s="223">
        <v>319.61914083333346</v>
      </c>
      <c r="N8" s="223">
        <v>319.61914083333346</v>
      </c>
      <c r="O8" s="223">
        <v>319.61914083333346</v>
      </c>
      <c r="P8" s="223">
        <v>0</v>
      </c>
      <c r="Q8" s="223">
        <v>0</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 t="shared" si="1"/>
        <v>1917.7148450000007</v>
      </c>
    </row>
    <row r="9" spans="1:36" ht="15.75" customHeight="1" x14ac:dyDescent="0.3">
      <c r="A9" s="246" t="s">
        <v>48</v>
      </c>
      <c r="B9" s="247">
        <v>20</v>
      </c>
      <c r="C9" s="248">
        <v>269.40607889493685</v>
      </c>
      <c r="D9" s="249">
        <v>1</v>
      </c>
      <c r="E9" s="250"/>
      <c r="F9" s="250"/>
      <c r="G9" s="250"/>
      <c r="H9" s="250"/>
      <c r="I9" s="250"/>
      <c r="J9" s="223">
        <v>269.40607889493685</v>
      </c>
      <c r="K9" s="223">
        <v>269.40607889493685</v>
      </c>
      <c r="L9" s="223">
        <v>269.40607889493685</v>
      </c>
      <c r="M9" s="223">
        <v>269.40607889493685</v>
      </c>
      <c r="N9" s="223">
        <v>269.40607889493685</v>
      </c>
      <c r="O9" s="223">
        <v>269.40607889493685</v>
      </c>
      <c r="P9" s="223">
        <v>269.40607889493685</v>
      </c>
      <c r="Q9" s="223">
        <v>269.40607889493685</v>
      </c>
      <c r="R9" s="223">
        <v>269.40607889493685</v>
      </c>
      <c r="S9" s="223">
        <v>269.40607889493685</v>
      </c>
      <c r="T9" s="223">
        <v>220.13684436264876</v>
      </c>
      <c r="U9" s="223">
        <v>220.13684436264876</v>
      </c>
      <c r="V9" s="223">
        <v>220.13684436264876</v>
      </c>
      <c r="W9" s="223">
        <v>220.13684436264876</v>
      </c>
      <c r="X9" s="223">
        <v>220.13684436264876</v>
      </c>
      <c r="Y9" s="223">
        <v>220.13684436264876</v>
      </c>
      <c r="Z9" s="223">
        <v>220.13684436264876</v>
      </c>
      <c r="AA9" s="223">
        <v>220.13684436264876</v>
      </c>
      <c r="AB9" s="223">
        <v>220.13684436264876</v>
      </c>
      <c r="AC9" s="223">
        <v>220.13684436264876</v>
      </c>
      <c r="AD9" s="223">
        <v>0</v>
      </c>
      <c r="AE9" s="223">
        <v>0</v>
      </c>
      <c r="AF9" s="223">
        <v>0</v>
      </c>
      <c r="AG9" s="223">
        <v>0</v>
      </c>
      <c r="AH9" s="223">
        <v>0</v>
      </c>
      <c r="AI9" s="223">
        <v>0</v>
      </c>
      <c r="AJ9" s="225">
        <f t="shared" si="1"/>
        <v>4895.429232575857</v>
      </c>
    </row>
    <row r="10" spans="1:36" ht="15.75" customHeight="1" x14ac:dyDescent="0.3">
      <c r="A10" s="246" t="s">
        <v>415</v>
      </c>
      <c r="B10" s="247">
        <v>18</v>
      </c>
      <c r="C10" s="248">
        <v>200.77133789402535</v>
      </c>
      <c r="D10" s="249">
        <v>1</v>
      </c>
      <c r="E10" s="250"/>
      <c r="F10" s="250"/>
      <c r="G10" s="250"/>
      <c r="H10" s="250"/>
      <c r="I10" s="250"/>
      <c r="J10" s="223">
        <v>200.77133789402535</v>
      </c>
      <c r="K10" s="223">
        <v>200.77133789402535</v>
      </c>
      <c r="L10" s="223">
        <v>200.77133789402535</v>
      </c>
      <c r="M10" s="223">
        <v>200.77133789402535</v>
      </c>
      <c r="N10" s="223">
        <v>200.77133789402535</v>
      </c>
      <c r="O10" s="223">
        <v>200.77133789402535</v>
      </c>
      <c r="P10" s="223">
        <v>42.459432978606735</v>
      </c>
      <c r="Q10" s="223">
        <v>42.459432978606735</v>
      </c>
      <c r="R10" s="223">
        <v>42.459432978606735</v>
      </c>
      <c r="S10" s="223">
        <v>42.459432978606735</v>
      </c>
      <c r="T10" s="223">
        <v>42.459432978606735</v>
      </c>
      <c r="U10" s="223">
        <v>42.459432978606735</v>
      </c>
      <c r="V10" s="223">
        <v>42.459432978606735</v>
      </c>
      <c r="W10" s="223">
        <v>42.459432978606735</v>
      </c>
      <c r="X10" s="223">
        <v>42.459432978606735</v>
      </c>
      <c r="Y10" s="223">
        <v>42.459432978606735</v>
      </c>
      <c r="Z10" s="223">
        <v>42.459432978606735</v>
      </c>
      <c r="AA10" s="223">
        <v>42.459432978606735</v>
      </c>
      <c r="AB10" s="223">
        <v>0</v>
      </c>
      <c r="AC10" s="223">
        <v>0</v>
      </c>
      <c r="AD10" s="223">
        <v>0</v>
      </c>
      <c r="AE10" s="223">
        <v>0</v>
      </c>
      <c r="AF10" s="223">
        <v>0</v>
      </c>
      <c r="AG10" s="223">
        <v>0</v>
      </c>
      <c r="AH10" s="223">
        <v>0</v>
      </c>
      <c r="AI10" s="223">
        <v>0</v>
      </c>
      <c r="AJ10" s="225">
        <f t="shared" si="1"/>
        <v>1714.1412231074316</v>
      </c>
    </row>
    <row r="11" spans="1:36" ht="15.75" customHeight="1" x14ac:dyDescent="0.3">
      <c r="A11" s="246" t="s">
        <v>27</v>
      </c>
      <c r="B11" s="247">
        <v>11</v>
      </c>
      <c r="C11" s="248">
        <v>180.94741448083289</v>
      </c>
      <c r="D11" s="249">
        <v>1</v>
      </c>
      <c r="E11" s="250"/>
      <c r="F11" s="250"/>
      <c r="G11" s="250"/>
      <c r="H11" s="250"/>
      <c r="I11" s="250"/>
      <c r="J11" s="223">
        <v>180.94741448083289</v>
      </c>
      <c r="K11" s="223">
        <v>180.94741448083289</v>
      </c>
      <c r="L11" s="223">
        <v>180.94741448083289</v>
      </c>
      <c r="M11" s="223">
        <v>180.94741448083289</v>
      </c>
      <c r="N11" s="223">
        <v>180.94741448083289</v>
      </c>
      <c r="O11" s="223">
        <v>180.94741448083289</v>
      </c>
      <c r="P11" s="223">
        <v>180.94741448083289</v>
      </c>
      <c r="Q11" s="223">
        <v>180.94741448083289</v>
      </c>
      <c r="R11" s="223">
        <v>180.94741448083289</v>
      </c>
      <c r="S11" s="223">
        <v>180.94741448083289</v>
      </c>
      <c r="T11" s="223">
        <v>180.94741448083289</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25">
        <f t="shared" si="1"/>
        <v>1990.4215592891615</v>
      </c>
    </row>
    <row r="12" spans="1:36" ht="15.75" customHeight="1" x14ac:dyDescent="0.3">
      <c r="A12" s="246" t="s">
        <v>96</v>
      </c>
      <c r="B12" s="247">
        <v>19</v>
      </c>
      <c r="C12" s="248">
        <v>175.45829481239363</v>
      </c>
      <c r="D12" s="249">
        <v>1</v>
      </c>
      <c r="E12" s="250"/>
      <c r="F12" s="250"/>
      <c r="G12" s="250"/>
      <c r="H12" s="250"/>
      <c r="I12" s="250"/>
      <c r="J12" s="223">
        <v>175.45829481239363</v>
      </c>
      <c r="K12" s="223">
        <v>175.45829481239363</v>
      </c>
      <c r="L12" s="223">
        <v>175.45829481239363</v>
      </c>
      <c r="M12" s="223">
        <v>175.45829481239363</v>
      </c>
      <c r="N12" s="223">
        <v>175.45829481239363</v>
      </c>
      <c r="O12" s="223">
        <v>175.45829481239363</v>
      </c>
      <c r="P12" s="223">
        <v>175.45829481239363</v>
      </c>
      <c r="Q12" s="223">
        <v>175.45829481239363</v>
      </c>
      <c r="R12" s="223">
        <v>175.45829481239363</v>
      </c>
      <c r="S12" s="223">
        <v>175.45829481239363</v>
      </c>
      <c r="T12" s="223">
        <v>175.45829481239363</v>
      </c>
      <c r="U12" s="223">
        <v>175.45829481239363</v>
      </c>
      <c r="V12" s="223">
        <v>175.45829481239363</v>
      </c>
      <c r="W12" s="223">
        <v>175.45829481239363</v>
      </c>
      <c r="X12" s="223">
        <v>175.45829481239363</v>
      </c>
      <c r="Y12" s="223">
        <v>175.45829481239363</v>
      </c>
      <c r="Z12" s="223">
        <v>175.45829481239363</v>
      </c>
      <c r="AA12" s="223">
        <v>175.45829481239363</v>
      </c>
      <c r="AB12" s="223">
        <v>175.45829481239363</v>
      </c>
      <c r="AC12" s="223">
        <v>0</v>
      </c>
      <c r="AD12" s="223">
        <v>0</v>
      </c>
      <c r="AE12" s="223">
        <v>0</v>
      </c>
      <c r="AF12" s="223">
        <v>0</v>
      </c>
      <c r="AG12" s="223">
        <v>0</v>
      </c>
      <c r="AH12" s="223">
        <v>0</v>
      </c>
      <c r="AI12" s="223">
        <v>0</v>
      </c>
      <c r="AJ12" s="225">
        <f t="shared" si="1"/>
        <v>3333.7076014354775</v>
      </c>
    </row>
    <row r="13" spans="1:36" ht="15.75" customHeight="1" x14ac:dyDescent="0.3">
      <c r="A13" s="246" t="s">
        <v>147</v>
      </c>
      <c r="B13" s="247">
        <v>7</v>
      </c>
      <c r="C13" s="248">
        <v>140.62590000000188</v>
      </c>
      <c r="D13" s="249">
        <v>1</v>
      </c>
      <c r="E13" s="250"/>
      <c r="F13" s="250"/>
      <c r="G13" s="250"/>
      <c r="H13" s="250"/>
      <c r="I13" s="250"/>
      <c r="J13" s="223">
        <v>140.62590000000188</v>
      </c>
      <c r="K13" s="223">
        <v>140.62590000000188</v>
      </c>
      <c r="L13" s="223">
        <v>140.62590000000188</v>
      </c>
      <c r="M13" s="223">
        <v>140.62590000000188</v>
      </c>
      <c r="N13" s="223">
        <v>140.62590000000188</v>
      </c>
      <c r="O13" s="223">
        <v>140.62590000000188</v>
      </c>
      <c r="P13" s="223">
        <v>140.62590000000188</v>
      </c>
      <c r="Q13" s="223">
        <v>0</v>
      </c>
      <c r="R13" s="223">
        <v>0</v>
      </c>
      <c r="S13" s="223">
        <v>0</v>
      </c>
      <c r="T13" s="223">
        <v>0</v>
      </c>
      <c r="U13" s="223">
        <v>0</v>
      </c>
      <c r="V13" s="223">
        <v>0</v>
      </c>
      <c r="W13" s="223">
        <v>0</v>
      </c>
      <c r="X13" s="223">
        <v>0</v>
      </c>
      <c r="Y13" s="223">
        <v>0</v>
      </c>
      <c r="Z13" s="223">
        <v>0</v>
      </c>
      <c r="AA13" s="223">
        <v>0</v>
      </c>
      <c r="AB13" s="223">
        <v>0</v>
      </c>
      <c r="AC13" s="223">
        <v>0</v>
      </c>
      <c r="AD13" s="223">
        <v>0</v>
      </c>
      <c r="AE13" s="223">
        <v>0</v>
      </c>
      <c r="AF13" s="223">
        <v>0</v>
      </c>
      <c r="AG13" s="223">
        <v>0</v>
      </c>
      <c r="AH13" s="223">
        <v>0</v>
      </c>
      <c r="AI13" s="223">
        <v>0</v>
      </c>
      <c r="AJ13" s="225">
        <f t="shared" si="1"/>
        <v>984.38130000001297</v>
      </c>
    </row>
    <row r="14" spans="1:36" ht="15.75" customHeight="1" x14ac:dyDescent="0.3">
      <c r="A14" s="246" t="s">
        <v>99</v>
      </c>
      <c r="B14" s="247">
        <v>8</v>
      </c>
      <c r="C14" s="248">
        <v>137.201298204696</v>
      </c>
      <c r="D14" s="249">
        <v>1</v>
      </c>
      <c r="E14" s="250"/>
      <c r="F14" s="250"/>
      <c r="G14" s="250"/>
      <c r="H14" s="250"/>
      <c r="I14" s="250"/>
      <c r="J14" s="223">
        <v>137.201298204696</v>
      </c>
      <c r="K14" s="223">
        <v>137.201298204696</v>
      </c>
      <c r="L14" s="223">
        <v>137.201298204696</v>
      </c>
      <c r="M14" s="223">
        <v>137.201298204696</v>
      </c>
      <c r="N14" s="223">
        <v>137.201298204696</v>
      </c>
      <c r="O14" s="223">
        <v>137.201298204696</v>
      </c>
      <c r="P14" s="223">
        <v>137.201298204696</v>
      </c>
      <c r="Q14" s="223">
        <v>137.201298204696</v>
      </c>
      <c r="R14" s="223">
        <v>0</v>
      </c>
      <c r="S14" s="223">
        <v>0</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25">
        <f t="shared" si="1"/>
        <v>1097.6103856375682</v>
      </c>
    </row>
    <row r="15" spans="1:36" ht="15.75" customHeight="1" x14ac:dyDescent="0.3">
      <c r="A15" s="246" t="s">
        <v>152</v>
      </c>
      <c r="B15" s="247">
        <v>15</v>
      </c>
      <c r="C15" s="248">
        <v>103.76448755291862</v>
      </c>
      <c r="D15" s="249">
        <v>1</v>
      </c>
      <c r="E15" s="250"/>
      <c r="F15" s="250"/>
      <c r="G15" s="250"/>
      <c r="H15" s="250"/>
      <c r="I15" s="250"/>
      <c r="J15" s="223">
        <v>103.76448755291862</v>
      </c>
      <c r="K15" s="223">
        <v>103.76448755291862</v>
      </c>
      <c r="L15" s="223">
        <v>103.76448755291862</v>
      </c>
      <c r="M15" s="223">
        <v>103.76448755291862</v>
      </c>
      <c r="N15" s="223">
        <v>103.76448755291862</v>
      </c>
      <c r="O15" s="223">
        <v>103.76448755291862</v>
      </c>
      <c r="P15" s="223">
        <v>103.76448755291862</v>
      </c>
      <c r="Q15" s="223">
        <v>103.76448755291862</v>
      </c>
      <c r="R15" s="223">
        <v>103.76448755291862</v>
      </c>
      <c r="S15" s="223">
        <v>103.76448755291862</v>
      </c>
      <c r="T15" s="223">
        <v>103.76448755291862</v>
      </c>
      <c r="U15" s="223">
        <v>103.76448755291862</v>
      </c>
      <c r="V15" s="223">
        <v>103.76448755291862</v>
      </c>
      <c r="W15" s="223">
        <v>103.76448755291862</v>
      </c>
      <c r="X15" s="223">
        <v>103.76448755291862</v>
      </c>
      <c r="Y15" s="223">
        <v>0</v>
      </c>
      <c r="Z15" s="223">
        <v>0</v>
      </c>
      <c r="AA15" s="223">
        <v>0</v>
      </c>
      <c r="AB15" s="223">
        <v>0</v>
      </c>
      <c r="AC15" s="223">
        <v>0</v>
      </c>
      <c r="AD15" s="223">
        <v>0</v>
      </c>
      <c r="AE15" s="223">
        <v>0</v>
      </c>
      <c r="AF15" s="223">
        <v>0</v>
      </c>
      <c r="AG15" s="223">
        <v>0</v>
      </c>
      <c r="AH15" s="223">
        <v>0</v>
      </c>
      <c r="AI15" s="223">
        <v>0</v>
      </c>
      <c r="AJ15" s="225">
        <f t="shared" si="1"/>
        <v>1556.4673132937789</v>
      </c>
    </row>
    <row r="16" spans="1:36" ht="15.75" customHeight="1" x14ac:dyDescent="0.3">
      <c r="A16" s="246" t="s">
        <v>216</v>
      </c>
      <c r="B16" s="247">
        <v>20</v>
      </c>
      <c r="C16" s="248">
        <v>99.769169261016401</v>
      </c>
      <c r="D16" s="249">
        <v>1</v>
      </c>
      <c r="E16" s="250"/>
      <c r="F16" s="250"/>
      <c r="G16" s="250"/>
      <c r="H16" s="250"/>
      <c r="I16" s="250"/>
      <c r="J16" s="223">
        <v>99.769169261016401</v>
      </c>
      <c r="K16" s="223">
        <v>99.769169261016401</v>
      </c>
      <c r="L16" s="223">
        <v>99.769169261016401</v>
      </c>
      <c r="M16" s="223">
        <v>99.769169261016401</v>
      </c>
      <c r="N16" s="223">
        <v>99.769169261016401</v>
      </c>
      <c r="O16" s="223">
        <v>99.769169261016401</v>
      </c>
      <c r="P16" s="223">
        <v>99.769169261016401</v>
      </c>
      <c r="Q16" s="223">
        <v>99.769169261016401</v>
      </c>
      <c r="R16" s="223">
        <v>99.769169261016401</v>
      </c>
      <c r="S16" s="223">
        <v>99.769169261016401</v>
      </c>
      <c r="T16" s="223">
        <v>85.528051311992257</v>
      </c>
      <c r="U16" s="223">
        <v>85.528051311992257</v>
      </c>
      <c r="V16" s="223">
        <v>85.528051311992257</v>
      </c>
      <c r="W16" s="223">
        <v>85.528051311992257</v>
      </c>
      <c r="X16" s="223">
        <v>85.528051311992257</v>
      </c>
      <c r="Y16" s="223">
        <v>85.528051311992257</v>
      </c>
      <c r="Z16" s="223">
        <v>85.528051311992257</v>
      </c>
      <c r="AA16" s="223">
        <v>85.528051311992257</v>
      </c>
      <c r="AB16" s="223">
        <v>85.528051311992257</v>
      </c>
      <c r="AC16" s="223">
        <v>85.528051311992257</v>
      </c>
      <c r="AD16" s="223">
        <v>0</v>
      </c>
      <c r="AE16" s="223">
        <v>0</v>
      </c>
      <c r="AF16" s="223">
        <v>0</v>
      </c>
      <c r="AG16" s="223">
        <v>0</v>
      </c>
      <c r="AH16" s="223">
        <v>0</v>
      </c>
      <c r="AI16" s="223">
        <v>0</v>
      </c>
      <c r="AJ16" s="225">
        <f t="shared" si="1"/>
        <v>1852.9722057300855</v>
      </c>
    </row>
    <row r="17" spans="1:36" ht="15.75" customHeight="1" x14ac:dyDescent="0.3">
      <c r="A17" s="246" t="s">
        <v>98</v>
      </c>
      <c r="B17" s="247">
        <v>20</v>
      </c>
      <c r="C17" s="248">
        <v>47.586109614950537</v>
      </c>
      <c r="D17" s="249">
        <v>1</v>
      </c>
      <c r="E17" s="250"/>
      <c r="F17" s="250"/>
      <c r="G17" s="250"/>
      <c r="H17" s="250"/>
      <c r="I17" s="250"/>
      <c r="J17" s="223">
        <v>47.586109614950537</v>
      </c>
      <c r="K17" s="223">
        <v>47.586109614950537</v>
      </c>
      <c r="L17" s="223">
        <v>47.586109614950537</v>
      </c>
      <c r="M17" s="223">
        <v>47.586109614950537</v>
      </c>
      <c r="N17" s="223">
        <v>47.586109614950537</v>
      </c>
      <c r="O17" s="223">
        <v>47.586109614950537</v>
      </c>
      <c r="P17" s="223">
        <v>47.586109614950537</v>
      </c>
      <c r="Q17" s="223">
        <v>47.586109614950537</v>
      </c>
      <c r="R17" s="223">
        <v>47.586109614950537</v>
      </c>
      <c r="S17" s="223">
        <v>47.586109614950537</v>
      </c>
      <c r="T17" s="223">
        <v>38.750339695225364</v>
      </c>
      <c r="U17" s="223">
        <v>38.750339695225364</v>
      </c>
      <c r="V17" s="223">
        <v>38.750339695225364</v>
      </c>
      <c r="W17" s="223">
        <v>38.750339695225364</v>
      </c>
      <c r="X17" s="223">
        <v>38.750339695225364</v>
      </c>
      <c r="Y17" s="223">
        <v>38.750339695225364</v>
      </c>
      <c r="Z17" s="223">
        <v>38.750339695225364</v>
      </c>
      <c r="AA17" s="223">
        <v>38.750339695225364</v>
      </c>
      <c r="AB17" s="223">
        <v>38.750339695225364</v>
      </c>
      <c r="AC17" s="223">
        <v>38.750339695225364</v>
      </c>
      <c r="AD17" s="223">
        <v>0</v>
      </c>
      <c r="AE17" s="223">
        <v>0</v>
      </c>
      <c r="AF17" s="223">
        <v>0</v>
      </c>
      <c r="AG17" s="223">
        <v>0</v>
      </c>
      <c r="AH17" s="223">
        <v>0</v>
      </c>
      <c r="AI17" s="223">
        <v>0</v>
      </c>
      <c r="AJ17" s="225">
        <f t="shared" si="1"/>
        <v>863.36449310175954</v>
      </c>
    </row>
    <row r="18" spans="1:36" ht="15.75" customHeight="1" x14ac:dyDescent="0.3">
      <c r="A18" s="246" t="s">
        <v>47</v>
      </c>
      <c r="B18" s="247">
        <v>15</v>
      </c>
      <c r="C18" s="248">
        <v>46.488050000000008</v>
      </c>
      <c r="D18" s="249">
        <v>1</v>
      </c>
      <c r="E18" s="250"/>
      <c r="F18" s="250"/>
      <c r="G18" s="250"/>
      <c r="H18" s="250"/>
      <c r="I18" s="250"/>
      <c r="J18" s="223">
        <v>46.488050000000008</v>
      </c>
      <c r="K18" s="223">
        <v>46.488050000000008</v>
      </c>
      <c r="L18" s="223">
        <v>46.488050000000008</v>
      </c>
      <c r="M18" s="223">
        <v>46.488050000000008</v>
      </c>
      <c r="N18" s="223">
        <v>46.488050000000008</v>
      </c>
      <c r="O18" s="223">
        <v>46.488050000000008</v>
      </c>
      <c r="P18" s="223">
        <v>46.488050000000008</v>
      </c>
      <c r="Q18" s="223">
        <v>46.488050000000008</v>
      </c>
      <c r="R18" s="223">
        <v>46.488050000000008</v>
      </c>
      <c r="S18" s="223">
        <v>46.488050000000008</v>
      </c>
      <c r="T18" s="223">
        <v>46.488050000000008</v>
      </c>
      <c r="U18" s="223">
        <v>46.488050000000008</v>
      </c>
      <c r="V18" s="223">
        <v>46.488050000000008</v>
      </c>
      <c r="W18" s="223">
        <v>46.488050000000008</v>
      </c>
      <c r="X18" s="223">
        <v>46.488050000000008</v>
      </c>
      <c r="Y18" s="223">
        <v>0</v>
      </c>
      <c r="Z18" s="223">
        <v>0</v>
      </c>
      <c r="AA18" s="223">
        <v>0</v>
      </c>
      <c r="AB18" s="223">
        <v>0</v>
      </c>
      <c r="AC18" s="223">
        <v>0</v>
      </c>
      <c r="AD18" s="223">
        <v>0</v>
      </c>
      <c r="AE18" s="223">
        <v>0</v>
      </c>
      <c r="AF18" s="223">
        <v>0</v>
      </c>
      <c r="AG18" s="223">
        <v>0</v>
      </c>
      <c r="AH18" s="223">
        <v>0</v>
      </c>
      <c r="AI18" s="223">
        <v>0</v>
      </c>
      <c r="AJ18" s="225">
        <f t="shared" si="1"/>
        <v>697.32075000000009</v>
      </c>
    </row>
    <row r="19" spans="1:36" ht="15.75" customHeight="1" x14ac:dyDescent="0.3">
      <c r="A19" s="246" t="s">
        <v>150</v>
      </c>
      <c r="B19" s="247">
        <v>10</v>
      </c>
      <c r="C19" s="248">
        <v>30.558529301789651</v>
      </c>
      <c r="D19" s="249">
        <v>1</v>
      </c>
      <c r="E19" s="250"/>
      <c r="F19" s="250"/>
      <c r="G19" s="250"/>
      <c r="H19" s="250"/>
      <c r="I19" s="250"/>
      <c r="J19" s="223">
        <v>30.558529301789651</v>
      </c>
      <c r="K19" s="223">
        <v>30.558529301789651</v>
      </c>
      <c r="L19" s="223">
        <v>30.558529301789651</v>
      </c>
      <c r="M19" s="223">
        <v>30.558529301789651</v>
      </c>
      <c r="N19" s="223">
        <v>30.558529301789651</v>
      </c>
      <c r="O19" s="223">
        <v>30.558529301789651</v>
      </c>
      <c r="P19" s="223">
        <v>30.558529301789651</v>
      </c>
      <c r="Q19" s="223">
        <v>30.558529301789651</v>
      </c>
      <c r="R19" s="223">
        <v>30.558529301789651</v>
      </c>
      <c r="S19" s="223">
        <v>30.558529301789651</v>
      </c>
      <c r="T19" s="223">
        <v>0</v>
      </c>
      <c r="U19" s="223">
        <v>0</v>
      </c>
      <c r="V19" s="223">
        <v>0</v>
      </c>
      <c r="W19" s="223">
        <v>0</v>
      </c>
      <c r="X19" s="223">
        <v>0</v>
      </c>
      <c r="Y19" s="223">
        <v>0</v>
      </c>
      <c r="Z19" s="223">
        <v>0</v>
      </c>
      <c r="AA19" s="223">
        <v>0</v>
      </c>
      <c r="AB19" s="223">
        <v>0</v>
      </c>
      <c r="AC19" s="223">
        <v>0</v>
      </c>
      <c r="AD19" s="223">
        <v>0</v>
      </c>
      <c r="AE19" s="223">
        <v>0</v>
      </c>
      <c r="AF19" s="223">
        <v>0</v>
      </c>
      <c r="AG19" s="223">
        <v>0</v>
      </c>
      <c r="AH19" s="223">
        <v>0</v>
      </c>
      <c r="AI19" s="223">
        <v>0</v>
      </c>
      <c r="AJ19" s="225">
        <f t="shared" si="1"/>
        <v>305.5852930178965</v>
      </c>
    </row>
    <row r="20" spans="1:36" ht="15.75" customHeight="1" x14ac:dyDescent="0.3">
      <c r="A20" s="246" t="s">
        <v>46</v>
      </c>
      <c r="B20" s="247">
        <v>10</v>
      </c>
      <c r="C20" s="248">
        <v>26.268581884869828</v>
      </c>
      <c r="D20" s="249">
        <v>1</v>
      </c>
      <c r="E20" s="250"/>
      <c r="F20" s="250"/>
      <c r="G20" s="250"/>
      <c r="H20" s="250"/>
      <c r="I20" s="250"/>
      <c r="J20" s="223">
        <v>26.268581884869828</v>
      </c>
      <c r="K20" s="223">
        <v>26.268581884869828</v>
      </c>
      <c r="L20" s="223">
        <v>26.268581884869828</v>
      </c>
      <c r="M20" s="223">
        <v>26.268581884869828</v>
      </c>
      <c r="N20" s="223">
        <v>26.268581884869828</v>
      </c>
      <c r="O20" s="223">
        <v>26.268581884869828</v>
      </c>
      <c r="P20" s="223">
        <v>26.268581884869828</v>
      </c>
      <c r="Q20" s="223">
        <v>26.268581884869828</v>
      </c>
      <c r="R20" s="223">
        <v>26.268581884869828</v>
      </c>
      <c r="S20" s="223">
        <v>26.268581884869828</v>
      </c>
      <c r="T20" s="223">
        <v>0</v>
      </c>
      <c r="U20" s="223">
        <v>0</v>
      </c>
      <c r="V20" s="223">
        <v>0</v>
      </c>
      <c r="W20" s="223">
        <v>0</v>
      </c>
      <c r="X20" s="223">
        <v>0</v>
      </c>
      <c r="Y20" s="223">
        <v>0</v>
      </c>
      <c r="Z20" s="223">
        <v>0</v>
      </c>
      <c r="AA20" s="223">
        <v>0</v>
      </c>
      <c r="AB20" s="223">
        <v>0</v>
      </c>
      <c r="AC20" s="223">
        <v>0</v>
      </c>
      <c r="AD20" s="223">
        <v>0</v>
      </c>
      <c r="AE20" s="223">
        <v>0</v>
      </c>
      <c r="AF20" s="223">
        <v>0</v>
      </c>
      <c r="AG20" s="223">
        <v>0</v>
      </c>
      <c r="AH20" s="223">
        <v>0</v>
      </c>
      <c r="AI20" s="223">
        <v>0</v>
      </c>
      <c r="AJ20" s="225">
        <f t="shared" si="1"/>
        <v>262.68581884869826</v>
      </c>
    </row>
    <row r="21" spans="1:36" ht="15.75" customHeight="1" x14ac:dyDescent="0.3">
      <c r="A21" s="246" t="s">
        <v>82</v>
      </c>
      <c r="B21" s="247">
        <v>20</v>
      </c>
      <c r="C21" s="248">
        <v>16.273648547971327</v>
      </c>
      <c r="D21" s="249">
        <v>1</v>
      </c>
      <c r="E21" s="250"/>
      <c r="F21" s="250"/>
      <c r="G21" s="250"/>
      <c r="H21" s="250"/>
      <c r="I21" s="250"/>
      <c r="J21" s="223">
        <v>16.273648547971327</v>
      </c>
      <c r="K21" s="223">
        <v>16.273648547971327</v>
      </c>
      <c r="L21" s="223">
        <v>16.273648547971327</v>
      </c>
      <c r="M21" s="223">
        <v>16.273648547971327</v>
      </c>
      <c r="N21" s="223">
        <v>16.273648547971327</v>
      </c>
      <c r="O21" s="223">
        <v>16.273648547971327</v>
      </c>
      <c r="P21" s="223">
        <v>16.273648547971327</v>
      </c>
      <c r="Q21" s="223">
        <v>16.273648547971327</v>
      </c>
      <c r="R21" s="223">
        <v>16.273648547971327</v>
      </c>
      <c r="S21" s="223">
        <v>16.273648547971327</v>
      </c>
      <c r="T21" s="223">
        <v>13.771514459956379</v>
      </c>
      <c r="U21" s="223">
        <v>13.771514459956379</v>
      </c>
      <c r="V21" s="223">
        <v>13.771514459956379</v>
      </c>
      <c r="W21" s="223">
        <v>13.771514459956379</v>
      </c>
      <c r="X21" s="223">
        <v>13.771514459956379</v>
      </c>
      <c r="Y21" s="223">
        <v>13.771514459956379</v>
      </c>
      <c r="Z21" s="223">
        <v>13.771514459956379</v>
      </c>
      <c r="AA21" s="223">
        <v>13.771514459956379</v>
      </c>
      <c r="AB21" s="223">
        <v>13.771514459956379</v>
      </c>
      <c r="AC21" s="223">
        <v>13.771514459956379</v>
      </c>
      <c r="AD21" s="223">
        <v>0</v>
      </c>
      <c r="AE21" s="223">
        <v>0</v>
      </c>
      <c r="AF21" s="223">
        <v>0</v>
      </c>
      <c r="AG21" s="223">
        <v>0</v>
      </c>
      <c r="AH21" s="223">
        <v>0</v>
      </c>
      <c r="AI21" s="223">
        <v>0</v>
      </c>
      <c r="AJ21" s="225">
        <f t="shared" si="1"/>
        <v>300.45163007927721</v>
      </c>
    </row>
    <row r="22" spans="1:36" ht="15.75" customHeight="1" x14ac:dyDescent="0.3">
      <c r="A22" s="246" t="s">
        <v>97</v>
      </c>
      <c r="B22" s="247">
        <v>20</v>
      </c>
      <c r="C22" s="248">
        <v>17.059222715062887</v>
      </c>
      <c r="D22" s="249">
        <v>1</v>
      </c>
      <c r="E22" s="250"/>
      <c r="F22" s="250"/>
      <c r="G22" s="250"/>
      <c r="H22" s="250"/>
      <c r="I22" s="250"/>
      <c r="J22" s="223">
        <v>17.059222715062887</v>
      </c>
      <c r="K22" s="223">
        <v>17.059222715062887</v>
      </c>
      <c r="L22" s="223">
        <v>17.059222715062887</v>
      </c>
      <c r="M22" s="223">
        <v>17.059222715062887</v>
      </c>
      <c r="N22" s="223">
        <v>17.059222715062887</v>
      </c>
      <c r="O22" s="223">
        <v>17.059222715062887</v>
      </c>
      <c r="P22" s="223">
        <v>17.059222715062887</v>
      </c>
      <c r="Q22" s="223">
        <v>17.059222715062887</v>
      </c>
      <c r="R22" s="223">
        <v>17.059222715062887</v>
      </c>
      <c r="S22" s="223">
        <v>17.059222715062887</v>
      </c>
      <c r="T22" s="223">
        <v>14.919844565205752</v>
      </c>
      <c r="U22" s="223">
        <v>14.919844565205752</v>
      </c>
      <c r="V22" s="223">
        <v>14.919844565205752</v>
      </c>
      <c r="W22" s="223">
        <v>14.919844565205752</v>
      </c>
      <c r="X22" s="223">
        <v>14.919844565205752</v>
      </c>
      <c r="Y22" s="223">
        <v>14.919844565205752</v>
      </c>
      <c r="Z22" s="223">
        <v>14.919844565205752</v>
      </c>
      <c r="AA22" s="223">
        <v>14.919844565205752</v>
      </c>
      <c r="AB22" s="223">
        <v>14.919844565205752</v>
      </c>
      <c r="AC22" s="223">
        <v>14.919844565205752</v>
      </c>
      <c r="AD22" s="223">
        <v>0</v>
      </c>
      <c r="AE22" s="223">
        <v>0</v>
      </c>
      <c r="AF22" s="223">
        <v>0</v>
      </c>
      <c r="AG22" s="223">
        <v>0</v>
      </c>
      <c r="AH22" s="223">
        <v>0</v>
      </c>
      <c r="AI22" s="223">
        <v>0</v>
      </c>
      <c r="AJ22" s="225">
        <f t="shared" si="1"/>
        <v>319.79067280268652</v>
      </c>
    </row>
    <row r="23" spans="1:36" ht="15.75" customHeight="1" x14ac:dyDescent="0.3">
      <c r="A23" s="246" t="s">
        <v>217</v>
      </c>
      <c r="B23" s="247">
        <v>15</v>
      </c>
      <c r="C23" s="248">
        <v>9.0490018214954873</v>
      </c>
      <c r="D23" s="249">
        <v>1</v>
      </c>
      <c r="E23" s="250"/>
      <c r="F23" s="250"/>
      <c r="G23" s="250"/>
      <c r="H23" s="250"/>
      <c r="I23" s="250"/>
      <c r="J23" s="223">
        <v>9.0490018214954873</v>
      </c>
      <c r="K23" s="223">
        <v>9.0490018214954873</v>
      </c>
      <c r="L23" s="223">
        <v>9.0490018214954873</v>
      </c>
      <c r="M23" s="223">
        <v>9.0490018214954873</v>
      </c>
      <c r="N23" s="223">
        <v>9.0490018214954873</v>
      </c>
      <c r="O23" s="223">
        <v>9.0490018214954873</v>
      </c>
      <c r="P23" s="223">
        <v>9.0490018214954873</v>
      </c>
      <c r="Q23" s="223">
        <v>9.0490018214954873</v>
      </c>
      <c r="R23" s="223">
        <v>9.0490018214954873</v>
      </c>
      <c r="S23" s="223">
        <v>9.0490018214954873</v>
      </c>
      <c r="T23" s="223">
        <v>9.0490018214954873</v>
      </c>
      <c r="U23" s="223">
        <v>9.0490018214954873</v>
      </c>
      <c r="V23" s="223">
        <v>9.0490018214954873</v>
      </c>
      <c r="W23" s="223">
        <v>9.0490018214954873</v>
      </c>
      <c r="X23" s="223">
        <v>9.0490018214954873</v>
      </c>
      <c r="Y23" s="223">
        <v>0</v>
      </c>
      <c r="Z23" s="223">
        <v>0</v>
      </c>
      <c r="AA23" s="223">
        <v>0</v>
      </c>
      <c r="AB23" s="223">
        <v>0</v>
      </c>
      <c r="AC23" s="223">
        <v>0</v>
      </c>
      <c r="AD23" s="223">
        <v>0</v>
      </c>
      <c r="AE23" s="223">
        <v>0</v>
      </c>
      <c r="AF23" s="223">
        <v>0</v>
      </c>
      <c r="AG23" s="223">
        <v>0</v>
      </c>
      <c r="AH23" s="223">
        <v>0</v>
      </c>
      <c r="AI23" s="223">
        <v>0</v>
      </c>
      <c r="AJ23" s="225">
        <f t="shared" si="1"/>
        <v>135.73502732243236</v>
      </c>
    </row>
    <row r="24" spans="1:36" ht="15.75" customHeight="1" x14ac:dyDescent="0.3">
      <c r="A24" s="246" t="s">
        <v>219</v>
      </c>
      <c r="B24" s="247">
        <v>15</v>
      </c>
      <c r="C24" s="248">
        <v>31.037101666545723</v>
      </c>
      <c r="D24" s="249">
        <v>1</v>
      </c>
      <c r="E24" s="250"/>
      <c r="F24" s="250"/>
      <c r="G24" s="250"/>
      <c r="H24" s="250"/>
      <c r="I24" s="250"/>
      <c r="J24" s="223">
        <v>31.037101666545723</v>
      </c>
      <c r="K24" s="223">
        <v>31.037101666545723</v>
      </c>
      <c r="L24" s="223">
        <v>31.037101666545723</v>
      </c>
      <c r="M24" s="223">
        <v>31.037101666545723</v>
      </c>
      <c r="N24" s="223">
        <v>31.037101666545723</v>
      </c>
      <c r="O24" s="223">
        <v>31.037101666545723</v>
      </c>
      <c r="P24" s="223">
        <v>31.037101666545723</v>
      </c>
      <c r="Q24" s="223">
        <v>31.037101666545723</v>
      </c>
      <c r="R24" s="223">
        <v>31.037101666545723</v>
      </c>
      <c r="S24" s="223">
        <v>31.037101666545723</v>
      </c>
      <c r="T24" s="223">
        <v>31.037101666545723</v>
      </c>
      <c r="U24" s="223">
        <v>31.037101666545723</v>
      </c>
      <c r="V24" s="223">
        <v>31.037101666545723</v>
      </c>
      <c r="W24" s="223">
        <v>31.037101666545723</v>
      </c>
      <c r="X24" s="223">
        <v>31.037101666545723</v>
      </c>
      <c r="Y24" s="223">
        <v>0</v>
      </c>
      <c r="Z24" s="223">
        <v>0</v>
      </c>
      <c r="AA24" s="223">
        <v>0</v>
      </c>
      <c r="AB24" s="223">
        <v>0</v>
      </c>
      <c r="AC24" s="223">
        <v>0</v>
      </c>
      <c r="AD24" s="223">
        <v>0</v>
      </c>
      <c r="AE24" s="223">
        <v>0</v>
      </c>
      <c r="AF24" s="223">
        <v>0</v>
      </c>
      <c r="AG24" s="223">
        <v>0</v>
      </c>
      <c r="AH24" s="223">
        <v>0</v>
      </c>
      <c r="AI24" s="223">
        <v>0</v>
      </c>
      <c r="AJ24" s="225">
        <f t="shared" si="1"/>
        <v>465.55652499818569</v>
      </c>
    </row>
    <row r="25" spans="1:36" ht="15.75" customHeight="1" x14ac:dyDescent="0.3">
      <c r="A25" s="246" t="s">
        <v>220</v>
      </c>
      <c r="B25" s="247">
        <v>16</v>
      </c>
      <c r="C25" s="248">
        <v>12.942113677575344</v>
      </c>
      <c r="D25" s="249">
        <v>1</v>
      </c>
      <c r="E25" s="250"/>
      <c r="F25" s="250"/>
      <c r="G25" s="250"/>
      <c r="H25" s="250"/>
      <c r="I25" s="250"/>
      <c r="J25" s="223">
        <v>12.942113677575344</v>
      </c>
      <c r="K25" s="223">
        <v>12.942113677575344</v>
      </c>
      <c r="L25" s="223">
        <v>12.942113677575344</v>
      </c>
      <c r="M25" s="223">
        <v>12.942113677575344</v>
      </c>
      <c r="N25" s="223">
        <v>12.942113677575344</v>
      </c>
      <c r="O25" s="223">
        <v>12.942113677575344</v>
      </c>
      <c r="P25" s="223">
        <v>2.406871530252682</v>
      </c>
      <c r="Q25" s="223">
        <v>2.406871530252682</v>
      </c>
      <c r="R25" s="223">
        <v>2.406871530252682</v>
      </c>
      <c r="S25" s="223">
        <v>2.406871530252682</v>
      </c>
      <c r="T25" s="223">
        <v>2.406871530252682</v>
      </c>
      <c r="U25" s="223">
        <v>2.406871530252682</v>
      </c>
      <c r="V25" s="223">
        <v>2.406871530252682</v>
      </c>
      <c r="W25" s="223">
        <v>2.406871530252682</v>
      </c>
      <c r="X25" s="223">
        <v>2.406871530252682</v>
      </c>
      <c r="Y25" s="223">
        <v>2.406871530252682</v>
      </c>
      <c r="Z25" s="223">
        <v>0</v>
      </c>
      <c r="AA25" s="223">
        <v>0</v>
      </c>
      <c r="AB25" s="223">
        <v>0</v>
      </c>
      <c r="AC25" s="223">
        <v>0</v>
      </c>
      <c r="AD25" s="223">
        <v>0</v>
      </c>
      <c r="AE25" s="223">
        <v>0</v>
      </c>
      <c r="AF25" s="223">
        <v>0</v>
      </c>
      <c r="AG25" s="223">
        <v>0</v>
      </c>
      <c r="AH25" s="223">
        <v>0</v>
      </c>
      <c r="AI25" s="223">
        <v>0</v>
      </c>
      <c r="AJ25" s="225">
        <f t="shared" si="1"/>
        <v>101.72139736797894</v>
      </c>
    </row>
    <row r="26" spans="1:36" ht="15.75" customHeight="1" x14ac:dyDescent="0.3">
      <c r="A26" s="246" t="s">
        <v>153</v>
      </c>
      <c r="B26" s="247">
        <v>12</v>
      </c>
      <c r="C26" s="248">
        <v>9.7804007528151242</v>
      </c>
      <c r="D26" s="249">
        <v>1</v>
      </c>
      <c r="E26" s="250"/>
      <c r="F26" s="250"/>
      <c r="G26" s="250"/>
      <c r="H26" s="250"/>
      <c r="I26" s="250"/>
      <c r="J26" s="223">
        <v>9.7804007528151242</v>
      </c>
      <c r="K26" s="223">
        <v>9.7804007528151242</v>
      </c>
      <c r="L26" s="223">
        <v>9.7804007528151242</v>
      </c>
      <c r="M26" s="223">
        <v>9.7804007528151242</v>
      </c>
      <c r="N26" s="223">
        <v>9.7804007528151242</v>
      </c>
      <c r="O26" s="223">
        <v>9.7804007528151242</v>
      </c>
      <c r="P26" s="223">
        <v>9.7804007528151242</v>
      </c>
      <c r="Q26" s="223">
        <v>9.7804007528151242</v>
      </c>
      <c r="R26" s="223">
        <v>9.7804007528151242</v>
      </c>
      <c r="S26" s="223">
        <v>9.7804007528151242</v>
      </c>
      <c r="T26" s="223">
        <v>9.7804007528151242</v>
      </c>
      <c r="U26" s="223">
        <v>9.7804007528151242</v>
      </c>
      <c r="V26" s="223">
        <v>0</v>
      </c>
      <c r="W26" s="223">
        <v>0</v>
      </c>
      <c r="X26" s="223">
        <v>0</v>
      </c>
      <c r="Y26" s="223">
        <v>0</v>
      </c>
      <c r="Z26" s="223">
        <v>0</v>
      </c>
      <c r="AA26" s="223">
        <v>0</v>
      </c>
      <c r="AB26" s="223">
        <v>0</v>
      </c>
      <c r="AC26" s="223">
        <v>0</v>
      </c>
      <c r="AD26" s="223">
        <v>0</v>
      </c>
      <c r="AE26" s="223">
        <v>0</v>
      </c>
      <c r="AF26" s="223">
        <v>0</v>
      </c>
      <c r="AG26" s="223">
        <v>0</v>
      </c>
      <c r="AH26" s="223">
        <v>0</v>
      </c>
      <c r="AI26" s="223">
        <v>0</v>
      </c>
      <c r="AJ26" s="225">
        <f t="shared" si="1"/>
        <v>117.3648090337815</v>
      </c>
    </row>
    <row r="27" spans="1:36" ht="15.75" customHeight="1" x14ac:dyDescent="0.3">
      <c r="A27" s="246" t="s">
        <v>416</v>
      </c>
      <c r="B27" s="247">
        <v>25</v>
      </c>
      <c r="C27" s="392">
        <v>5.67699</v>
      </c>
      <c r="D27" s="249">
        <v>1</v>
      </c>
      <c r="E27" s="250"/>
      <c r="F27" s="250"/>
      <c r="G27" s="250"/>
      <c r="H27" s="250"/>
      <c r="I27" s="250"/>
      <c r="J27" s="223">
        <v>5.67699</v>
      </c>
      <c r="K27" s="223">
        <v>5.67699</v>
      </c>
      <c r="L27" s="223">
        <v>5.67699</v>
      </c>
      <c r="M27" s="223">
        <v>5.67699</v>
      </c>
      <c r="N27" s="223">
        <v>5.67699</v>
      </c>
      <c r="O27" s="223">
        <v>5.67699</v>
      </c>
      <c r="P27" s="223">
        <v>5.67699</v>
      </c>
      <c r="Q27" s="223">
        <v>5.67699</v>
      </c>
      <c r="R27" s="223">
        <v>5.67699</v>
      </c>
      <c r="S27" s="223">
        <v>5.67699</v>
      </c>
      <c r="T27" s="223">
        <v>5.67699</v>
      </c>
      <c r="U27" s="223">
        <v>5.67699</v>
      </c>
      <c r="V27" s="223">
        <v>5.67699</v>
      </c>
      <c r="W27" s="223">
        <v>5.67699</v>
      </c>
      <c r="X27" s="223">
        <v>5.67699</v>
      </c>
      <c r="Y27" s="223">
        <v>5.67699</v>
      </c>
      <c r="Z27" s="223">
        <v>5.67699</v>
      </c>
      <c r="AA27" s="223">
        <v>5.67699</v>
      </c>
      <c r="AB27" s="223">
        <v>5.67699</v>
      </c>
      <c r="AC27" s="223">
        <v>5.67699</v>
      </c>
      <c r="AD27" s="223">
        <v>5.67699</v>
      </c>
      <c r="AE27" s="223">
        <v>5.67699</v>
      </c>
      <c r="AF27" s="223">
        <v>5.67699</v>
      </c>
      <c r="AG27" s="223">
        <v>5.67699</v>
      </c>
      <c r="AH27" s="223">
        <v>5.67699</v>
      </c>
      <c r="AI27" s="223">
        <v>0</v>
      </c>
      <c r="AJ27" s="225">
        <f t="shared" si="1"/>
        <v>141.92475000000002</v>
      </c>
    </row>
    <row r="28" spans="1:36" ht="15.75" customHeight="1" x14ac:dyDescent="0.3">
      <c r="A28" s="246" t="s">
        <v>417</v>
      </c>
      <c r="B28" s="247">
        <v>20</v>
      </c>
      <c r="C28" s="248">
        <v>4.6796202489135146</v>
      </c>
      <c r="D28" s="249">
        <v>1</v>
      </c>
      <c r="E28" s="250"/>
      <c r="F28" s="250"/>
      <c r="G28" s="250"/>
      <c r="H28" s="250"/>
      <c r="I28" s="250"/>
      <c r="J28" s="223">
        <v>4.6796202489135146</v>
      </c>
      <c r="K28" s="223">
        <v>4.6796202489135146</v>
      </c>
      <c r="L28" s="223">
        <v>4.6796202489135146</v>
      </c>
      <c r="M28" s="223">
        <v>4.6796202489135146</v>
      </c>
      <c r="N28" s="223">
        <v>4.6796202489135146</v>
      </c>
      <c r="O28" s="223">
        <v>4.6796202489135146</v>
      </c>
      <c r="P28" s="223">
        <v>4.6796202489135146</v>
      </c>
      <c r="Q28" s="223">
        <v>4.6796202489135146</v>
      </c>
      <c r="R28" s="223">
        <v>4.6796202489135146</v>
      </c>
      <c r="S28" s="223">
        <v>4.6796202489135146</v>
      </c>
      <c r="T28" s="223">
        <v>4.5920551374379572</v>
      </c>
      <c r="U28" s="223">
        <v>4.5920551374379572</v>
      </c>
      <c r="V28" s="223">
        <v>4.5920551374379572</v>
      </c>
      <c r="W28" s="223">
        <v>4.5920551374379572</v>
      </c>
      <c r="X28" s="223">
        <v>4.5920551374379572</v>
      </c>
      <c r="Y28" s="223">
        <v>4.5920551374379572</v>
      </c>
      <c r="Z28" s="223">
        <v>4.5920551374379572</v>
      </c>
      <c r="AA28" s="223">
        <v>4.5920551374379572</v>
      </c>
      <c r="AB28" s="223">
        <v>4.5920551374379572</v>
      </c>
      <c r="AC28" s="223">
        <v>4.5920551374379572</v>
      </c>
      <c r="AD28" s="223">
        <v>0</v>
      </c>
      <c r="AE28" s="223">
        <v>0</v>
      </c>
      <c r="AF28" s="223">
        <v>0</v>
      </c>
      <c r="AG28" s="223">
        <v>0</v>
      </c>
      <c r="AH28" s="223">
        <v>0</v>
      </c>
      <c r="AI28" s="223">
        <v>0</v>
      </c>
      <c r="AJ28" s="225">
        <f t="shared" si="1"/>
        <v>92.716753863514697</v>
      </c>
    </row>
    <row r="29" spans="1:36" ht="15.75" customHeight="1" x14ac:dyDescent="0.3">
      <c r="A29" s="246" t="s">
        <v>218</v>
      </c>
      <c r="B29" s="247">
        <v>16</v>
      </c>
      <c r="C29" s="248">
        <v>5.0319692880178151</v>
      </c>
      <c r="D29" s="249">
        <v>1</v>
      </c>
      <c r="E29" s="250"/>
      <c r="F29" s="250"/>
      <c r="G29" s="250"/>
      <c r="H29" s="250"/>
      <c r="I29" s="250"/>
      <c r="J29" s="223">
        <v>5.0319692880178151</v>
      </c>
      <c r="K29" s="223">
        <v>5.0319692880178151</v>
      </c>
      <c r="L29" s="223">
        <v>5.0319692880178151</v>
      </c>
      <c r="M29" s="223">
        <v>5.0319692880178151</v>
      </c>
      <c r="N29" s="223">
        <v>5.0319692880178151</v>
      </c>
      <c r="O29" s="223">
        <v>5.0319692880178151</v>
      </c>
      <c r="P29" s="223">
        <v>5.0319692880178151</v>
      </c>
      <c r="Q29" s="223">
        <v>5.0319692880178151</v>
      </c>
      <c r="R29" s="223">
        <v>5.0319692880178151</v>
      </c>
      <c r="S29" s="223">
        <v>5.0319692880178151</v>
      </c>
      <c r="T29" s="223">
        <v>5.0319692880178151</v>
      </c>
      <c r="U29" s="223">
        <v>5.0319692880178151</v>
      </c>
      <c r="V29" s="223">
        <v>5.0319692880178151</v>
      </c>
      <c r="W29" s="223">
        <v>5.0319692880178151</v>
      </c>
      <c r="X29" s="223">
        <v>5.0319692880178151</v>
      </c>
      <c r="Y29" s="223">
        <v>5.0319692880178151</v>
      </c>
      <c r="Z29" s="223">
        <v>0</v>
      </c>
      <c r="AA29" s="223">
        <v>0</v>
      </c>
      <c r="AB29" s="223">
        <v>0</v>
      </c>
      <c r="AC29" s="223">
        <v>0</v>
      </c>
      <c r="AD29" s="223">
        <v>0</v>
      </c>
      <c r="AE29" s="223">
        <v>0</v>
      </c>
      <c r="AF29" s="223">
        <v>0</v>
      </c>
      <c r="AG29" s="223">
        <v>0</v>
      </c>
      <c r="AH29" s="223">
        <v>0</v>
      </c>
      <c r="AI29" s="223">
        <v>0</v>
      </c>
      <c r="AJ29" s="225">
        <f t="shared" si="1"/>
        <v>80.511508608285041</v>
      </c>
    </row>
    <row r="30" spans="1:36" ht="15.75" customHeight="1" x14ac:dyDescent="0.3">
      <c r="A30" s="246" t="s">
        <v>149</v>
      </c>
      <c r="B30" s="247">
        <v>18</v>
      </c>
      <c r="C30" s="248">
        <v>4.2206621769165649</v>
      </c>
      <c r="D30" s="249">
        <v>1</v>
      </c>
      <c r="E30" s="250"/>
      <c r="F30" s="250"/>
      <c r="G30" s="250"/>
      <c r="H30" s="250"/>
      <c r="I30" s="250"/>
      <c r="J30" s="223">
        <v>4.2206621769165649</v>
      </c>
      <c r="K30" s="223">
        <v>4.2206621769165649</v>
      </c>
      <c r="L30" s="223">
        <v>4.2206621769165649</v>
      </c>
      <c r="M30" s="223">
        <v>4.2206621769165649</v>
      </c>
      <c r="N30" s="223">
        <v>4.2206621769165649</v>
      </c>
      <c r="O30" s="223">
        <v>4.2206621769165649</v>
      </c>
      <c r="P30" s="223">
        <v>4.2206621769165649</v>
      </c>
      <c r="Q30" s="223">
        <v>4.2206621769165649</v>
      </c>
      <c r="R30" s="223">
        <v>4.2206621769165649</v>
      </c>
      <c r="S30" s="223">
        <v>4.2206621769165649</v>
      </c>
      <c r="T30" s="223">
        <v>4.2206621769165649</v>
      </c>
      <c r="U30" s="223">
        <v>4.2206621769165649</v>
      </c>
      <c r="V30" s="223">
        <v>4.2206621769165649</v>
      </c>
      <c r="W30" s="223">
        <v>4.2206621769165649</v>
      </c>
      <c r="X30" s="223">
        <v>4.2206621769165649</v>
      </c>
      <c r="Y30" s="223">
        <v>4.2206621769165649</v>
      </c>
      <c r="Z30" s="223">
        <v>4.2206621769165649</v>
      </c>
      <c r="AA30" s="223">
        <v>4.2206621769165649</v>
      </c>
      <c r="AB30" s="223">
        <v>0</v>
      </c>
      <c r="AC30" s="223">
        <v>0</v>
      </c>
      <c r="AD30" s="223">
        <v>0</v>
      </c>
      <c r="AE30" s="223">
        <v>0</v>
      </c>
      <c r="AF30" s="223">
        <v>0</v>
      </c>
      <c r="AG30" s="223">
        <v>0</v>
      </c>
      <c r="AH30" s="223">
        <v>0</v>
      </c>
      <c r="AI30" s="223">
        <v>0</v>
      </c>
      <c r="AJ30" s="225">
        <f t="shared" si="1"/>
        <v>75.971919184498148</v>
      </c>
    </row>
    <row r="31" spans="1:36" ht="15.75" customHeight="1" x14ac:dyDescent="0.3">
      <c r="A31" s="246" t="s">
        <v>119</v>
      </c>
      <c r="B31" s="247">
        <v>20</v>
      </c>
      <c r="C31" s="248">
        <v>2.9330286020883474</v>
      </c>
      <c r="D31" s="249">
        <v>1</v>
      </c>
      <c r="E31" s="250"/>
      <c r="F31" s="250"/>
      <c r="G31" s="250"/>
      <c r="H31" s="250"/>
      <c r="I31" s="250"/>
      <c r="J31" s="223">
        <v>2.9330286020883474</v>
      </c>
      <c r="K31" s="223">
        <v>2.9330286020883474</v>
      </c>
      <c r="L31" s="223">
        <v>2.9330286020883474</v>
      </c>
      <c r="M31" s="223">
        <v>2.9330286020883474</v>
      </c>
      <c r="N31" s="223">
        <v>2.9330286020883474</v>
      </c>
      <c r="O31" s="223">
        <v>2.9330286020883474</v>
      </c>
      <c r="P31" s="223">
        <v>2.9330286020883474</v>
      </c>
      <c r="Q31" s="223">
        <v>2.9330286020883474</v>
      </c>
      <c r="R31" s="223">
        <v>2.9330286020883474</v>
      </c>
      <c r="S31" s="223">
        <v>2.9330286020883474</v>
      </c>
      <c r="T31" s="223">
        <v>2.9246364991919704</v>
      </c>
      <c r="U31" s="223">
        <v>2.9246364991919704</v>
      </c>
      <c r="V31" s="223">
        <v>2.9246364991919704</v>
      </c>
      <c r="W31" s="223">
        <v>2.9246364991919704</v>
      </c>
      <c r="X31" s="223">
        <v>2.9246364991919704</v>
      </c>
      <c r="Y31" s="223">
        <v>2.9246364991919704</v>
      </c>
      <c r="Z31" s="223">
        <v>2.9246364991919704</v>
      </c>
      <c r="AA31" s="223">
        <v>2.9246364991919704</v>
      </c>
      <c r="AB31" s="223">
        <v>2.9246364991919704</v>
      </c>
      <c r="AC31" s="223">
        <v>2.9246364991919704</v>
      </c>
      <c r="AD31" s="223">
        <v>0</v>
      </c>
      <c r="AE31" s="223">
        <v>0</v>
      </c>
      <c r="AF31" s="223">
        <v>0</v>
      </c>
      <c r="AG31" s="223">
        <v>0</v>
      </c>
      <c r="AH31" s="223">
        <v>0</v>
      </c>
      <c r="AI31" s="223">
        <v>0</v>
      </c>
      <c r="AJ31" s="225">
        <f t="shared" si="1"/>
        <v>58.576651012803168</v>
      </c>
    </row>
    <row r="32" spans="1:36" ht="15.75" customHeight="1" x14ac:dyDescent="0.3">
      <c r="A32" s="246" t="s">
        <v>418</v>
      </c>
      <c r="B32" s="247">
        <v>16</v>
      </c>
      <c r="C32" s="255">
        <v>0.14033410399999999</v>
      </c>
      <c r="D32" s="249">
        <v>1</v>
      </c>
      <c r="E32" s="250"/>
      <c r="F32" s="250"/>
      <c r="G32" s="250"/>
      <c r="H32" s="250"/>
      <c r="I32" s="250"/>
      <c r="J32" s="257">
        <v>0.14033410399999999</v>
      </c>
      <c r="K32" s="257">
        <v>0.14033410399999999</v>
      </c>
      <c r="L32" s="257">
        <v>0.14033410399999999</v>
      </c>
      <c r="M32" s="257">
        <v>0.14033410399999999</v>
      </c>
      <c r="N32" s="257">
        <v>0.14033410399999999</v>
      </c>
      <c r="O32" s="257">
        <v>0.14033410399999999</v>
      </c>
      <c r="P32" s="257">
        <v>0.14033410399999999</v>
      </c>
      <c r="Q32" s="257">
        <v>0.14033410399999999</v>
      </c>
      <c r="R32" s="257">
        <v>0.14033410399999999</v>
      </c>
      <c r="S32" s="257">
        <v>0.14033410399999999</v>
      </c>
      <c r="T32" s="257">
        <v>0.14033410399999999</v>
      </c>
      <c r="U32" s="257">
        <v>0.14033410399999999</v>
      </c>
      <c r="V32" s="257">
        <v>0.14033410399999999</v>
      </c>
      <c r="W32" s="257">
        <v>0.14033410399999999</v>
      </c>
      <c r="X32" s="257">
        <v>0.14033410399999999</v>
      </c>
      <c r="Y32" s="257">
        <v>0.14033410399999999</v>
      </c>
      <c r="Z32" s="257">
        <v>0</v>
      </c>
      <c r="AA32" s="257">
        <v>0</v>
      </c>
      <c r="AB32" s="257">
        <v>0</v>
      </c>
      <c r="AC32" s="257">
        <v>0</v>
      </c>
      <c r="AD32" s="257">
        <v>0</v>
      </c>
      <c r="AE32" s="257">
        <v>0</v>
      </c>
      <c r="AF32" s="257">
        <v>0</v>
      </c>
      <c r="AG32" s="257">
        <v>0</v>
      </c>
      <c r="AH32" s="257">
        <v>0</v>
      </c>
      <c r="AI32" s="257">
        <v>0</v>
      </c>
      <c r="AJ32" s="225">
        <f t="shared" si="1"/>
        <v>2.2453456639999994</v>
      </c>
    </row>
    <row r="33" spans="1:36" ht="15.75" customHeight="1" x14ac:dyDescent="0.3">
      <c r="A33" s="246" t="s">
        <v>419</v>
      </c>
      <c r="B33" s="247">
        <v>14</v>
      </c>
      <c r="C33" s="255">
        <v>9.2999999999999999E-2</v>
      </c>
      <c r="D33" s="249">
        <v>1</v>
      </c>
      <c r="E33" s="250"/>
      <c r="F33" s="250"/>
      <c r="G33" s="250"/>
      <c r="H33" s="250"/>
      <c r="I33" s="250"/>
      <c r="J33" s="257">
        <v>9.2999999999999999E-2</v>
      </c>
      <c r="K33" s="257">
        <v>9.2999999999999999E-2</v>
      </c>
      <c r="L33" s="257">
        <v>9.2999999999999999E-2</v>
      </c>
      <c r="M33" s="257">
        <v>9.2999999999999999E-2</v>
      </c>
      <c r="N33" s="257">
        <v>9.2999999999999999E-2</v>
      </c>
      <c r="O33" s="257">
        <v>9.2999999999999999E-2</v>
      </c>
      <c r="P33" s="257">
        <v>9.2999999999999999E-2</v>
      </c>
      <c r="Q33" s="257">
        <v>9.2999999999999999E-2</v>
      </c>
      <c r="R33" s="257">
        <v>9.2999999999999999E-2</v>
      </c>
      <c r="S33" s="257">
        <v>9.2999999999999999E-2</v>
      </c>
      <c r="T33" s="257">
        <v>9.2999999999999999E-2</v>
      </c>
      <c r="U33" s="257">
        <v>9.2999999999999999E-2</v>
      </c>
      <c r="V33" s="257">
        <v>9.2999999999999999E-2</v>
      </c>
      <c r="W33" s="257">
        <v>9.2999999999999999E-2</v>
      </c>
      <c r="X33" s="257">
        <v>0</v>
      </c>
      <c r="Y33" s="257">
        <v>0</v>
      </c>
      <c r="Z33" s="257">
        <v>0</v>
      </c>
      <c r="AA33" s="257">
        <v>0</v>
      </c>
      <c r="AB33" s="257">
        <v>0</v>
      </c>
      <c r="AC33" s="257">
        <v>0</v>
      </c>
      <c r="AD33" s="257">
        <v>0</v>
      </c>
      <c r="AE33" s="257">
        <v>0</v>
      </c>
      <c r="AF33" s="257">
        <v>0</v>
      </c>
      <c r="AG33" s="257">
        <v>0</v>
      </c>
      <c r="AH33" s="257">
        <v>0</v>
      </c>
      <c r="AI33" s="257">
        <v>0</v>
      </c>
      <c r="AJ33" s="225">
        <f t="shared" si="1"/>
        <v>1.3019999999999998</v>
      </c>
    </row>
    <row r="34" spans="1:36" ht="15.75" customHeight="1" x14ac:dyDescent="0.3">
      <c r="A34" s="246" t="s">
        <v>222</v>
      </c>
      <c r="B34" s="247">
        <v>15</v>
      </c>
      <c r="C34" s="255">
        <v>3.9E-2</v>
      </c>
      <c r="D34" s="249">
        <v>1</v>
      </c>
      <c r="E34" s="250"/>
      <c r="F34" s="250"/>
      <c r="G34" s="250"/>
      <c r="H34" s="250"/>
      <c r="I34" s="250"/>
      <c r="J34" s="257">
        <v>3.9E-2</v>
      </c>
      <c r="K34" s="257">
        <v>3.9E-2</v>
      </c>
      <c r="L34" s="257">
        <v>3.9E-2</v>
      </c>
      <c r="M34" s="257">
        <v>3.9E-2</v>
      </c>
      <c r="N34" s="257">
        <v>3.9E-2</v>
      </c>
      <c r="O34" s="257">
        <v>3.9E-2</v>
      </c>
      <c r="P34" s="257">
        <v>3.9E-2</v>
      </c>
      <c r="Q34" s="257">
        <v>3.9E-2</v>
      </c>
      <c r="R34" s="257">
        <v>3.9E-2</v>
      </c>
      <c r="S34" s="257">
        <v>3.9E-2</v>
      </c>
      <c r="T34" s="257">
        <v>3.9E-2</v>
      </c>
      <c r="U34" s="257">
        <v>3.9E-2</v>
      </c>
      <c r="V34" s="257">
        <v>3.9E-2</v>
      </c>
      <c r="W34" s="257">
        <v>3.9E-2</v>
      </c>
      <c r="X34" s="257">
        <v>3.9E-2</v>
      </c>
      <c r="Y34" s="257">
        <v>0</v>
      </c>
      <c r="Z34" s="257">
        <v>0</v>
      </c>
      <c r="AA34" s="257">
        <v>0</v>
      </c>
      <c r="AB34" s="257">
        <v>0</v>
      </c>
      <c r="AC34" s="257">
        <v>0</v>
      </c>
      <c r="AD34" s="257">
        <v>0</v>
      </c>
      <c r="AE34" s="257">
        <v>0</v>
      </c>
      <c r="AF34" s="257">
        <v>0</v>
      </c>
      <c r="AG34" s="257">
        <v>0</v>
      </c>
      <c r="AH34" s="257">
        <v>0</v>
      </c>
      <c r="AI34" s="257">
        <v>0</v>
      </c>
      <c r="AJ34" s="225">
        <f t="shared" si="1"/>
        <v>0.58499999999999996</v>
      </c>
    </row>
    <row r="35" spans="1:36" ht="15.75" customHeight="1" x14ac:dyDescent="0.3">
      <c r="A35" s="246" t="s">
        <v>420</v>
      </c>
      <c r="B35" s="247">
        <v>11</v>
      </c>
      <c r="C35" s="255">
        <v>1.7579999999999998E-2</v>
      </c>
      <c r="D35" s="249">
        <v>1</v>
      </c>
      <c r="E35" s="250"/>
      <c r="F35" s="250"/>
      <c r="G35" s="250"/>
      <c r="H35" s="250"/>
      <c r="I35" s="250"/>
      <c r="J35" s="257">
        <v>1.7579999999999998E-2</v>
      </c>
      <c r="K35" s="257">
        <v>1.7579999999999998E-2</v>
      </c>
      <c r="L35" s="257">
        <v>1.7579999999999998E-2</v>
      </c>
      <c r="M35" s="257">
        <v>1.7579999999999998E-2</v>
      </c>
      <c r="N35" s="257">
        <v>1.7579999999999998E-2</v>
      </c>
      <c r="O35" s="257">
        <v>1.7579999999999998E-2</v>
      </c>
      <c r="P35" s="257">
        <v>1.7579999999999998E-2</v>
      </c>
      <c r="Q35" s="257">
        <v>1.7579999999999998E-2</v>
      </c>
      <c r="R35" s="257">
        <v>1.7579999999999998E-2</v>
      </c>
      <c r="S35" s="257">
        <v>1.7579999999999998E-2</v>
      </c>
      <c r="T35" s="257">
        <v>1.7579999999999998E-2</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25">
        <f t="shared" si="1"/>
        <v>0.19337999999999994</v>
      </c>
    </row>
    <row r="36" spans="1:36" ht="15.75" customHeight="1" x14ac:dyDescent="0.3">
      <c r="A36" s="246" t="s">
        <v>421</v>
      </c>
      <c r="B36" s="247">
        <v>16</v>
      </c>
      <c r="C36" s="255">
        <v>1.1532468000000001E-2</v>
      </c>
      <c r="D36" s="252">
        <v>1</v>
      </c>
      <c r="E36" s="250"/>
      <c r="F36" s="250"/>
      <c r="G36" s="250"/>
      <c r="H36" s="250"/>
      <c r="I36" s="250"/>
      <c r="J36" s="257">
        <v>1.1532468000000001E-2</v>
      </c>
      <c r="K36" s="257">
        <v>1.1532468000000001E-2</v>
      </c>
      <c r="L36" s="257">
        <v>1.1532468000000001E-2</v>
      </c>
      <c r="M36" s="257">
        <v>1.1532468000000001E-2</v>
      </c>
      <c r="N36" s="257">
        <v>1.1532468000000001E-2</v>
      </c>
      <c r="O36" s="257">
        <v>1.1532468000000001E-2</v>
      </c>
      <c r="P36" s="257">
        <v>1.1532468000000001E-2</v>
      </c>
      <c r="Q36" s="257">
        <v>1.1532468000000001E-2</v>
      </c>
      <c r="R36" s="257">
        <v>1.1532468000000001E-2</v>
      </c>
      <c r="S36" s="257">
        <v>1.1532468000000001E-2</v>
      </c>
      <c r="T36" s="257">
        <v>1.1532468000000001E-2</v>
      </c>
      <c r="U36" s="257">
        <v>1.1532468000000001E-2</v>
      </c>
      <c r="V36" s="257">
        <v>1.1532468000000001E-2</v>
      </c>
      <c r="W36" s="257">
        <v>1.1532468000000001E-2</v>
      </c>
      <c r="X36" s="257">
        <v>1.1532468000000001E-2</v>
      </c>
      <c r="Y36" s="257">
        <v>1.1532468000000001E-2</v>
      </c>
      <c r="Z36" s="257">
        <v>0</v>
      </c>
      <c r="AA36" s="257">
        <v>0</v>
      </c>
      <c r="AB36" s="257">
        <v>0</v>
      </c>
      <c r="AC36" s="257">
        <v>0</v>
      </c>
      <c r="AD36" s="257">
        <v>0</v>
      </c>
      <c r="AE36" s="257">
        <v>0</v>
      </c>
      <c r="AF36" s="257">
        <v>0</v>
      </c>
      <c r="AG36" s="257">
        <v>0</v>
      </c>
      <c r="AH36" s="257">
        <v>0</v>
      </c>
      <c r="AI36" s="257">
        <v>0</v>
      </c>
      <c r="AJ36" s="251">
        <f t="shared" si="1"/>
        <v>0.18451948799999998</v>
      </c>
    </row>
    <row r="37" spans="1:36" ht="15.75" customHeight="1" x14ac:dyDescent="0.3">
      <c r="A37" s="226" t="s">
        <v>372</v>
      </c>
      <c r="B37" s="243"/>
      <c r="C37" s="228">
        <f>SUM(C5:C36)</f>
        <v>3123.9116905784158</v>
      </c>
      <c r="D37" s="253">
        <f>J37/C37</f>
        <v>1</v>
      </c>
      <c r="E37" s="108"/>
      <c r="F37" s="96"/>
      <c r="G37" s="96"/>
      <c r="H37" s="96"/>
      <c r="I37" s="96"/>
      <c r="J37" s="228">
        <f t="shared" ref="J37:AJ37" si="2">SUM(J5:J36)</f>
        <v>3123.9116905784158</v>
      </c>
      <c r="K37" s="228">
        <f t="shared" si="2"/>
        <v>3123.9116905784158</v>
      </c>
      <c r="L37" s="228">
        <f t="shared" si="2"/>
        <v>3123.9116905784158</v>
      </c>
      <c r="M37" s="228">
        <f t="shared" si="2"/>
        <v>3123.9116905784158</v>
      </c>
      <c r="N37" s="228">
        <f t="shared" si="2"/>
        <v>3123.9116905784158</v>
      </c>
      <c r="O37" s="228">
        <f t="shared" si="2"/>
        <v>3123.9116905784158</v>
      </c>
      <c r="P37" s="228">
        <f t="shared" si="2"/>
        <v>2635.4454026823419</v>
      </c>
      <c r="Q37" s="228">
        <f t="shared" si="2"/>
        <v>2494.81950268234</v>
      </c>
      <c r="R37" s="228">
        <f t="shared" si="2"/>
        <v>2034.928729450897</v>
      </c>
      <c r="S37" s="228">
        <f t="shared" si="2"/>
        <v>2034.928729450897</v>
      </c>
      <c r="T37" s="228">
        <f t="shared" si="2"/>
        <v>1831.8447650925725</v>
      </c>
      <c r="U37" s="228">
        <f t="shared" si="2"/>
        <v>1650.8797706117396</v>
      </c>
      <c r="V37" s="228">
        <f t="shared" si="2"/>
        <v>1641.0993698589245</v>
      </c>
      <c r="W37" s="228">
        <f t="shared" si="2"/>
        <v>1641.0993698589245</v>
      </c>
      <c r="X37" s="228">
        <f t="shared" si="2"/>
        <v>1641.0063698589245</v>
      </c>
      <c r="Y37" s="228">
        <f t="shared" si="2"/>
        <v>1450.6287288179647</v>
      </c>
      <c r="Z37" s="228">
        <f t="shared" si="2"/>
        <v>865.88692219018026</v>
      </c>
      <c r="AA37" s="228">
        <f t="shared" si="2"/>
        <v>865.88692219018026</v>
      </c>
      <c r="AB37" s="228">
        <f t="shared" si="2"/>
        <v>819.20682703465707</v>
      </c>
      <c r="AC37" s="228">
        <f t="shared" si="2"/>
        <v>643.74853222226341</v>
      </c>
      <c r="AD37" s="228">
        <f t="shared" si="2"/>
        <v>5.67699</v>
      </c>
      <c r="AE37" s="228">
        <f t="shared" si="2"/>
        <v>5.67699</v>
      </c>
      <c r="AF37" s="228">
        <f t="shared" si="2"/>
        <v>5.67699</v>
      </c>
      <c r="AG37" s="228">
        <f t="shared" si="2"/>
        <v>5.67699</v>
      </c>
      <c r="AH37" s="228">
        <f t="shared" si="2"/>
        <v>5.67699</v>
      </c>
      <c r="AI37" s="245">
        <f t="shared" si="2"/>
        <v>0</v>
      </c>
      <c r="AJ37" s="220">
        <f t="shared" si="2"/>
        <v>41023.265035473298</v>
      </c>
    </row>
    <row r="38" spans="1:36" ht="15.75" customHeight="1" x14ac:dyDescent="0.3">
      <c r="A38" s="226" t="s">
        <v>373</v>
      </c>
      <c r="B38" s="231"/>
      <c r="C38" s="232"/>
      <c r="D38" s="244"/>
      <c r="E38" s="99"/>
      <c r="F38" s="99"/>
      <c r="G38" s="99"/>
      <c r="H38" s="99"/>
      <c r="I38" s="100"/>
      <c r="J38" s="220">
        <f>J37-J37</f>
        <v>0</v>
      </c>
      <c r="K38" s="234">
        <f>J37-K37</f>
        <v>0</v>
      </c>
      <c r="L38" s="234">
        <f t="shared" ref="L38:AI38" si="3">K37-L37</f>
        <v>0</v>
      </c>
      <c r="M38" s="234">
        <f t="shared" si="3"/>
        <v>0</v>
      </c>
      <c r="N38" s="234">
        <f t="shared" si="3"/>
        <v>0</v>
      </c>
      <c r="O38" s="234">
        <f t="shared" si="3"/>
        <v>0</v>
      </c>
      <c r="P38" s="234">
        <f t="shared" si="3"/>
        <v>488.46628789607394</v>
      </c>
      <c r="Q38" s="234">
        <f t="shared" si="3"/>
        <v>140.62590000000182</v>
      </c>
      <c r="R38" s="234">
        <f t="shared" si="3"/>
        <v>459.89077323144306</v>
      </c>
      <c r="S38" s="234">
        <f t="shared" si="3"/>
        <v>0</v>
      </c>
      <c r="T38" s="234">
        <f t="shared" si="3"/>
        <v>203.08396435832447</v>
      </c>
      <c r="U38" s="234">
        <f t="shared" si="3"/>
        <v>180.96499448083296</v>
      </c>
      <c r="V38" s="234">
        <f t="shared" si="3"/>
        <v>9.7804007528150123</v>
      </c>
      <c r="W38" s="234">
        <f t="shared" si="3"/>
        <v>0</v>
      </c>
      <c r="X38" s="234">
        <f t="shared" si="3"/>
        <v>9.3000000000074579E-2</v>
      </c>
      <c r="Y38" s="234">
        <f t="shared" si="3"/>
        <v>190.37764104095982</v>
      </c>
      <c r="Z38" s="234">
        <f t="shared" si="3"/>
        <v>584.7418066277844</v>
      </c>
      <c r="AA38" s="234">
        <f t="shared" si="3"/>
        <v>0</v>
      </c>
      <c r="AB38" s="234">
        <f t="shared" si="3"/>
        <v>46.68009515552319</v>
      </c>
      <c r="AC38" s="234">
        <f t="shared" si="3"/>
        <v>175.45829481239366</v>
      </c>
      <c r="AD38" s="234">
        <f t="shared" si="3"/>
        <v>638.07154222226336</v>
      </c>
      <c r="AE38" s="234">
        <f t="shared" si="3"/>
        <v>0</v>
      </c>
      <c r="AF38" s="234">
        <f t="shared" si="3"/>
        <v>0</v>
      </c>
      <c r="AG38" s="234">
        <f t="shared" si="3"/>
        <v>0</v>
      </c>
      <c r="AH38" s="234">
        <f t="shared" si="3"/>
        <v>0</v>
      </c>
      <c r="AI38" s="234">
        <f t="shared" si="3"/>
        <v>5.67699</v>
      </c>
      <c r="AJ38" s="84"/>
    </row>
    <row r="39" spans="1:36" ht="15.75" customHeight="1" x14ac:dyDescent="0.3">
      <c r="A39" s="226" t="s">
        <v>374</v>
      </c>
      <c r="B39" s="231"/>
      <c r="C39" s="232"/>
      <c r="D39" s="232"/>
      <c r="E39" s="96"/>
      <c r="F39" s="96"/>
      <c r="G39" s="96"/>
      <c r="H39" s="96"/>
      <c r="I39" s="101"/>
      <c r="J39" s="220">
        <f>$J$37-J37</f>
        <v>0</v>
      </c>
      <c r="K39" s="236">
        <f t="shared" ref="K39:AI39" si="4">$J$37-K37</f>
        <v>0</v>
      </c>
      <c r="L39" s="236">
        <f t="shared" si="4"/>
        <v>0</v>
      </c>
      <c r="M39" s="236">
        <f t="shared" si="4"/>
        <v>0</v>
      </c>
      <c r="N39" s="236">
        <f t="shared" si="4"/>
        <v>0</v>
      </c>
      <c r="O39" s="236">
        <f>$J$37-O37</f>
        <v>0</v>
      </c>
      <c r="P39" s="236">
        <f t="shared" si="4"/>
        <v>488.46628789607394</v>
      </c>
      <c r="Q39" s="236">
        <f t="shared" si="4"/>
        <v>629.09218789607576</v>
      </c>
      <c r="R39" s="236">
        <f t="shared" si="4"/>
        <v>1088.9829611275188</v>
      </c>
      <c r="S39" s="236">
        <f t="shared" si="4"/>
        <v>1088.9829611275188</v>
      </c>
      <c r="T39" s="236">
        <f t="shared" si="4"/>
        <v>1292.0669254858433</v>
      </c>
      <c r="U39" s="236">
        <f t="shared" si="4"/>
        <v>1473.0319199666762</v>
      </c>
      <c r="V39" s="236">
        <f t="shared" si="4"/>
        <v>1482.8123207194913</v>
      </c>
      <c r="W39" s="236">
        <f t="shared" si="4"/>
        <v>1482.8123207194913</v>
      </c>
      <c r="X39" s="236">
        <f t="shared" si="4"/>
        <v>1482.9053207194913</v>
      </c>
      <c r="Y39" s="236">
        <f t="shared" si="4"/>
        <v>1673.2829617604511</v>
      </c>
      <c r="Z39" s="236">
        <f t="shared" si="4"/>
        <v>2258.0247683882353</v>
      </c>
      <c r="AA39" s="236">
        <f t="shared" si="4"/>
        <v>2258.0247683882353</v>
      </c>
      <c r="AB39" s="236">
        <f t="shared" si="4"/>
        <v>2304.7048635437586</v>
      </c>
      <c r="AC39" s="236">
        <f t="shared" si="4"/>
        <v>2480.1631583561525</v>
      </c>
      <c r="AD39" s="236">
        <f t="shared" si="4"/>
        <v>3118.2347005784159</v>
      </c>
      <c r="AE39" s="236">
        <f t="shared" si="4"/>
        <v>3118.2347005784159</v>
      </c>
      <c r="AF39" s="236">
        <f t="shared" si="4"/>
        <v>3118.2347005784159</v>
      </c>
      <c r="AG39" s="236">
        <f t="shared" si="4"/>
        <v>3118.2347005784159</v>
      </c>
      <c r="AH39" s="236">
        <f t="shared" si="4"/>
        <v>3118.2347005784159</v>
      </c>
      <c r="AI39" s="236">
        <f t="shared" si="4"/>
        <v>3123.9116905784158</v>
      </c>
      <c r="AJ39" s="85"/>
    </row>
    <row r="40" spans="1:36" ht="15.75" customHeight="1" x14ac:dyDescent="0.3">
      <c r="A40" s="239" t="s">
        <v>70</v>
      </c>
      <c r="B40" s="254">
        <f>SUMPRODUCT(B5:B36,C5:C36)/C37</f>
        <v>14.242057156042836</v>
      </c>
      <c r="C40" s="75"/>
    </row>
    <row r="41" spans="1:36" x14ac:dyDescent="0.3">
      <c r="B41" s="97"/>
    </row>
    <row r="42" spans="1:36" x14ac:dyDescent="0.3">
      <c r="A42" s="148" t="s">
        <v>2</v>
      </c>
      <c r="B42" s="149"/>
      <c r="C42" s="149"/>
      <c r="D42" s="149"/>
      <c r="E42" s="149"/>
      <c r="F42" s="149"/>
      <c r="G42" s="149"/>
      <c r="H42" s="149"/>
      <c r="I42" s="149"/>
      <c r="J42" s="150"/>
    </row>
    <row r="43" spans="1:36" ht="71.25" customHeight="1" x14ac:dyDescent="0.3">
      <c r="A43" s="588" t="s">
        <v>549</v>
      </c>
      <c r="B43" s="588"/>
      <c r="C43" s="588"/>
      <c r="D43" s="588"/>
      <c r="E43" s="588"/>
      <c r="F43" s="588"/>
      <c r="G43" s="588"/>
      <c r="H43" s="588"/>
      <c r="I43" s="588"/>
      <c r="J43" s="588"/>
    </row>
  </sheetData>
  <mergeCells count="6">
    <mergeCell ref="A43:J43"/>
    <mergeCell ref="AJ3:AJ4"/>
    <mergeCell ref="A3:A4"/>
    <mergeCell ref="B3:B4"/>
    <mergeCell ref="C3:C4"/>
    <mergeCell ref="D3:D4"/>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2488-AC21-4D29-8BB8-2667A4C0A2B2}">
  <dimension ref="A1:AJ32"/>
  <sheetViews>
    <sheetView topLeftCell="A25" workbookViewId="0">
      <selection activeCell="T16" sqref="T1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28" t="s">
        <v>422</v>
      </c>
    </row>
    <row r="2" spans="1:36" ht="15.75" customHeight="1" x14ac:dyDescent="0.3">
      <c r="A2" s="49"/>
    </row>
    <row r="3" spans="1:36" ht="15.75" customHeight="1" x14ac:dyDescent="0.3">
      <c r="A3" s="561" t="s">
        <v>314</v>
      </c>
      <c r="B3" s="563" t="s">
        <v>0</v>
      </c>
      <c r="C3" s="563" t="s">
        <v>412</v>
      </c>
      <c r="D3" s="563" t="s">
        <v>60</v>
      </c>
      <c r="E3" s="132"/>
      <c r="F3" s="71"/>
      <c r="G3" s="71"/>
      <c r="H3" s="71"/>
      <c r="I3" s="7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ht="15.75" customHeight="1" x14ac:dyDescent="0.3">
      <c r="A4" s="566"/>
      <c r="B4" s="565"/>
      <c r="C4" s="565"/>
      <c r="D4" s="564"/>
      <c r="E4" s="1">
        <v>2018</v>
      </c>
      <c r="F4" s="1">
        <f>E4+1</f>
        <v>2019</v>
      </c>
      <c r="G4" s="1">
        <f t="shared" ref="G4:AI4" si="0">F4+1</f>
        <v>2020</v>
      </c>
      <c r="H4" s="1">
        <f t="shared" si="0"/>
        <v>2021</v>
      </c>
      <c r="I4" s="1">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394">
        <f t="shared" si="0"/>
        <v>2048</v>
      </c>
      <c r="AJ4" s="560"/>
    </row>
    <row r="5" spans="1:36" ht="15.75" customHeight="1" x14ac:dyDescent="0.3">
      <c r="A5" s="246" t="s">
        <v>49</v>
      </c>
      <c r="B5" s="256">
        <v>20</v>
      </c>
      <c r="C5" s="259">
        <v>271.85804173011473</v>
      </c>
      <c r="D5" s="260">
        <v>1</v>
      </c>
      <c r="E5" s="261"/>
      <c r="F5" s="261"/>
      <c r="G5" s="261"/>
      <c r="H5" s="261"/>
      <c r="I5" s="261"/>
      <c r="J5" s="219">
        <v>271.85804173011473</v>
      </c>
      <c r="K5" s="223">
        <v>271.85804173011473</v>
      </c>
      <c r="L5" s="223">
        <v>271.85804173011473</v>
      </c>
      <c r="M5" s="223">
        <v>271.85804173011473</v>
      </c>
      <c r="N5" s="223">
        <v>271.85804173011473</v>
      </c>
      <c r="O5" s="223">
        <v>271.85804173011473</v>
      </c>
      <c r="P5" s="223">
        <v>271.85804173011473</v>
      </c>
      <c r="Q5" s="223">
        <v>271.85804173011473</v>
      </c>
      <c r="R5" s="223">
        <v>271.85804173011473</v>
      </c>
      <c r="S5" s="223">
        <v>271.85804173011473</v>
      </c>
      <c r="T5" s="223">
        <v>219.90271451356051</v>
      </c>
      <c r="U5" s="223">
        <v>219.90271451356051</v>
      </c>
      <c r="V5" s="223">
        <v>219.90271451356051</v>
      </c>
      <c r="W5" s="223">
        <v>219.90271451356051</v>
      </c>
      <c r="X5" s="223">
        <v>219.90271451356051</v>
      </c>
      <c r="Y5" s="223">
        <v>219.90271451356051</v>
      </c>
      <c r="Z5" s="223">
        <v>219.90271451356051</v>
      </c>
      <c r="AA5" s="223">
        <v>219.90271451356051</v>
      </c>
      <c r="AB5" s="223">
        <v>219.90271451356051</v>
      </c>
      <c r="AC5" s="223">
        <v>219.90271451356051</v>
      </c>
      <c r="AD5" s="223">
        <v>0</v>
      </c>
      <c r="AE5" s="223">
        <v>0</v>
      </c>
      <c r="AF5" s="223">
        <v>0</v>
      </c>
      <c r="AG5" s="223">
        <v>0</v>
      </c>
      <c r="AH5" s="223">
        <v>0</v>
      </c>
      <c r="AI5" s="223">
        <v>0</v>
      </c>
      <c r="AJ5" s="258">
        <f t="shared" ref="AJ5:AJ25" si="1">SUM(E5:AI5)</f>
        <v>4917.6075624367522</v>
      </c>
    </row>
    <row r="6" spans="1:36" ht="15.75" customHeight="1" x14ac:dyDescent="0.3">
      <c r="A6" s="246" t="s">
        <v>154</v>
      </c>
      <c r="B6" s="256">
        <v>8</v>
      </c>
      <c r="C6" s="259">
        <v>179.11096006861109</v>
      </c>
      <c r="D6" s="260">
        <v>1</v>
      </c>
      <c r="E6" s="261"/>
      <c r="F6" s="261"/>
      <c r="G6" s="261"/>
      <c r="H6" s="261"/>
      <c r="I6" s="261"/>
      <c r="J6" s="219">
        <v>179.11096006861109</v>
      </c>
      <c r="K6" s="223">
        <v>179.11096006861109</v>
      </c>
      <c r="L6" s="223">
        <v>179.11096006861109</v>
      </c>
      <c r="M6" s="223">
        <v>179.11096006861109</v>
      </c>
      <c r="N6" s="223">
        <v>179.11096006861109</v>
      </c>
      <c r="O6" s="223">
        <v>179.11096006861109</v>
      </c>
      <c r="P6" s="223">
        <v>179.11096006861109</v>
      </c>
      <c r="Q6" s="223">
        <v>179.11096006861109</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25">
        <f t="shared" si="1"/>
        <v>1432.8876805488887</v>
      </c>
    </row>
    <row r="7" spans="1:36" ht="15.75" customHeight="1" x14ac:dyDescent="0.3">
      <c r="A7" s="246" t="s">
        <v>48</v>
      </c>
      <c r="B7" s="256">
        <v>20</v>
      </c>
      <c r="C7" s="259">
        <v>139.10018806275329</v>
      </c>
      <c r="D7" s="260">
        <v>1</v>
      </c>
      <c r="E7" s="261"/>
      <c r="F7" s="261"/>
      <c r="G7" s="261"/>
      <c r="H7" s="261"/>
      <c r="I7" s="261"/>
      <c r="J7" s="219">
        <v>139.10018806275329</v>
      </c>
      <c r="K7" s="223">
        <v>139.10018806275329</v>
      </c>
      <c r="L7" s="223">
        <v>139.10018806275329</v>
      </c>
      <c r="M7" s="223">
        <v>139.10018806275329</v>
      </c>
      <c r="N7" s="223">
        <v>139.10018806275329</v>
      </c>
      <c r="O7" s="223">
        <v>139.10018806275329</v>
      </c>
      <c r="P7" s="223">
        <v>139.10018806275329</v>
      </c>
      <c r="Q7" s="223">
        <v>139.10018806275329</v>
      </c>
      <c r="R7" s="223">
        <v>139.10018806275329</v>
      </c>
      <c r="S7" s="223">
        <v>139.10018806275329</v>
      </c>
      <c r="T7" s="223">
        <v>114.47468986732041</v>
      </c>
      <c r="U7" s="223">
        <v>114.47468986732041</v>
      </c>
      <c r="V7" s="223">
        <v>114.47468986732041</v>
      </c>
      <c r="W7" s="223">
        <v>114.47468986732041</v>
      </c>
      <c r="X7" s="223">
        <v>114.47468986732041</v>
      </c>
      <c r="Y7" s="223">
        <v>114.47468986732041</v>
      </c>
      <c r="Z7" s="223">
        <v>114.47468986732041</v>
      </c>
      <c r="AA7" s="223">
        <v>114.47468986732041</v>
      </c>
      <c r="AB7" s="223">
        <v>114.47468986732041</v>
      </c>
      <c r="AC7" s="223">
        <v>114.47468986732041</v>
      </c>
      <c r="AD7" s="223">
        <v>0</v>
      </c>
      <c r="AE7" s="223">
        <v>0</v>
      </c>
      <c r="AF7" s="223">
        <v>0</v>
      </c>
      <c r="AG7" s="223">
        <v>0</v>
      </c>
      <c r="AH7" s="223">
        <v>0</v>
      </c>
      <c r="AI7" s="223">
        <v>0</v>
      </c>
      <c r="AJ7" s="225">
        <f t="shared" si="1"/>
        <v>2535.7487793007358</v>
      </c>
    </row>
    <row r="8" spans="1:36" ht="15.75" customHeight="1" x14ac:dyDescent="0.3">
      <c r="A8" s="246" t="s">
        <v>215</v>
      </c>
      <c r="B8" s="256">
        <v>16</v>
      </c>
      <c r="C8" s="259">
        <v>124.89074500222726</v>
      </c>
      <c r="D8" s="260">
        <v>1</v>
      </c>
      <c r="E8" s="261"/>
      <c r="F8" s="261"/>
      <c r="G8" s="261"/>
      <c r="H8" s="261"/>
      <c r="I8" s="261"/>
      <c r="J8" s="219">
        <v>124.89074500222726</v>
      </c>
      <c r="K8" s="223">
        <v>124.89074500222726</v>
      </c>
      <c r="L8" s="223">
        <v>124.89074500222726</v>
      </c>
      <c r="M8" s="223">
        <v>124.89074500222726</v>
      </c>
      <c r="N8" s="223">
        <v>124.89074500222726</v>
      </c>
      <c r="O8" s="223">
        <v>124.89074500222726</v>
      </c>
      <c r="P8" s="223">
        <v>124.89074500222726</v>
      </c>
      <c r="Q8" s="223">
        <v>124.89074500222726</v>
      </c>
      <c r="R8" s="223">
        <v>124.89074500222726</v>
      </c>
      <c r="S8" s="223">
        <v>124.89074500222726</v>
      </c>
      <c r="T8" s="223">
        <v>124.89074500222726</v>
      </c>
      <c r="U8" s="223">
        <v>124.89074500222726</v>
      </c>
      <c r="V8" s="223">
        <v>124.89074500222726</v>
      </c>
      <c r="W8" s="223">
        <v>124.89074500222726</v>
      </c>
      <c r="X8" s="223">
        <v>124.89074500222726</v>
      </c>
      <c r="Y8" s="223">
        <v>124.89074500222726</v>
      </c>
      <c r="Z8" s="223">
        <v>0</v>
      </c>
      <c r="AA8" s="223">
        <v>0</v>
      </c>
      <c r="AB8" s="223">
        <v>0</v>
      </c>
      <c r="AC8" s="223">
        <v>0</v>
      </c>
      <c r="AD8" s="223">
        <v>0</v>
      </c>
      <c r="AE8" s="223">
        <v>0</v>
      </c>
      <c r="AF8" s="223">
        <v>0</v>
      </c>
      <c r="AG8" s="223">
        <v>0</v>
      </c>
      <c r="AH8" s="223">
        <v>0</v>
      </c>
      <c r="AI8" s="223">
        <v>0</v>
      </c>
      <c r="AJ8" s="225">
        <f t="shared" si="1"/>
        <v>1998.2519200356362</v>
      </c>
    </row>
    <row r="9" spans="1:36" ht="15.75" customHeight="1" x14ac:dyDescent="0.3">
      <c r="A9" s="246" t="s">
        <v>148</v>
      </c>
      <c r="B9" s="256">
        <v>6</v>
      </c>
      <c r="C9" s="259">
        <v>73.19850000000001</v>
      </c>
      <c r="D9" s="260">
        <v>1</v>
      </c>
      <c r="E9" s="261"/>
      <c r="F9" s="261"/>
      <c r="G9" s="261"/>
      <c r="H9" s="261"/>
      <c r="I9" s="261"/>
      <c r="J9" s="219">
        <v>73.19850000000001</v>
      </c>
      <c r="K9" s="223">
        <v>73.19850000000001</v>
      </c>
      <c r="L9" s="223">
        <v>73.19850000000001</v>
      </c>
      <c r="M9" s="223">
        <v>73.19850000000001</v>
      </c>
      <c r="N9" s="223">
        <v>73.19850000000001</v>
      </c>
      <c r="O9" s="223">
        <v>73.19850000000001</v>
      </c>
      <c r="P9" s="223">
        <v>0</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 t="shared" si="1"/>
        <v>439.19100000000009</v>
      </c>
    </row>
    <row r="10" spans="1:36" ht="15.75" customHeight="1" x14ac:dyDescent="0.3">
      <c r="A10" s="246" t="s">
        <v>96</v>
      </c>
      <c r="B10" s="256">
        <v>19</v>
      </c>
      <c r="C10" s="259">
        <v>55.858405638201091</v>
      </c>
      <c r="D10" s="260">
        <v>1</v>
      </c>
      <c r="E10" s="261"/>
      <c r="F10" s="261"/>
      <c r="G10" s="261"/>
      <c r="H10" s="261"/>
      <c r="I10" s="261"/>
      <c r="J10" s="219">
        <v>55.858405638201091</v>
      </c>
      <c r="K10" s="223">
        <v>55.858405638201091</v>
      </c>
      <c r="L10" s="223">
        <v>55.858405638201091</v>
      </c>
      <c r="M10" s="223">
        <v>55.858405638201091</v>
      </c>
      <c r="N10" s="223">
        <v>55.858405638201091</v>
      </c>
      <c r="O10" s="223">
        <v>55.858405638201091</v>
      </c>
      <c r="P10" s="223">
        <v>55.858405638201091</v>
      </c>
      <c r="Q10" s="223">
        <v>55.858405638201091</v>
      </c>
      <c r="R10" s="223">
        <v>55.858405638201091</v>
      </c>
      <c r="S10" s="223">
        <v>55.858405638201091</v>
      </c>
      <c r="T10" s="223">
        <v>55.858405638201091</v>
      </c>
      <c r="U10" s="223">
        <v>55.858405638201091</v>
      </c>
      <c r="V10" s="223">
        <v>55.858405638201091</v>
      </c>
      <c r="W10" s="223">
        <v>55.858405638201091</v>
      </c>
      <c r="X10" s="223">
        <v>55.858405638201091</v>
      </c>
      <c r="Y10" s="223">
        <v>55.858405638201091</v>
      </c>
      <c r="Z10" s="223">
        <v>55.858405638201091</v>
      </c>
      <c r="AA10" s="223">
        <v>55.858405638201091</v>
      </c>
      <c r="AB10" s="223">
        <v>55.858405638201091</v>
      </c>
      <c r="AC10" s="223">
        <v>0</v>
      </c>
      <c r="AD10" s="223">
        <v>0</v>
      </c>
      <c r="AE10" s="223">
        <v>0</v>
      </c>
      <c r="AF10" s="223">
        <v>0</v>
      </c>
      <c r="AG10" s="223">
        <v>0</v>
      </c>
      <c r="AH10" s="223">
        <v>0</v>
      </c>
      <c r="AI10" s="223">
        <v>0</v>
      </c>
      <c r="AJ10" s="225">
        <f t="shared" si="1"/>
        <v>1061.309707125821</v>
      </c>
    </row>
    <row r="11" spans="1:36" ht="15.75" customHeight="1" x14ac:dyDescent="0.3">
      <c r="A11" s="246" t="s">
        <v>216</v>
      </c>
      <c r="B11" s="256">
        <v>20</v>
      </c>
      <c r="C11" s="259">
        <v>54.736261603763047</v>
      </c>
      <c r="D11" s="260">
        <v>1</v>
      </c>
      <c r="E11" s="261"/>
      <c r="F11" s="261"/>
      <c r="G11" s="261"/>
      <c r="H11" s="261"/>
      <c r="I11" s="261"/>
      <c r="J11" s="219">
        <v>54.736261603763047</v>
      </c>
      <c r="K11" s="223">
        <v>54.736261603763047</v>
      </c>
      <c r="L11" s="223">
        <v>54.736261603763047</v>
      </c>
      <c r="M11" s="223">
        <v>54.736261603763047</v>
      </c>
      <c r="N11" s="223">
        <v>54.736261603763047</v>
      </c>
      <c r="O11" s="223">
        <v>54.736261603763047</v>
      </c>
      <c r="P11" s="223">
        <v>54.736261603763047</v>
      </c>
      <c r="Q11" s="223">
        <v>54.736261603763047</v>
      </c>
      <c r="R11" s="223">
        <v>54.736261603763047</v>
      </c>
      <c r="S11" s="223">
        <v>54.736261603763047</v>
      </c>
      <c r="T11" s="223">
        <v>46.937896649987458</v>
      </c>
      <c r="U11" s="223">
        <v>46.937896649987458</v>
      </c>
      <c r="V11" s="223">
        <v>46.937896649987458</v>
      </c>
      <c r="W11" s="223">
        <v>46.937896649987458</v>
      </c>
      <c r="X11" s="223">
        <v>46.937896649987458</v>
      </c>
      <c r="Y11" s="223">
        <v>46.937896649987458</v>
      </c>
      <c r="Z11" s="223">
        <v>46.937896649987458</v>
      </c>
      <c r="AA11" s="223">
        <v>46.937896649987458</v>
      </c>
      <c r="AB11" s="223">
        <v>46.937896649987458</v>
      </c>
      <c r="AC11" s="223">
        <v>46.937896649987458</v>
      </c>
      <c r="AD11" s="223">
        <v>0</v>
      </c>
      <c r="AE11" s="223">
        <v>0</v>
      </c>
      <c r="AF11" s="223">
        <v>0</v>
      </c>
      <c r="AG11" s="223">
        <v>0</v>
      </c>
      <c r="AH11" s="223">
        <v>0</v>
      </c>
      <c r="AI11" s="223">
        <v>0</v>
      </c>
      <c r="AJ11" s="225">
        <f t="shared" si="1"/>
        <v>1016.7415825375052</v>
      </c>
    </row>
    <row r="12" spans="1:36" ht="15.75" customHeight="1" x14ac:dyDescent="0.3">
      <c r="A12" s="246" t="s">
        <v>47</v>
      </c>
      <c r="B12" s="256">
        <v>15</v>
      </c>
      <c r="C12" s="259">
        <v>38.554099999999991</v>
      </c>
      <c r="D12" s="260">
        <v>1</v>
      </c>
      <c r="E12" s="261"/>
      <c r="F12" s="261"/>
      <c r="G12" s="261"/>
      <c r="H12" s="261"/>
      <c r="I12" s="261"/>
      <c r="J12" s="219">
        <v>38.554099999999991</v>
      </c>
      <c r="K12" s="223">
        <v>38.554099999999991</v>
      </c>
      <c r="L12" s="223">
        <v>38.554099999999991</v>
      </c>
      <c r="M12" s="223">
        <v>38.554099999999991</v>
      </c>
      <c r="N12" s="223">
        <v>38.554099999999991</v>
      </c>
      <c r="O12" s="223">
        <v>38.554099999999991</v>
      </c>
      <c r="P12" s="223">
        <v>38.554099999999991</v>
      </c>
      <c r="Q12" s="223">
        <v>38.554099999999991</v>
      </c>
      <c r="R12" s="223">
        <v>38.554099999999991</v>
      </c>
      <c r="S12" s="223">
        <v>38.554099999999991</v>
      </c>
      <c r="T12" s="223">
        <v>38.554099999999991</v>
      </c>
      <c r="U12" s="223">
        <v>38.554099999999991</v>
      </c>
      <c r="V12" s="223">
        <v>38.554099999999991</v>
      </c>
      <c r="W12" s="223">
        <v>38.554099999999991</v>
      </c>
      <c r="X12" s="223">
        <v>38.554099999999991</v>
      </c>
      <c r="Y12" s="223">
        <v>0</v>
      </c>
      <c r="Z12" s="223">
        <v>0</v>
      </c>
      <c r="AA12" s="223">
        <v>0</v>
      </c>
      <c r="AB12" s="223">
        <v>0</v>
      </c>
      <c r="AC12" s="223">
        <v>0</v>
      </c>
      <c r="AD12" s="223">
        <v>0</v>
      </c>
      <c r="AE12" s="223">
        <v>0</v>
      </c>
      <c r="AF12" s="223">
        <v>0</v>
      </c>
      <c r="AG12" s="223">
        <v>0</v>
      </c>
      <c r="AH12" s="223">
        <v>0</v>
      </c>
      <c r="AI12" s="223">
        <v>0</v>
      </c>
      <c r="AJ12" s="225">
        <f t="shared" si="1"/>
        <v>578.31149999999991</v>
      </c>
    </row>
    <row r="13" spans="1:36" ht="15.75" customHeight="1" x14ac:dyDescent="0.3">
      <c r="A13" s="246" t="s">
        <v>152</v>
      </c>
      <c r="B13" s="256">
        <v>15</v>
      </c>
      <c r="C13" s="259">
        <v>32.958936407414264</v>
      </c>
      <c r="D13" s="260">
        <v>1</v>
      </c>
      <c r="E13" s="261"/>
      <c r="F13" s="261"/>
      <c r="G13" s="261"/>
      <c r="H13" s="261"/>
      <c r="I13" s="261"/>
      <c r="J13" s="219">
        <v>32.958936407414264</v>
      </c>
      <c r="K13" s="223">
        <v>32.958936407414264</v>
      </c>
      <c r="L13" s="223">
        <v>32.958936407414264</v>
      </c>
      <c r="M13" s="223">
        <v>32.958936407414264</v>
      </c>
      <c r="N13" s="223">
        <v>32.958936407414264</v>
      </c>
      <c r="O13" s="223">
        <v>32.958936407414264</v>
      </c>
      <c r="P13" s="223">
        <v>32.958936407414264</v>
      </c>
      <c r="Q13" s="223">
        <v>32.958936407414264</v>
      </c>
      <c r="R13" s="223">
        <v>32.958936407414264</v>
      </c>
      <c r="S13" s="223">
        <v>32.958936407414264</v>
      </c>
      <c r="T13" s="223">
        <v>32.958936407414264</v>
      </c>
      <c r="U13" s="223">
        <v>32.958936407414264</v>
      </c>
      <c r="V13" s="223">
        <v>32.958936407414264</v>
      </c>
      <c r="W13" s="223">
        <v>32.958936407414264</v>
      </c>
      <c r="X13" s="223">
        <v>32.958936407414264</v>
      </c>
      <c r="Y13" s="223">
        <v>0</v>
      </c>
      <c r="Z13" s="223">
        <v>0</v>
      </c>
      <c r="AA13" s="223">
        <v>0</v>
      </c>
      <c r="AB13" s="223">
        <v>0</v>
      </c>
      <c r="AC13" s="223">
        <v>0</v>
      </c>
      <c r="AD13" s="223">
        <v>0</v>
      </c>
      <c r="AE13" s="223">
        <v>0</v>
      </c>
      <c r="AF13" s="223">
        <v>0</v>
      </c>
      <c r="AG13" s="223">
        <v>0</v>
      </c>
      <c r="AH13" s="223">
        <v>0</v>
      </c>
      <c r="AI13" s="223">
        <v>0</v>
      </c>
      <c r="AJ13" s="225">
        <f t="shared" si="1"/>
        <v>494.3840461112141</v>
      </c>
    </row>
    <row r="14" spans="1:36" ht="15.75" customHeight="1" x14ac:dyDescent="0.3">
      <c r="A14" s="246" t="s">
        <v>98</v>
      </c>
      <c r="B14" s="256">
        <v>20</v>
      </c>
      <c r="C14" s="259">
        <v>27.959657958393088</v>
      </c>
      <c r="D14" s="260">
        <v>1</v>
      </c>
      <c r="E14" s="261"/>
      <c r="F14" s="261"/>
      <c r="G14" s="261"/>
      <c r="H14" s="261"/>
      <c r="I14" s="261"/>
      <c r="J14" s="219">
        <v>27.959657958393088</v>
      </c>
      <c r="K14" s="223">
        <v>27.959657958393088</v>
      </c>
      <c r="L14" s="223">
        <v>27.959657958393088</v>
      </c>
      <c r="M14" s="223">
        <v>27.959657958393088</v>
      </c>
      <c r="N14" s="223">
        <v>27.959657958393088</v>
      </c>
      <c r="O14" s="223">
        <v>27.959657958393088</v>
      </c>
      <c r="P14" s="223">
        <v>27.959657958393088</v>
      </c>
      <c r="Q14" s="223">
        <v>27.959657958393088</v>
      </c>
      <c r="R14" s="223">
        <v>27.959657958393088</v>
      </c>
      <c r="S14" s="223">
        <v>27.959657958393088</v>
      </c>
      <c r="T14" s="223">
        <v>23.843987958173734</v>
      </c>
      <c r="U14" s="223">
        <v>23.843987958173734</v>
      </c>
      <c r="V14" s="223">
        <v>23.843987958173734</v>
      </c>
      <c r="W14" s="223">
        <v>23.843987958173734</v>
      </c>
      <c r="X14" s="223">
        <v>23.843987958173734</v>
      </c>
      <c r="Y14" s="223">
        <v>23.843987958173734</v>
      </c>
      <c r="Z14" s="223">
        <v>23.843987958173734</v>
      </c>
      <c r="AA14" s="223">
        <v>23.843987958173734</v>
      </c>
      <c r="AB14" s="223">
        <v>23.843987958173734</v>
      </c>
      <c r="AC14" s="223">
        <v>23.843987958173734</v>
      </c>
      <c r="AD14" s="223">
        <v>0</v>
      </c>
      <c r="AE14" s="223">
        <v>0</v>
      </c>
      <c r="AF14" s="223">
        <v>0</v>
      </c>
      <c r="AG14" s="223">
        <v>0</v>
      </c>
      <c r="AH14" s="223">
        <v>0</v>
      </c>
      <c r="AI14" s="223">
        <v>0</v>
      </c>
      <c r="AJ14" s="225">
        <f t="shared" si="1"/>
        <v>518.03645916566813</v>
      </c>
    </row>
    <row r="15" spans="1:36" ht="15.75" customHeight="1" x14ac:dyDescent="0.3">
      <c r="A15" s="246" t="s">
        <v>217</v>
      </c>
      <c r="B15" s="256">
        <v>15</v>
      </c>
      <c r="C15" s="259">
        <v>20.134943966849086</v>
      </c>
      <c r="D15" s="260">
        <v>1</v>
      </c>
      <c r="E15" s="261"/>
      <c r="F15" s="261"/>
      <c r="G15" s="261"/>
      <c r="H15" s="261"/>
      <c r="I15" s="261"/>
      <c r="J15" s="219">
        <v>20.134943966849086</v>
      </c>
      <c r="K15" s="223">
        <v>20.134943966849086</v>
      </c>
      <c r="L15" s="223">
        <v>20.134943966849086</v>
      </c>
      <c r="M15" s="223">
        <v>20.134943966849086</v>
      </c>
      <c r="N15" s="223">
        <v>20.134943966849086</v>
      </c>
      <c r="O15" s="223">
        <v>20.134943966849086</v>
      </c>
      <c r="P15" s="223">
        <v>20.134943966849086</v>
      </c>
      <c r="Q15" s="223">
        <v>20.134943966849086</v>
      </c>
      <c r="R15" s="223">
        <v>20.134943966849086</v>
      </c>
      <c r="S15" s="223">
        <v>20.134943966849086</v>
      </c>
      <c r="T15" s="223">
        <v>20.134943966849086</v>
      </c>
      <c r="U15" s="223">
        <v>20.134943966849086</v>
      </c>
      <c r="V15" s="223">
        <v>20.134943966849086</v>
      </c>
      <c r="W15" s="223">
        <v>20.134943966849086</v>
      </c>
      <c r="X15" s="223">
        <v>20.134943966849086</v>
      </c>
      <c r="Y15" s="223">
        <v>0</v>
      </c>
      <c r="Z15" s="223">
        <v>0</v>
      </c>
      <c r="AA15" s="223">
        <v>0</v>
      </c>
      <c r="AB15" s="223">
        <v>0</v>
      </c>
      <c r="AC15" s="223">
        <v>0</v>
      </c>
      <c r="AD15" s="223">
        <v>0</v>
      </c>
      <c r="AE15" s="223">
        <v>0</v>
      </c>
      <c r="AF15" s="223">
        <v>0</v>
      </c>
      <c r="AG15" s="223">
        <v>0</v>
      </c>
      <c r="AH15" s="223">
        <v>0</v>
      </c>
      <c r="AI15" s="223">
        <v>0</v>
      </c>
      <c r="AJ15" s="225">
        <f t="shared" si="1"/>
        <v>302.02415950273627</v>
      </c>
    </row>
    <row r="16" spans="1:36" ht="15.75" customHeight="1" x14ac:dyDescent="0.3">
      <c r="A16" s="246" t="s">
        <v>151</v>
      </c>
      <c r="B16" s="256">
        <v>20</v>
      </c>
      <c r="C16" s="259">
        <v>25.485034660467196</v>
      </c>
      <c r="D16" s="260">
        <v>1</v>
      </c>
      <c r="E16" s="261"/>
      <c r="F16" s="261"/>
      <c r="G16" s="261"/>
      <c r="H16" s="261"/>
      <c r="I16" s="261"/>
      <c r="J16" s="219">
        <v>25.485034660467196</v>
      </c>
      <c r="K16" s="223">
        <v>25.485034660467196</v>
      </c>
      <c r="L16" s="223">
        <v>25.485034660467196</v>
      </c>
      <c r="M16" s="223">
        <v>25.485034660467196</v>
      </c>
      <c r="N16" s="223">
        <v>25.485034660467196</v>
      </c>
      <c r="O16" s="223">
        <v>25.485034660467196</v>
      </c>
      <c r="P16" s="223">
        <v>25.485034660467196</v>
      </c>
      <c r="Q16" s="223">
        <v>25.485034660467196</v>
      </c>
      <c r="R16" s="223">
        <v>25.485034660467196</v>
      </c>
      <c r="S16" s="223">
        <v>25.485034660467196</v>
      </c>
      <c r="T16" s="223">
        <v>23.198441229691436</v>
      </c>
      <c r="U16" s="223">
        <v>23.198441229691436</v>
      </c>
      <c r="V16" s="223">
        <v>23.198441229691436</v>
      </c>
      <c r="W16" s="223">
        <v>23.198441229691436</v>
      </c>
      <c r="X16" s="223">
        <v>23.198441229691436</v>
      </c>
      <c r="Y16" s="223">
        <v>23.198441229691436</v>
      </c>
      <c r="Z16" s="223">
        <v>23.198441229691436</v>
      </c>
      <c r="AA16" s="223">
        <v>23.198441229691436</v>
      </c>
      <c r="AB16" s="223">
        <v>23.198441229691436</v>
      </c>
      <c r="AC16" s="223">
        <v>23.198441229691436</v>
      </c>
      <c r="AD16" s="223">
        <v>0</v>
      </c>
      <c r="AE16" s="223">
        <v>0</v>
      </c>
      <c r="AF16" s="223">
        <v>0</v>
      </c>
      <c r="AG16" s="223">
        <v>0</v>
      </c>
      <c r="AH16" s="223">
        <v>0</v>
      </c>
      <c r="AI16" s="223">
        <v>0</v>
      </c>
      <c r="AJ16" s="225">
        <f t="shared" si="1"/>
        <v>486.8347589015861</v>
      </c>
    </row>
    <row r="17" spans="1:36" ht="15.75" customHeight="1" x14ac:dyDescent="0.3">
      <c r="A17" s="246" t="s">
        <v>99</v>
      </c>
      <c r="B17" s="256">
        <v>8</v>
      </c>
      <c r="C17" s="259">
        <v>13.297665590999999</v>
      </c>
      <c r="D17" s="260">
        <v>1</v>
      </c>
      <c r="E17" s="261"/>
      <c r="F17" s="261"/>
      <c r="G17" s="261"/>
      <c r="H17" s="261"/>
      <c r="I17" s="261"/>
      <c r="J17" s="219">
        <v>13.297665590999999</v>
      </c>
      <c r="K17" s="223">
        <v>13.297665590999999</v>
      </c>
      <c r="L17" s="223">
        <v>13.297665590999999</v>
      </c>
      <c r="M17" s="223">
        <v>13.297665590999999</v>
      </c>
      <c r="N17" s="223">
        <v>13.297665590999999</v>
      </c>
      <c r="O17" s="223">
        <v>13.297665590999999</v>
      </c>
      <c r="P17" s="223">
        <v>13.297665590999999</v>
      </c>
      <c r="Q17" s="223">
        <v>13.297665590999999</v>
      </c>
      <c r="R17" s="223">
        <v>0</v>
      </c>
      <c r="S17" s="223">
        <v>0</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5">
        <f t="shared" si="1"/>
        <v>106.381324728</v>
      </c>
    </row>
    <row r="18" spans="1:36" ht="15.75" customHeight="1" x14ac:dyDescent="0.3">
      <c r="A18" s="246" t="s">
        <v>46</v>
      </c>
      <c r="B18" s="256">
        <v>10</v>
      </c>
      <c r="C18" s="259">
        <v>11.310910579325698</v>
      </c>
      <c r="D18" s="260">
        <v>1</v>
      </c>
      <c r="E18" s="261"/>
      <c r="F18" s="261"/>
      <c r="G18" s="261"/>
      <c r="H18" s="261"/>
      <c r="I18" s="261"/>
      <c r="J18" s="219">
        <v>11.310910579325698</v>
      </c>
      <c r="K18" s="223">
        <v>11.310910579325698</v>
      </c>
      <c r="L18" s="223">
        <v>11.310910579325698</v>
      </c>
      <c r="M18" s="223">
        <v>11.310910579325698</v>
      </c>
      <c r="N18" s="223">
        <v>11.310910579325698</v>
      </c>
      <c r="O18" s="223">
        <v>11.310910579325698</v>
      </c>
      <c r="P18" s="223">
        <v>11.310910579325698</v>
      </c>
      <c r="Q18" s="223">
        <v>11.310910579325698</v>
      </c>
      <c r="R18" s="223">
        <v>11.310910579325698</v>
      </c>
      <c r="S18" s="223">
        <v>11.310910579325698</v>
      </c>
      <c r="T18" s="223">
        <v>0</v>
      </c>
      <c r="U18" s="223">
        <v>0</v>
      </c>
      <c r="V18" s="223">
        <v>0</v>
      </c>
      <c r="W18" s="223">
        <v>0</v>
      </c>
      <c r="X18" s="223">
        <v>0</v>
      </c>
      <c r="Y18" s="223">
        <v>0</v>
      </c>
      <c r="Z18" s="223">
        <v>0</v>
      </c>
      <c r="AA18" s="223">
        <v>0</v>
      </c>
      <c r="AB18" s="223">
        <v>0</v>
      </c>
      <c r="AC18" s="223">
        <v>0</v>
      </c>
      <c r="AD18" s="223">
        <v>0</v>
      </c>
      <c r="AE18" s="223">
        <v>0</v>
      </c>
      <c r="AF18" s="223">
        <v>0</v>
      </c>
      <c r="AG18" s="223">
        <v>0</v>
      </c>
      <c r="AH18" s="223">
        <v>0</v>
      </c>
      <c r="AI18" s="223">
        <v>0</v>
      </c>
      <c r="AJ18" s="225">
        <f t="shared" si="1"/>
        <v>113.10910579325696</v>
      </c>
    </row>
    <row r="19" spans="1:36" ht="15.75" customHeight="1" x14ac:dyDescent="0.3">
      <c r="A19" s="246" t="s">
        <v>27</v>
      </c>
      <c r="B19" s="256">
        <v>11</v>
      </c>
      <c r="C19" s="259">
        <v>9.6963732615716332</v>
      </c>
      <c r="D19" s="260">
        <v>1</v>
      </c>
      <c r="E19" s="261"/>
      <c r="F19" s="261"/>
      <c r="G19" s="261"/>
      <c r="H19" s="261"/>
      <c r="I19" s="261"/>
      <c r="J19" s="219">
        <v>9.6963732615716332</v>
      </c>
      <c r="K19" s="223">
        <v>9.6963732615716332</v>
      </c>
      <c r="L19" s="223">
        <v>9.6963732615716332</v>
      </c>
      <c r="M19" s="223">
        <v>9.6963732615716332</v>
      </c>
      <c r="N19" s="223">
        <v>9.6963732615716332</v>
      </c>
      <c r="O19" s="223">
        <v>9.6963732615716332</v>
      </c>
      <c r="P19" s="223">
        <v>9.6963732615716332</v>
      </c>
      <c r="Q19" s="223">
        <v>9.6963732615716332</v>
      </c>
      <c r="R19" s="223">
        <v>9.6963732615716332</v>
      </c>
      <c r="S19" s="223">
        <v>9.6963732615716332</v>
      </c>
      <c r="T19" s="223">
        <v>9.6963732615716332</v>
      </c>
      <c r="U19" s="223">
        <v>0</v>
      </c>
      <c r="V19" s="223">
        <v>0</v>
      </c>
      <c r="W19" s="223">
        <v>0</v>
      </c>
      <c r="X19" s="223">
        <v>0</v>
      </c>
      <c r="Y19" s="223">
        <v>0</v>
      </c>
      <c r="Z19" s="223">
        <v>0</v>
      </c>
      <c r="AA19" s="223">
        <v>0</v>
      </c>
      <c r="AB19" s="223">
        <v>0</v>
      </c>
      <c r="AC19" s="223">
        <v>0</v>
      </c>
      <c r="AD19" s="223">
        <v>0</v>
      </c>
      <c r="AE19" s="223">
        <v>0</v>
      </c>
      <c r="AF19" s="223">
        <v>0</v>
      </c>
      <c r="AG19" s="223">
        <v>0</v>
      </c>
      <c r="AH19" s="223">
        <v>0</v>
      </c>
      <c r="AI19" s="223">
        <v>0</v>
      </c>
      <c r="AJ19" s="225">
        <f t="shared" si="1"/>
        <v>106.66010587728799</v>
      </c>
    </row>
    <row r="20" spans="1:36" ht="15.75" customHeight="1" x14ac:dyDescent="0.3">
      <c r="A20" s="246" t="s">
        <v>150</v>
      </c>
      <c r="B20" s="256">
        <v>10</v>
      </c>
      <c r="C20" s="259">
        <v>6.6959054746024487</v>
      </c>
      <c r="D20" s="260">
        <v>1</v>
      </c>
      <c r="E20" s="261"/>
      <c r="F20" s="261"/>
      <c r="G20" s="261"/>
      <c r="H20" s="261"/>
      <c r="I20" s="261"/>
      <c r="J20" s="219">
        <v>6.6959054746024487</v>
      </c>
      <c r="K20" s="223">
        <v>6.6959054746024487</v>
      </c>
      <c r="L20" s="223">
        <v>6.6959054746024487</v>
      </c>
      <c r="M20" s="223">
        <v>6.6959054746024487</v>
      </c>
      <c r="N20" s="223">
        <v>6.6959054746024487</v>
      </c>
      <c r="O20" s="223">
        <v>6.6959054746024487</v>
      </c>
      <c r="P20" s="223">
        <v>6.6959054746024487</v>
      </c>
      <c r="Q20" s="223">
        <v>6.6959054746024487</v>
      </c>
      <c r="R20" s="223">
        <v>6.6959054746024487</v>
      </c>
      <c r="S20" s="223">
        <v>6.6959054746024487</v>
      </c>
      <c r="T20" s="223">
        <v>0</v>
      </c>
      <c r="U20" s="223">
        <v>0</v>
      </c>
      <c r="V20" s="223">
        <v>0</v>
      </c>
      <c r="W20" s="223">
        <v>0</v>
      </c>
      <c r="X20" s="223">
        <v>0</v>
      </c>
      <c r="Y20" s="223">
        <v>0</v>
      </c>
      <c r="Z20" s="223">
        <v>0</v>
      </c>
      <c r="AA20" s="223">
        <v>0</v>
      </c>
      <c r="AB20" s="223">
        <v>0</v>
      </c>
      <c r="AC20" s="223">
        <v>0</v>
      </c>
      <c r="AD20" s="223">
        <v>0</v>
      </c>
      <c r="AE20" s="223">
        <v>0</v>
      </c>
      <c r="AF20" s="223">
        <v>0</v>
      </c>
      <c r="AG20" s="223">
        <v>0</v>
      </c>
      <c r="AH20" s="223">
        <v>0</v>
      </c>
      <c r="AI20" s="223">
        <v>0</v>
      </c>
      <c r="AJ20" s="225">
        <f t="shared" si="1"/>
        <v>66.959054746024492</v>
      </c>
    </row>
    <row r="21" spans="1:36" ht="15.75" customHeight="1" x14ac:dyDescent="0.3">
      <c r="A21" s="246" t="s">
        <v>153</v>
      </c>
      <c r="B21" s="256">
        <v>12</v>
      </c>
      <c r="C21" s="259">
        <v>6.2629517349018977</v>
      </c>
      <c r="D21" s="260">
        <v>1</v>
      </c>
      <c r="E21" s="261"/>
      <c r="F21" s="261"/>
      <c r="G21" s="261"/>
      <c r="H21" s="261"/>
      <c r="I21" s="261"/>
      <c r="J21" s="219">
        <v>6.2629517349018977</v>
      </c>
      <c r="K21" s="223">
        <v>6.2629517349018977</v>
      </c>
      <c r="L21" s="223">
        <v>6.2629517349018977</v>
      </c>
      <c r="M21" s="223">
        <v>6.2629517349018977</v>
      </c>
      <c r="N21" s="223">
        <v>6.2629517349018977</v>
      </c>
      <c r="O21" s="223">
        <v>6.2629517349018977</v>
      </c>
      <c r="P21" s="223">
        <v>6.2629517349018977</v>
      </c>
      <c r="Q21" s="223">
        <v>6.2629517349018977</v>
      </c>
      <c r="R21" s="223">
        <v>6.2629517349018977</v>
      </c>
      <c r="S21" s="223">
        <v>6.2629517349018977</v>
      </c>
      <c r="T21" s="223">
        <v>6.2629517349018977</v>
      </c>
      <c r="U21" s="223">
        <v>6.2629517349018977</v>
      </c>
      <c r="V21" s="223">
        <v>0</v>
      </c>
      <c r="W21" s="223">
        <v>0</v>
      </c>
      <c r="X21" s="223">
        <v>0</v>
      </c>
      <c r="Y21" s="223">
        <v>0</v>
      </c>
      <c r="Z21" s="223">
        <v>0</v>
      </c>
      <c r="AA21" s="223">
        <v>0</v>
      </c>
      <c r="AB21" s="223">
        <v>0</v>
      </c>
      <c r="AC21" s="223">
        <v>0</v>
      </c>
      <c r="AD21" s="223">
        <v>0</v>
      </c>
      <c r="AE21" s="223">
        <v>0</v>
      </c>
      <c r="AF21" s="223">
        <v>0</v>
      </c>
      <c r="AG21" s="223">
        <v>0</v>
      </c>
      <c r="AH21" s="223">
        <v>0</v>
      </c>
      <c r="AI21" s="223">
        <v>0</v>
      </c>
      <c r="AJ21" s="225">
        <f t="shared" si="1"/>
        <v>75.155420818822776</v>
      </c>
    </row>
    <row r="22" spans="1:36" ht="15.75" customHeight="1" x14ac:dyDescent="0.3">
      <c r="A22" s="246" t="s">
        <v>97</v>
      </c>
      <c r="B22" s="256">
        <v>20</v>
      </c>
      <c r="C22" s="259">
        <v>5.9536016232276383</v>
      </c>
      <c r="D22" s="260">
        <v>1</v>
      </c>
      <c r="E22" s="261"/>
      <c r="F22" s="261"/>
      <c r="G22" s="261"/>
      <c r="H22" s="261"/>
      <c r="I22" s="261"/>
      <c r="J22" s="219">
        <v>5.9536016232276383</v>
      </c>
      <c r="K22" s="223">
        <v>5.9536016232276383</v>
      </c>
      <c r="L22" s="223">
        <v>5.9536016232276383</v>
      </c>
      <c r="M22" s="223">
        <v>5.9536016232276383</v>
      </c>
      <c r="N22" s="223">
        <v>5.9536016232276383</v>
      </c>
      <c r="O22" s="223">
        <v>5.9536016232276383</v>
      </c>
      <c r="P22" s="223">
        <v>5.9536016232276383</v>
      </c>
      <c r="Q22" s="223">
        <v>5.9536016232276383</v>
      </c>
      <c r="R22" s="223">
        <v>5.9536016232276383</v>
      </c>
      <c r="S22" s="223">
        <v>5.9536016232276383</v>
      </c>
      <c r="T22" s="223">
        <v>5.2393161292540666</v>
      </c>
      <c r="U22" s="223">
        <v>5.2393161292540666</v>
      </c>
      <c r="V22" s="223">
        <v>5.2393161292540666</v>
      </c>
      <c r="W22" s="223">
        <v>5.2393161292540666</v>
      </c>
      <c r="X22" s="223">
        <v>5.2393161292540666</v>
      </c>
      <c r="Y22" s="223">
        <v>5.2393161292540666</v>
      </c>
      <c r="Z22" s="223">
        <v>5.2393161292540666</v>
      </c>
      <c r="AA22" s="223">
        <v>5.2393161292540666</v>
      </c>
      <c r="AB22" s="223">
        <v>5.2393161292540666</v>
      </c>
      <c r="AC22" s="223">
        <v>5.2393161292540666</v>
      </c>
      <c r="AD22" s="223">
        <v>0</v>
      </c>
      <c r="AE22" s="223">
        <v>0</v>
      </c>
      <c r="AF22" s="223">
        <v>0</v>
      </c>
      <c r="AG22" s="223">
        <v>0</v>
      </c>
      <c r="AH22" s="223">
        <v>0</v>
      </c>
      <c r="AI22" s="223">
        <v>0</v>
      </c>
      <c r="AJ22" s="225">
        <f t="shared" si="1"/>
        <v>111.92917752481704</v>
      </c>
    </row>
    <row r="23" spans="1:36" ht="15.75" customHeight="1" x14ac:dyDescent="0.3">
      <c r="A23" s="246" t="s">
        <v>219</v>
      </c>
      <c r="B23" s="256">
        <v>15</v>
      </c>
      <c r="C23" s="259">
        <v>2.3885899715576042</v>
      </c>
      <c r="D23" s="260">
        <v>1</v>
      </c>
      <c r="E23" s="261"/>
      <c r="F23" s="261"/>
      <c r="G23" s="261"/>
      <c r="H23" s="261"/>
      <c r="I23" s="261"/>
      <c r="J23" s="219">
        <v>2.3885899715576042</v>
      </c>
      <c r="K23" s="223">
        <v>2.3885899715576042</v>
      </c>
      <c r="L23" s="223">
        <v>2.3885899715576042</v>
      </c>
      <c r="M23" s="223">
        <v>2.3885899715576042</v>
      </c>
      <c r="N23" s="223">
        <v>2.3885899715576042</v>
      </c>
      <c r="O23" s="223">
        <v>2.3885899715576042</v>
      </c>
      <c r="P23" s="223">
        <v>2.3885899715576042</v>
      </c>
      <c r="Q23" s="223">
        <v>2.3885899715576042</v>
      </c>
      <c r="R23" s="223">
        <v>2.3885899715576042</v>
      </c>
      <c r="S23" s="223">
        <v>2.3885899715576042</v>
      </c>
      <c r="T23" s="223">
        <v>2.3885899715576042</v>
      </c>
      <c r="U23" s="223">
        <v>2.3885899715576042</v>
      </c>
      <c r="V23" s="223">
        <v>2.3885899715576042</v>
      </c>
      <c r="W23" s="223">
        <v>2.3885899715576042</v>
      </c>
      <c r="X23" s="223">
        <v>2.3885899715576042</v>
      </c>
      <c r="Y23" s="223">
        <v>0</v>
      </c>
      <c r="Z23" s="223">
        <v>0</v>
      </c>
      <c r="AA23" s="223">
        <v>0</v>
      </c>
      <c r="AB23" s="223">
        <v>0</v>
      </c>
      <c r="AC23" s="223">
        <v>0</v>
      </c>
      <c r="AD23" s="223">
        <v>0</v>
      </c>
      <c r="AE23" s="223">
        <v>0</v>
      </c>
      <c r="AF23" s="223">
        <v>0</v>
      </c>
      <c r="AG23" s="223">
        <v>0</v>
      </c>
      <c r="AH23" s="223">
        <v>0</v>
      </c>
      <c r="AI23" s="223">
        <v>0</v>
      </c>
      <c r="AJ23" s="262">
        <f t="shared" si="1"/>
        <v>35.828849573364067</v>
      </c>
    </row>
    <row r="24" spans="1:36" ht="15.75" customHeight="1" x14ac:dyDescent="0.3">
      <c r="A24" s="246" t="s">
        <v>417</v>
      </c>
      <c r="B24" s="256">
        <v>20</v>
      </c>
      <c r="C24" s="259">
        <v>0.93920628021776931</v>
      </c>
      <c r="D24" s="260">
        <v>1</v>
      </c>
      <c r="E24" s="261"/>
      <c r="F24" s="261"/>
      <c r="G24" s="261"/>
      <c r="H24" s="261"/>
      <c r="I24" s="261"/>
      <c r="J24" s="219">
        <v>0.93920628021776931</v>
      </c>
      <c r="K24" s="223">
        <v>0.93920628021776931</v>
      </c>
      <c r="L24" s="223">
        <v>0.93920628021776931</v>
      </c>
      <c r="M24" s="223">
        <v>0.93920628021776931</v>
      </c>
      <c r="N24" s="223">
        <v>0.93920628021776931</v>
      </c>
      <c r="O24" s="223">
        <v>0.93920628021776931</v>
      </c>
      <c r="P24" s="223">
        <v>0.93920628021776931</v>
      </c>
      <c r="Q24" s="223">
        <v>0.93920628021776931</v>
      </c>
      <c r="R24" s="223">
        <v>0.93920628021776931</v>
      </c>
      <c r="S24" s="223">
        <v>0.93920628021776931</v>
      </c>
      <c r="T24" s="223">
        <v>0.76948633724695692</v>
      </c>
      <c r="U24" s="223">
        <v>0.76948633724695692</v>
      </c>
      <c r="V24" s="223">
        <v>0.76948633724695692</v>
      </c>
      <c r="W24" s="223">
        <v>0.76948633724695692</v>
      </c>
      <c r="X24" s="223">
        <v>0.76948633724695692</v>
      </c>
      <c r="Y24" s="223">
        <v>0.76948633724695692</v>
      </c>
      <c r="Z24" s="223">
        <v>0.76948633724695692</v>
      </c>
      <c r="AA24" s="223">
        <v>0.76948633724695692</v>
      </c>
      <c r="AB24" s="223">
        <v>0.76948633724695692</v>
      </c>
      <c r="AC24" s="223">
        <v>0.76948633724695692</v>
      </c>
      <c r="AD24" s="223">
        <v>0</v>
      </c>
      <c r="AE24" s="223">
        <v>0</v>
      </c>
      <c r="AF24" s="223">
        <v>0</v>
      </c>
      <c r="AG24" s="223">
        <v>0</v>
      </c>
      <c r="AH24" s="223">
        <v>0</v>
      </c>
      <c r="AI24" s="223">
        <v>0</v>
      </c>
      <c r="AJ24" s="262">
        <f t="shared" si="1"/>
        <v>17.086926174647257</v>
      </c>
    </row>
    <row r="25" spans="1:36" ht="15.75" customHeight="1" x14ac:dyDescent="0.3">
      <c r="A25" s="246" t="s">
        <v>218</v>
      </c>
      <c r="B25" s="256">
        <v>16</v>
      </c>
      <c r="C25" s="259">
        <v>0.63175791026553185</v>
      </c>
      <c r="D25" s="260">
        <v>1</v>
      </c>
      <c r="E25" s="261"/>
      <c r="F25" s="261"/>
      <c r="G25" s="261"/>
      <c r="H25" s="261"/>
      <c r="I25" s="261"/>
      <c r="J25" s="264">
        <v>0.63175791026553185</v>
      </c>
      <c r="K25" s="223">
        <v>0.63175791026553185</v>
      </c>
      <c r="L25" s="223">
        <v>0.63175791026553185</v>
      </c>
      <c r="M25" s="223">
        <v>0.63175791026553185</v>
      </c>
      <c r="N25" s="223">
        <v>0.63175791026553185</v>
      </c>
      <c r="O25" s="223">
        <v>0.63175791026553185</v>
      </c>
      <c r="P25" s="223">
        <v>0.63175791026553185</v>
      </c>
      <c r="Q25" s="223">
        <v>0.63175791026553185</v>
      </c>
      <c r="R25" s="223">
        <v>0.63175791026553185</v>
      </c>
      <c r="S25" s="223">
        <v>0.63175791026553185</v>
      </c>
      <c r="T25" s="223">
        <v>0.63175791026553185</v>
      </c>
      <c r="U25" s="223">
        <v>0.63175791026553185</v>
      </c>
      <c r="V25" s="223">
        <v>0.63175791026553185</v>
      </c>
      <c r="W25" s="223">
        <v>0.63175791026553185</v>
      </c>
      <c r="X25" s="223">
        <v>0.63175791026553185</v>
      </c>
      <c r="Y25" s="223">
        <v>0.63175791026553185</v>
      </c>
      <c r="Z25" s="223">
        <v>0</v>
      </c>
      <c r="AA25" s="223">
        <v>0</v>
      </c>
      <c r="AB25" s="223">
        <v>0</v>
      </c>
      <c r="AC25" s="223">
        <v>0</v>
      </c>
      <c r="AD25" s="223">
        <v>0</v>
      </c>
      <c r="AE25" s="223">
        <v>0</v>
      </c>
      <c r="AF25" s="223">
        <v>0</v>
      </c>
      <c r="AG25" s="223">
        <v>0</v>
      </c>
      <c r="AH25" s="223">
        <v>0</v>
      </c>
      <c r="AI25" s="223">
        <v>0</v>
      </c>
      <c r="AJ25" s="263">
        <f t="shared" si="1"/>
        <v>10.108126564248511</v>
      </c>
    </row>
    <row r="26" spans="1:36" ht="15.75" customHeight="1" x14ac:dyDescent="0.3">
      <c r="A26" s="226" t="s">
        <v>372</v>
      </c>
      <c r="B26" s="117"/>
      <c r="C26" s="228">
        <f>SUM(C5:C25)</f>
        <v>1101.0227375254642</v>
      </c>
      <c r="D26" s="253">
        <f>J26/C26</f>
        <v>1</v>
      </c>
      <c r="E26" s="99"/>
      <c r="F26" s="99"/>
      <c r="G26" s="99"/>
      <c r="H26" s="100"/>
      <c r="I26" s="100"/>
      <c r="J26" s="228">
        <f t="shared" ref="J26:AJ26" si="2">SUM(J5:J25)</f>
        <v>1101.0227375254642</v>
      </c>
      <c r="K26" s="228">
        <f t="shared" si="2"/>
        <v>1101.0227375254642</v>
      </c>
      <c r="L26" s="228">
        <f t="shared" si="2"/>
        <v>1101.0227375254642</v>
      </c>
      <c r="M26" s="228">
        <f t="shared" si="2"/>
        <v>1101.0227375254642</v>
      </c>
      <c r="N26" s="228">
        <f t="shared" si="2"/>
        <v>1101.0227375254642</v>
      </c>
      <c r="O26" s="228">
        <f t="shared" si="2"/>
        <v>1101.0227375254642</v>
      </c>
      <c r="P26" s="228">
        <f t="shared" si="2"/>
        <v>1027.8242375254645</v>
      </c>
      <c r="Q26" s="228">
        <f t="shared" si="2"/>
        <v>1027.8242375254645</v>
      </c>
      <c r="R26" s="228">
        <f t="shared" si="2"/>
        <v>835.41561186585318</v>
      </c>
      <c r="S26" s="228">
        <f t="shared" si="2"/>
        <v>835.41561186585318</v>
      </c>
      <c r="T26" s="228">
        <f t="shared" si="2"/>
        <v>725.74333657822285</v>
      </c>
      <c r="U26" s="228">
        <f t="shared" si="2"/>
        <v>716.04696331665127</v>
      </c>
      <c r="V26" s="228">
        <f t="shared" si="2"/>
        <v>709.78401158174938</v>
      </c>
      <c r="W26" s="228">
        <f t="shared" si="2"/>
        <v>709.78401158174938</v>
      </c>
      <c r="X26" s="228">
        <f t="shared" si="2"/>
        <v>709.78401158174938</v>
      </c>
      <c r="Y26" s="228">
        <f t="shared" si="2"/>
        <v>615.74744123592848</v>
      </c>
      <c r="Z26" s="228">
        <f t="shared" si="2"/>
        <v>490.22493832343565</v>
      </c>
      <c r="AA26" s="228">
        <f t="shared" si="2"/>
        <v>490.22493832343565</v>
      </c>
      <c r="AB26" s="228">
        <f t="shared" si="2"/>
        <v>490.22493832343565</v>
      </c>
      <c r="AC26" s="228">
        <f t="shared" si="2"/>
        <v>434.36653268523457</v>
      </c>
      <c r="AD26" s="228">
        <f t="shared" si="2"/>
        <v>0</v>
      </c>
      <c r="AE26" s="228">
        <f t="shared" si="2"/>
        <v>0</v>
      </c>
      <c r="AF26" s="228">
        <f t="shared" si="2"/>
        <v>0</v>
      </c>
      <c r="AG26" s="228">
        <f t="shared" si="2"/>
        <v>0</v>
      </c>
      <c r="AH26" s="228">
        <f t="shared" si="2"/>
        <v>0</v>
      </c>
      <c r="AI26" s="245">
        <f t="shared" si="2"/>
        <v>0</v>
      </c>
      <c r="AJ26" s="220">
        <f t="shared" si="2"/>
        <v>16424.547247467017</v>
      </c>
    </row>
    <row r="27" spans="1:36" ht="15.75" customHeight="1" x14ac:dyDescent="0.3">
      <c r="A27" s="226" t="s">
        <v>373</v>
      </c>
      <c r="B27" s="73"/>
      <c r="C27" s="74"/>
      <c r="D27" s="74"/>
      <c r="E27" s="96"/>
      <c r="F27" s="96"/>
      <c r="G27" s="96"/>
      <c r="H27" s="101"/>
      <c r="I27" s="101"/>
      <c r="J27" s="220">
        <f>J26-J26</f>
        <v>0</v>
      </c>
      <c r="K27" s="220">
        <f t="shared" ref="K27:AI27" si="3">J26-K26</f>
        <v>0</v>
      </c>
      <c r="L27" s="220">
        <f>K26-L26</f>
        <v>0</v>
      </c>
      <c r="M27" s="220">
        <f t="shared" si="3"/>
        <v>0</v>
      </c>
      <c r="N27" s="220">
        <f t="shared" si="3"/>
        <v>0</v>
      </c>
      <c r="O27" s="220">
        <f t="shared" si="3"/>
        <v>0</v>
      </c>
      <c r="P27" s="220">
        <f t="shared" si="3"/>
        <v>73.19849999999974</v>
      </c>
      <c r="Q27" s="220">
        <f t="shared" si="3"/>
        <v>0</v>
      </c>
      <c r="R27" s="220">
        <f t="shared" si="3"/>
        <v>192.40862565961129</v>
      </c>
      <c r="S27" s="220">
        <f t="shared" si="3"/>
        <v>0</v>
      </c>
      <c r="T27" s="220">
        <f t="shared" si="3"/>
        <v>109.67227528763033</v>
      </c>
      <c r="U27" s="220">
        <f t="shared" si="3"/>
        <v>9.6963732615715799</v>
      </c>
      <c r="V27" s="220">
        <f t="shared" si="3"/>
        <v>6.2629517349018897</v>
      </c>
      <c r="W27" s="220">
        <f t="shared" si="3"/>
        <v>0</v>
      </c>
      <c r="X27" s="220">
        <f t="shared" si="3"/>
        <v>0</v>
      </c>
      <c r="Y27" s="220">
        <f t="shared" si="3"/>
        <v>94.036570345820905</v>
      </c>
      <c r="Z27" s="220">
        <f t="shared" si="3"/>
        <v>125.52250291249283</v>
      </c>
      <c r="AA27" s="220">
        <f t="shared" si="3"/>
        <v>0</v>
      </c>
      <c r="AB27" s="220">
        <f t="shared" si="3"/>
        <v>0</v>
      </c>
      <c r="AC27" s="220">
        <f t="shared" si="3"/>
        <v>55.858405638201077</v>
      </c>
      <c r="AD27" s="220">
        <f t="shared" si="3"/>
        <v>434.36653268523457</v>
      </c>
      <c r="AE27" s="220">
        <f t="shared" si="3"/>
        <v>0</v>
      </c>
      <c r="AF27" s="220">
        <f t="shared" si="3"/>
        <v>0</v>
      </c>
      <c r="AG27" s="220">
        <f t="shared" si="3"/>
        <v>0</v>
      </c>
      <c r="AH27" s="220">
        <f t="shared" si="3"/>
        <v>0</v>
      </c>
      <c r="AI27" s="220">
        <f t="shared" si="3"/>
        <v>0</v>
      </c>
      <c r="AJ27" s="84"/>
    </row>
    <row r="28" spans="1:36" ht="15.75" customHeight="1" x14ac:dyDescent="0.3">
      <c r="A28" s="226" t="s">
        <v>374</v>
      </c>
      <c r="B28" s="73"/>
      <c r="C28" s="74"/>
      <c r="D28" s="74"/>
      <c r="E28" s="96"/>
      <c r="F28" s="96"/>
      <c r="G28" s="96"/>
      <c r="H28" s="101"/>
      <c r="I28" s="101"/>
      <c r="J28" s="220">
        <f>$J$26-J26</f>
        <v>0</v>
      </c>
      <c r="K28" s="220">
        <f t="shared" ref="K28:AI28" si="4">$J$26-K26</f>
        <v>0</v>
      </c>
      <c r="L28" s="220">
        <f t="shared" si="4"/>
        <v>0</v>
      </c>
      <c r="M28" s="220">
        <f t="shared" si="4"/>
        <v>0</v>
      </c>
      <c r="N28" s="220">
        <f t="shared" si="4"/>
        <v>0</v>
      </c>
      <c r="O28" s="220">
        <f t="shared" si="4"/>
        <v>0</v>
      </c>
      <c r="P28" s="220">
        <f>$J$26-P26</f>
        <v>73.19849999999974</v>
      </c>
      <c r="Q28" s="220">
        <f t="shared" si="4"/>
        <v>73.19849999999974</v>
      </c>
      <c r="R28" s="220">
        <f t="shared" si="4"/>
        <v>265.60712565961103</v>
      </c>
      <c r="S28" s="220">
        <f t="shared" si="4"/>
        <v>265.60712565961103</v>
      </c>
      <c r="T28" s="220">
        <f t="shared" si="4"/>
        <v>375.27940094724136</v>
      </c>
      <c r="U28" s="220">
        <f t="shared" si="4"/>
        <v>384.97577420881294</v>
      </c>
      <c r="V28" s="220">
        <f t="shared" si="4"/>
        <v>391.23872594371483</v>
      </c>
      <c r="W28" s="220">
        <f t="shared" si="4"/>
        <v>391.23872594371483</v>
      </c>
      <c r="X28" s="220">
        <f t="shared" si="4"/>
        <v>391.23872594371483</v>
      </c>
      <c r="Y28" s="220">
        <f t="shared" si="4"/>
        <v>485.27529628953573</v>
      </c>
      <c r="Z28" s="220">
        <f t="shared" si="4"/>
        <v>610.7977992020285</v>
      </c>
      <c r="AA28" s="220">
        <f t="shared" si="4"/>
        <v>610.7977992020285</v>
      </c>
      <c r="AB28" s="220">
        <f t="shared" si="4"/>
        <v>610.7977992020285</v>
      </c>
      <c r="AC28" s="220">
        <f t="shared" si="4"/>
        <v>666.65620484022963</v>
      </c>
      <c r="AD28" s="220">
        <f t="shared" si="4"/>
        <v>1101.0227375254642</v>
      </c>
      <c r="AE28" s="220">
        <f t="shared" si="4"/>
        <v>1101.0227375254642</v>
      </c>
      <c r="AF28" s="220">
        <f t="shared" si="4"/>
        <v>1101.0227375254642</v>
      </c>
      <c r="AG28" s="220">
        <f t="shared" si="4"/>
        <v>1101.0227375254642</v>
      </c>
      <c r="AH28" s="220">
        <f t="shared" si="4"/>
        <v>1101.0227375254642</v>
      </c>
      <c r="AI28" s="220">
        <f t="shared" si="4"/>
        <v>1101.0227375254642</v>
      </c>
      <c r="AJ28" s="85"/>
    </row>
    <row r="29" spans="1:36" ht="15.75" customHeight="1" x14ac:dyDescent="0.3">
      <c r="A29" s="239" t="s">
        <v>70</v>
      </c>
      <c r="B29" s="254">
        <f>SUMPRODUCT(B5:B25,C5:C25)/C26</f>
        <v>15.750085124289248</v>
      </c>
      <c r="C29" s="75"/>
    </row>
    <row r="30" spans="1:36" x14ac:dyDescent="0.3">
      <c r="B30" s="97"/>
    </row>
    <row r="31" spans="1:36" x14ac:dyDescent="0.3">
      <c r="A31" s="589" t="s">
        <v>2</v>
      </c>
      <c r="B31" s="590"/>
      <c r="C31" s="590"/>
      <c r="D31" s="590"/>
    </row>
    <row r="32" spans="1:36" ht="58.5" customHeight="1" x14ac:dyDescent="0.3">
      <c r="A32" s="591" t="s">
        <v>423</v>
      </c>
      <c r="B32" s="592"/>
      <c r="C32" s="592"/>
      <c r="D32" s="593"/>
    </row>
  </sheetData>
  <mergeCells count="7">
    <mergeCell ref="AJ3:AJ4"/>
    <mergeCell ref="A31:D31"/>
    <mergeCell ref="A32:D32"/>
    <mergeCell ref="A3:A4"/>
    <mergeCell ref="B3:B4"/>
    <mergeCell ref="C3:C4"/>
    <mergeCell ref="D3:D4"/>
  </mergeCell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5D44-4A5B-4883-AE39-C66C0E422039}">
  <dimension ref="A1:AJ26"/>
  <sheetViews>
    <sheetView topLeftCell="A4"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28" t="s">
        <v>424</v>
      </c>
    </row>
    <row r="2" spans="1:36" x14ac:dyDescent="0.3">
      <c r="A2" s="134"/>
      <c r="B2" s="41"/>
      <c r="C2" s="41"/>
      <c r="D2" s="41"/>
      <c r="E2" s="41"/>
      <c r="F2" s="41"/>
      <c r="G2" s="41"/>
      <c r="H2" s="41"/>
      <c r="I2" s="41"/>
      <c r="J2" s="41"/>
      <c r="K2" s="41"/>
      <c r="L2" s="41"/>
      <c r="M2" s="41"/>
      <c r="N2" s="41"/>
      <c r="O2" s="41"/>
      <c r="P2" s="41"/>
      <c r="Q2" s="41"/>
      <c r="R2" s="41"/>
      <c r="S2" s="41"/>
      <c r="T2" s="41"/>
    </row>
    <row r="3" spans="1:36" ht="15.75" customHeight="1" x14ac:dyDescent="0.3">
      <c r="A3" s="561" t="s">
        <v>314</v>
      </c>
      <c r="B3" s="563" t="s">
        <v>0</v>
      </c>
      <c r="C3" s="563" t="s">
        <v>412</v>
      </c>
      <c r="D3" s="563" t="s">
        <v>60</v>
      </c>
      <c r="E3" s="132"/>
      <c r="F3" s="71"/>
      <c r="G3" s="71"/>
      <c r="H3" s="71"/>
      <c r="I3" s="13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x14ac:dyDescent="0.3">
      <c r="A4" s="566"/>
      <c r="B4" s="565"/>
      <c r="C4" s="565"/>
      <c r="D4" s="565"/>
      <c r="E4" s="1">
        <v>2018</v>
      </c>
      <c r="F4" s="1">
        <f>E4+1</f>
        <v>2019</v>
      </c>
      <c r="G4" s="1">
        <f t="shared" ref="G4:AI4" si="0">F4+1</f>
        <v>2020</v>
      </c>
      <c r="H4" s="1">
        <f t="shared" si="0"/>
        <v>2021</v>
      </c>
      <c r="I4" s="1">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394">
        <f t="shared" si="0"/>
        <v>2048</v>
      </c>
      <c r="AJ4" s="560"/>
    </row>
    <row r="5" spans="1:36" x14ac:dyDescent="0.3">
      <c r="A5" s="246" t="s">
        <v>154</v>
      </c>
      <c r="B5" s="222">
        <v>8</v>
      </c>
      <c r="C5" s="265">
        <v>21.016905282450001</v>
      </c>
      <c r="D5" s="266">
        <v>1</v>
      </c>
      <c r="E5" s="224"/>
      <c r="F5" s="224"/>
      <c r="G5" s="224"/>
      <c r="H5" s="224"/>
      <c r="I5" s="267"/>
      <c r="J5" s="265">
        <v>21.016905282450001</v>
      </c>
      <c r="K5" s="265">
        <v>21.016905282450001</v>
      </c>
      <c r="L5" s="265">
        <v>21.016905282450001</v>
      </c>
      <c r="M5" s="265">
        <v>21.016905282450001</v>
      </c>
      <c r="N5" s="265">
        <v>21.016905282450001</v>
      </c>
      <c r="O5" s="265">
        <v>21.016905282450001</v>
      </c>
      <c r="P5" s="265">
        <v>21.016905282450001</v>
      </c>
      <c r="Q5" s="265">
        <v>21.016905282450001</v>
      </c>
      <c r="R5" s="265">
        <v>0</v>
      </c>
      <c r="S5" s="265">
        <v>0</v>
      </c>
      <c r="T5" s="265">
        <v>0</v>
      </c>
      <c r="U5" s="265">
        <v>0</v>
      </c>
      <c r="V5" s="265">
        <v>0</v>
      </c>
      <c r="W5" s="265">
        <v>0</v>
      </c>
      <c r="X5" s="265">
        <v>0</v>
      </c>
      <c r="Y5" s="265">
        <v>0</v>
      </c>
      <c r="Z5" s="265">
        <v>0</v>
      </c>
      <c r="AA5" s="265">
        <v>0</v>
      </c>
      <c r="AB5" s="265">
        <v>0</v>
      </c>
      <c r="AC5" s="265">
        <v>0</v>
      </c>
      <c r="AD5" s="265">
        <v>0</v>
      </c>
      <c r="AE5" s="265">
        <v>0</v>
      </c>
      <c r="AF5" s="265">
        <v>0</v>
      </c>
      <c r="AG5" s="265">
        <v>0</v>
      </c>
      <c r="AH5" s="265">
        <v>0</v>
      </c>
      <c r="AI5" s="265">
        <v>0</v>
      </c>
      <c r="AJ5" s="269">
        <f t="shared" ref="AJ5:AJ19" si="1">SUM(E5:AI5)</f>
        <v>168.13524225960001</v>
      </c>
    </row>
    <row r="6" spans="1:36" x14ac:dyDescent="0.3">
      <c r="A6" s="246" t="s">
        <v>148</v>
      </c>
      <c r="B6" s="222">
        <v>6</v>
      </c>
      <c r="C6" s="265">
        <v>17.5063</v>
      </c>
      <c r="D6" s="266">
        <v>1</v>
      </c>
      <c r="E6" s="224"/>
      <c r="F6" s="224"/>
      <c r="G6" s="224"/>
      <c r="H6" s="224"/>
      <c r="I6" s="267"/>
      <c r="J6" s="265">
        <v>17.5063</v>
      </c>
      <c r="K6" s="265">
        <v>17.5063</v>
      </c>
      <c r="L6" s="265">
        <v>17.5063</v>
      </c>
      <c r="M6" s="265">
        <v>17.5063</v>
      </c>
      <c r="N6" s="265">
        <v>17.5063</v>
      </c>
      <c r="O6" s="265">
        <v>17.5063</v>
      </c>
      <c r="P6" s="265">
        <v>0</v>
      </c>
      <c r="Q6" s="265">
        <v>0</v>
      </c>
      <c r="R6" s="265">
        <v>0</v>
      </c>
      <c r="S6" s="265">
        <v>0</v>
      </c>
      <c r="T6" s="265">
        <v>0</v>
      </c>
      <c r="U6" s="265">
        <v>0</v>
      </c>
      <c r="V6" s="265">
        <v>0</v>
      </c>
      <c r="W6" s="265">
        <v>0</v>
      </c>
      <c r="X6" s="265">
        <v>0</v>
      </c>
      <c r="Y6" s="265">
        <v>0</v>
      </c>
      <c r="Z6" s="265">
        <v>0</v>
      </c>
      <c r="AA6" s="265">
        <v>0</v>
      </c>
      <c r="AB6" s="265">
        <v>0</v>
      </c>
      <c r="AC6" s="265">
        <v>0</v>
      </c>
      <c r="AD6" s="265">
        <v>0</v>
      </c>
      <c r="AE6" s="265">
        <v>0</v>
      </c>
      <c r="AF6" s="265">
        <v>0</v>
      </c>
      <c r="AG6" s="265">
        <v>0</v>
      </c>
      <c r="AH6" s="265">
        <v>0</v>
      </c>
      <c r="AI6" s="265">
        <v>0</v>
      </c>
      <c r="AJ6" s="265">
        <f t="shared" si="1"/>
        <v>105.03779999999999</v>
      </c>
    </row>
    <row r="7" spans="1:36" x14ac:dyDescent="0.3">
      <c r="A7" s="246" t="s">
        <v>49</v>
      </c>
      <c r="B7" s="222">
        <v>20</v>
      </c>
      <c r="C7" s="265">
        <v>15.059974015482959</v>
      </c>
      <c r="D7" s="266">
        <v>1</v>
      </c>
      <c r="E7" s="224"/>
      <c r="F7" s="224"/>
      <c r="G7" s="224"/>
      <c r="H7" s="224"/>
      <c r="I7" s="267"/>
      <c r="J7" s="265">
        <v>15.059974015482959</v>
      </c>
      <c r="K7" s="265">
        <v>15.059974015482959</v>
      </c>
      <c r="L7" s="265">
        <v>15.059974015482959</v>
      </c>
      <c r="M7" s="265">
        <v>15.059974015482959</v>
      </c>
      <c r="N7" s="265">
        <v>15.059974015482959</v>
      </c>
      <c r="O7" s="265">
        <v>15.059974015482959</v>
      </c>
      <c r="P7" s="265">
        <v>15.059974015482959</v>
      </c>
      <c r="Q7" s="265">
        <v>15.059974015482959</v>
      </c>
      <c r="R7" s="265">
        <v>15.059974015482959</v>
      </c>
      <c r="S7" s="265">
        <v>15.059974015482959</v>
      </c>
      <c r="T7" s="265">
        <v>11.698969638502485</v>
      </c>
      <c r="U7" s="265">
        <v>11.698969638502485</v>
      </c>
      <c r="V7" s="265">
        <v>11.698969638502485</v>
      </c>
      <c r="W7" s="265">
        <v>11.698969638502485</v>
      </c>
      <c r="X7" s="265">
        <v>11.698969638502485</v>
      </c>
      <c r="Y7" s="265">
        <v>11.698969638502485</v>
      </c>
      <c r="Z7" s="265">
        <v>11.698969638502485</v>
      </c>
      <c r="AA7" s="265">
        <v>11.698969638502485</v>
      </c>
      <c r="AB7" s="265">
        <v>11.698969638502485</v>
      </c>
      <c r="AC7" s="265">
        <v>11.698969638502485</v>
      </c>
      <c r="AD7" s="265">
        <v>0</v>
      </c>
      <c r="AE7" s="265">
        <v>0</v>
      </c>
      <c r="AF7" s="265">
        <v>0</v>
      </c>
      <c r="AG7" s="265">
        <v>0</v>
      </c>
      <c r="AH7" s="265">
        <v>0</v>
      </c>
      <c r="AI7" s="265">
        <v>0</v>
      </c>
      <c r="AJ7" s="265">
        <f t="shared" si="1"/>
        <v>267.58943653985449</v>
      </c>
    </row>
    <row r="8" spans="1:36" x14ac:dyDescent="0.3">
      <c r="A8" s="246" t="s">
        <v>27</v>
      </c>
      <c r="B8" s="222">
        <v>11</v>
      </c>
      <c r="C8" s="265">
        <v>12.424923727379381</v>
      </c>
      <c r="D8" s="266">
        <v>1</v>
      </c>
      <c r="E8" s="224"/>
      <c r="F8" s="224"/>
      <c r="G8" s="224"/>
      <c r="H8" s="224"/>
      <c r="I8" s="267"/>
      <c r="J8" s="265">
        <v>12.424923727379381</v>
      </c>
      <c r="K8" s="265">
        <v>12.424923727379381</v>
      </c>
      <c r="L8" s="265">
        <v>12.424923727379381</v>
      </c>
      <c r="M8" s="265">
        <v>12.424923727379381</v>
      </c>
      <c r="N8" s="265">
        <v>12.424923727379381</v>
      </c>
      <c r="O8" s="265">
        <v>12.424923727379381</v>
      </c>
      <c r="P8" s="265">
        <v>12.424923727379381</v>
      </c>
      <c r="Q8" s="265">
        <v>12.424923727379381</v>
      </c>
      <c r="R8" s="265">
        <v>12.424923727379381</v>
      </c>
      <c r="S8" s="265">
        <v>12.424923727379381</v>
      </c>
      <c r="T8" s="265">
        <v>12.424923727379381</v>
      </c>
      <c r="U8" s="265">
        <v>0</v>
      </c>
      <c r="V8" s="265">
        <v>0</v>
      </c>
      <c r="W8" s="265">
        <v>0</v>
      </c>
      <c r="X8" s="265">
        <v>0</v>
      </c>
      <c r="Y8" s="265">
        <v>0</v>
      </c>
      <c r="Z8" s="265">
        <v>0</v>
      </c>
      <c r="AA8" s="265">
        <v>0</v>
      </c>
      <c r="AB8" s="265">
        <v>0</v>
      </c>
      <c r="AC8" s="265">
        <v>0</v>
      </c>
      <c r="AD8" s="265">
        <v>0</v>
      </c>
      <c r="AE8" s="265">
        <v>0</v>
      </c>
      <c r="AF8" s="265">
        <v>0</v>
      </c>
      <c r="AG8" s="265">
        <v>0</v>
      </c>
      <c r="AH8" s="265">
        <v>0</v>
      </c>
      <c r="AI8" s="265">
        <v>0</v>
      </c>
      <c r="AJ8" s="265">
        <f t="shared" si="1"/>
        <v>136.67416100117319</v>
      </c>
    </row>
    <row r="9" spans="1:36" x14ac:dyDescent="0.3">
      <c r="A9" s="246" t="s">
        <v>147</v>
      </c>
      <c r="B9" s="222">
        <v>7</v>
      </c>
      <c r="C9" s="265">
        <v>8.8786000000000005</v>
      </c>
      <c r="D9" s="266">
        <v>1</v>
      </c>
      <c r="E9" s="224"/>
      <c r="F9" s="224"/>
      <c r="G9" s="224"/>
      <c r="H9" s="224"/>
      <c r="I9" s="267"/>
      <c r="J9" s="265">
        <v>8.8786000000000005</v>
      </c>
      <c r="K9" s="265">
        <v>8.8786000000000005</v>
      </c>
      <c r="L9" s="265">
        <v>8.8786000000000005</v>
      </c>
      <c r="M9" s="265">
        <v>8.8786000000000005</v>
      </c>
      <c r="N9" s="265">
        <v>8.8786000000000005</v>
      </c>
      <c r="O9" s="265">
        <v>8.8786000000000005</v>
      </c>
      <c r="P9" s="265">
        <v>8.8786000000000005</v>
      </c>
      <c r="Q9" s="265">
        <v>0</v>
      </c>
      <c r="R9" s="265">
        <v>0</v>
      </c>
      <c r="S9" s="265">
        <v>0</v>
      </c>
      <c r="T9" s="265">
        <v>0</v>
      </c>
      <c r="U9" s="265">
        <v>0</v>
      </c>
      <c r="V9" s="265">
        <v>0</v>
      </c>
      <c r="W9" s="265">
        <v>0</v>
      </c>
      <c r="X9" s="265">
        <v>0</v>
      </c>
      <c r="Y9" s="265">
        <v>0</v>
      </c>
      <c r="Z9" s="265">
        <v>0</v>
      </c>
      <c r="AA9" s="265">
        <v>0</v>
      </c>
      <c r="AB9" s="265">
        <v>0</v>
      </c>
      <c r="AC9" s="265">
        <v>0</v>
      </c>
      <c r="AD9" s="265">
        <v>0</v>
      </c>
      <c r="AE9" s="265">
        <v>0</v>
      </c>
      <c r="AF9" s="265">
        <v>0</v>
      </c>
      <c r="AG9" s="265">
        <v>0</v>
      </c>
      <c r="AH9" s="265">
        <v>0</v>
      </c>
      <c r="AI9" s="265">
        <v>0</v>
      </c>
      <c r="AJ9" s="265">
        <f t="shared" si="1"/>
        <v>62.150199999999998</v>
      </c>
    </row>
    <row r="10" spans="1:36" x14ac:dyDescent="0.3">
      <c r="A10" s="246" t="s">
        <v>99</v>
      </c>
      <c r="B10" s="222">
        <v>8</v>
      </c>
      <c r="C10" s="265">
        <v>7.4320219669499998</v>
      </c>
      <c r="D10" s="266">
        <v>1</v>
      </c>
      <c r="E10" s="224"/>
      <c r="F10" s="224"/>
      <c r="G10" s="224"/>
      <c r="H10" s="224"/>
      <c r="I10" s="267"/>
      <c r="J10" s="265">
        <v>7.4320219669499998</v>
      </c>
      <c r="K10" s="265">
        <v>7.4320219669499998</v>
      </c>
      <c r="L10" s="265">
        <v>7.4320219669499998</v>
      </c>
      <c r="M10" s="265">
        <v>7.4320219669499998</v>
      </c>
      <c r="N10" s="265">
        <v>7.4320219669499998</v>
      </c>
      <c r="O10" s="265">
        <v>7.4320219669499998</v>
      </c>
      <c r="P10" s="265">
        <v>7.4320219669499998</v>
      </c>
      <c r="Q10" s="265">
        <v>7.4320219669499998</v>
      </c>
      <c r="R10" s="265">
        <v>0</v>
      </c>
      <c r="S10" s="265">
        <v>0</v>
      </c>
      <c r="T10" s="265">
        <v>0</v>
      </c>
      <c r="U10" s="265">
        <v>0</v>
      </c>
      <c r="V10" s="265">
        <v>0</v>
      </c>
      <c r="W10" s="265">
        <v>0</v>
      </c>
      <c r="X10" s="265">
        <v>0</v>
      </c>
      <c r="Y10" s="265">
        <v>0</v>
      </c>
      <c r="Z10" s="265">
        <v>0</v>
      </c>
      <c r="AA10" s="265">
        <v>0</v>
      </c>
      <c r="AB10" s="265">
        <v>0</v>
      </c>
      <c r="AC10" s="265">
        <v>0</v>
      </c>
      <c r="AD10" s="265">
        <v>0</v>
      </c>
      <c r="AE10" s="265">
        <v>0</v>
      </c>
      <c r="AF10" s="265">
        <v>0</v>
      </c>
      <c r="AG10" s="265">
        <v>0</v>
      </c>
      <c r="AH10" s="265">
        <v>0</v>
      </c>
      <c r="AI10" s="265">
        <v>0</v>
      </c>
      <c r="AJ10" s="265">
        <f t="shared" si="1"/>
        <v>59.456175735600013</v>
      </c>
    </row>
    <row r="11" spans="1:36" x14ac:dyDescent="0.3">
      <c r="A11" s="246" t="s">
        <v>415</v>
      </c>
      <c r="B11" s="222">
        <v>18</v>
      </c>
      <c r="C11" s="265">
        <v>5.6637815436320107</v>
      </c>
      <c r="D11" s="266">
        <v>1</v>
      </c>
      <c r="E11" s="224"/>
      <c r="F11" s="224"/>
      <c r="G11" s="224"/>
      <c r="H11" s="224"/>
      <c r="I11" s="267"/>
      <c r="J11" s="265">
        <v>5.6637815436320107</v>
      </c>
      <c r="K11" s="265">
        <v>5.6637815436320107</v>
      </c>
      <c r="L11" s="265">
        <v>5.6637815436320107</v>
      </c>
      <c r="M11" s="265">
        <v>5.6637815436320107</v>
      </c>
      <c r="N11" s="265">
        <v>5.6637815436320107</v>
      </c>
      <c r="O11" s="265">
        <v>5.6637815436320107</v>
      </c>
      <c r="P11" s="265">
        <v>1.0586735938934044</v>
      </c>
      <c r="Q11" s="265">
        <v>1.0586735938934044</v>
      </c>
      <c r="R11" s="265">
        <v>1.0586735938934044</v>
      </c>
      <c r="S11" s="265">
        <v>1.0586735938934044</v>
      </c>
      <c r="T11" s="265">
        <v>1.0586735938934044</v>
      </c>
      <c r="U11" s="265">
        <v>1.0586735938934044</v>
      </c>
      <c r="V11" s="265">
        <v>1.0586735938934044</v>
      </c>
      <c r="W11" s="265">
        <v>1.0586735938934044</v>
      </c>
      <c r="X11" s="265">
        <v>1.0586735938934044</v>
      </c>
      <c r="Y11" s="265">
        <v>1.0586735938934044</v>
      </c>
      <c r="Z11" s="265">
        <v>1.0586735938934044</v>
      </c>
      <c r="AA11" s="265">
        <v>1.0586735938934044</v>
      </c>
      <c r="AB11" s="265">
        <v>0</v>
      </c>
      <c r="AC11" s="265">
        <v>0</v>
      </c>
      <c r="AD11" s="265">
        <v>0</v>
      </c>
      <c r="AE11" s="265">
        <v>0</v>
      </c>
      <c r="AF11" s="265">
        <v>0</v>
      </c>
      <c r="AG11" s="265">
        <v>0</v>
      </c>
      <c r="AH11" s="265">
        <v>0</v>
      </c>
      <c r="AI11" s="265">
        <v>0</v>
      </c>
      <c r="AJ11" s="265">
        <f t="shared" si="1"/>
        <v>46.6867723885129</v>
      </c>
    </row>
    <row r="12" spans="1:36" x14ac:dyDescent="0.3">
      <c r="A12" s="246" t="s">
        <v>96</v>
      </c>
      <c r="B12" s="222">
        <v>19</v>
      </c>
      <c r="C12" s="265">
        <v>5.4658169690603504</v>
      </c>
      <c r="D12" s="266">
        <v>1</v>
      </c>
      <c r="E12" s="224"/>
      <c r="F12" s="224"/>
      <c r="G12" s="224"/>
      <c r="H12" s="224"/>
      <c r="I12" s="267"/>
      <c r="J12" s="265">
        <v>5.4658169690603504</v>
      </c>
      <c r="K12" s="265">
        <v>5.4658169690603504</v>
      </c>
      <c r="L12" s="265">
        <v>5.4658169690603504</v>
      </c>
      <c r="M12" s="265">
        <v>5.4658169690603504</v>
      </c>
      <c r="N12" s="265">
        <v>5.4658169690603504</v>
      </c>
      <c r="O12" s="265">
        <v>5.4658169690603504</v>
      </c>
      <c r="P12" s="265">
        <v>5.4658169690603504</v>
      </c>
      <c r="Q12" s="265">
        <v>5.4658169690603504</v>
      </c>
      <c r="R12" s="265">
        <v>5.4658169690603504</v>
      </c>
      <c r="S12" s="265">
        <v>5.4658169690603504</v>
      </c>
      <c r="T12" s="265">
        <v>5.4658169690603504</v>
      </c>
      <c r="U12" s="265">
        <v>5.4658169690603504</v>
      </c>
      <c r="V12" s="265">
        <v>5.4658169690603504</v>
      </c>
      <c r="W12" s="265">
        <v>5.4658169690603504</v>
      </c>
      <c r="X12" s="265">
        <v>5.4658169690603504</v>
      </c>
      <c r="Y12" s="265">
        <v>5.4658169690603504</v>
      </c>
      <c r="Z12" s="265">
        <v>5.4658169690603504</v>
      </c>
      <c r="AA12" s="265">
        <v>5.4658169690603504</v>
      </c>
      <c r="AB12" s="265">
        <v>5.4658169690603504</v>
      </c>
      <c r="AC12" s="265">
        <v>0</v>
      </c>
      <c r="AD12" s="265">
        <v>0</v>
      </c>
      <c r="AE12" s="265">
        <v>0</v>
      </c>
      <c r="AF12" s="265">
        <v>0</v>
      </c>
      <c r="AG12" s="265">
        <v>0</v>
      </c>
      <c r="AH12" s="265">
        <v>0</v>
      </c>
      <c r="AI12" s="265">
        <v>0</v>
      </c>
      <c r="AJ12" s="265">
        <f t="shared" si="1"/>
        <v>103.85052241214669</v>
      </c>
    </row>
    <row r="13" spans="1:36" x14ac:dyDescent="0.3">
      <c r="A13" s="246" t="s">
        <v>48</v>
      </c>
      <c r="B13" s="222">
        <v>20</v>
      </c>
      <c r="C13" s="265">
        <v>5.2332545661915573</v>
      </c>
      <c r="D13" s="266">
        <v>1</v>
      </c>
      <c r="E13" s="224"/>
      <c r="F13" s="224"/>
      <c r="G13" s="224"/>
      <c r="H13" s="224"/>
      <c r="I13" s="267"/>
      <c r="J13" s="265">
        <v>5.2332545661915573</v>
      </c>
      <c r="K13" s="265">
        <v>5.2332545661915573</v>
      </c>
      <c r="L13" s="265">
        <v>5.2332545661915573</v>
      </c>
      <c r="M13" s="265">
        <v>5.2332545661915573</v>
      </c>
      <c r="N13" s="265">
        <v>5.2332545661915573</v>
      </c>
      <c r="O13" s="265">
        <v>5.2332545661915573</v>
      </c>
      <c r="P13" s="265">
        <v>5.2332545661915573</v>
      </c>
      <c r="Q13" s="265">
        <v>5.2332545661915573</v>
      </c>
      <c r="R13" s="265">
        <v>5.2332545661915573</v>
      </c>
      <c r="S13" s="265">
        <v>5.2332545661915573</v>
      </c>
      <c r="T13" s="265">
        <v>4.6149020045620492</v>
      </c>
      <c r="U13" s="265">
        <v>4.6149020045620492</v>
      </c>
      <c r="V13" s="265">
        <v>4.6149020045620492</v>
      </c>
      <c r="W13" s="265">
        <v>4.6149020045620492</v>
      </c>
      <c r="X13" s="265">
        <v>4.6149020045620492</v>
      </c>
      <c r="Y13" s="265">
        <v>4.6149020045620492</v>
      </c>
      <c r="Z13" s="265">
        <v>4.6149020045620492</v>
      </c>
      <c r="AA13" s="265">
        <v>4.6149020045620492</v>
      </c>
      <c r="AB13" s="265">
        <v>4.6149020045620492</v>
      </c>
      <c r="AC13" s="265">
        <v>4.6149020045620492</v>
      </c>
      <c r="AD13" s="265">
        <v>0</v>
      </c>
      <c r="AE13" s="265">
        <v>0</v>
      </c>
      <c r="AF13" s="265">
        <v>0</v>
      </c>
      <c r="AG13" s="265">
        <v>0</v>
      </c>
      <c r="AH13" s="265">
        <v>0</v>
      </c>
      <c r="AI13" s="265">
        <v>0</v>
      </c>
      <c r="AJ13" s="265">
        <f t="shared" si="1"/>
        <v>98.481565707536092</v>
      </c>
    </row>
    <row r="14" spans="1:36" x14ac:dyDescent="0.3">
      <c r="A14" s="246" t="s">
        <v>46</v>
      </c>
      <c r="B14" s="222">
        <v>10</v>
      </c>
      <c r="C14" s="265">
        <v>2.1620443140892327</v>
      </c>
      <c r="D14" s="266">
        <v>1</v>
      </c>
      <c r="E14" s="224"/>
      <c r="F14" s="224"/>
      <c r="G14" s="224"/>
      <c r="H14" s="224"/>
      <c r="I14" s="267"/>
      <c r="J14" s="265">
        <v>2.1620443140892327</v>
      </c>
      <c r="K14" s="265">
        <v>2.1620443140892327</v>
      </c>
      <c r="L14" s="265">
        <v>2.1620443140892327</v>
      </c>
      <c r="M14" s="265">
        <v>2.1620443140892327</v>
      </c>
      <c r="N14" s="265">
        <v>2.1620443140892327</v>
      </c>
      <c r="O14" s="265">
        <v>2.1620443140892327</v>
      </c>
      <c r="P14" s="265">
        <v>2.1620443140892327</v>
      </c>
      <c r="Q14" s="265">
        <v>2.1620443140892327</v>
      </c>
      <c r="R14" s="265">
        <v>2.1620443140892327</v>
      </c>
      <c r="S14" s="265">
        <v>2.1620443140892327</v>
      </c>
      <c r="T14" s="265">
        <v>0</v>
      </c>
      <c r="U14" s="265">
        <v>0</v>
      </c>
      <c r="V14" s="265">
        <v>0</v>
      </c>
      <c r="W14" s="265">
        <v>0</v>
      </c>
      <c r="X14" s="265">
        <v>0</v>
      </c>
      <c r="Y14" s="265">
        <v>0</v>
      </c>
      <c r="Z14" s="265">
        <v>0</v>
      </c>
      <c r="AA14" s="265">
        <v>0</v>
      </c>
      <c r="AB14" s="265">
        <v>0</v>
      </c>
      <c r="AC14" s="265">
        <v>0</v>
      </c>
      <c r="AD14" s="265">
        <v>0</v>
      </c>
      <c r="AE14" s="265">
        <v>0</v>
      </c>
      <c r="AF14" s="265">
        <v>0</v>
      </c>
      <c r="AG14" s="265">
        <v>0</v>
      </c>
      <c r="AH14" s="265">
        <v>0</v>
      </c>
      <c r="AI14" s="265">
        <v>0</v>
      </c>
      <c r="AJ14" s="265">
        <f t="shared" si="1"/>
        <v>21.620443140892327</v>
      </c>
    </row>
    <row r="15" spans="1:36" x14ac:dyDescent="0.3">
      <c r="A15" s="246" t="s">
        <v>47</v>
      </c>
      <c r="B15" s="222">
        <v>15</v>
      </c>
      <c r="C15" s="265">
        <v>2.0604</v>
      </c>
      <c r="D15" s="266">
        <v>1</v>
      </c>
      <c r="E15" s="224"/>
      <c r="F15" s="224"/>
      <c r="G15" s="224"/>
      <c r="H15" s="224"/>
      <c r="I15" s="267"/>
      <c r="J15" s="265">
        <v>2.0604</v>
      </c>
      <c r="K15" s="265">
        <v>2.0604</v>
      </c>
      <c r="L15" s="265">
        <v>2.0604</v>
      </c>
      <c r="M15" s="265">
        <v>2.0604</v>
      </c>
      <c r="N15" s="265">
        <v>2.0604</v>
      </c>
      <c r="O15" s="265">
        <v>2.0604</v>
      </c>
      <c r="P15" s="265">
        <v>2.0604</v>
      </c>
      <c r="Q15" s="265">
        <v>2.0604</v>
      </c>
      <c r="R15" s="265">
        <v>2.0604</v>
      </c>
      <c r="S15" s="265">
        <v>2.0604</v>
      </c>
      <c r="T15" s="265">
        <v>2.0604</v>
      </c>
      <c r="U15" s="265">
        <v>2.0604</v>
      </c>
      <c r="V15" s="265">
        <v>2.0604</v>
      </c>
      <c r="W15" s="265">
        <v>2.0604</v>
      </c>
      <c r="X15" s="265">
        <v>2.0604</v>
      </c>
      <c r="Y15" s="265">
        <v>0</v>
      </c>
      <c r="Z15" s="265">
        <v>0</v>
      </c>
      <c r="AA15" s="265">
        <v>0</v>
      </c>
      <c r="AB15" s="265">
        <v>0</v>
      </c>
      <c r="AC15" s="265">
        <v>0</v>
      </c>
      <c r="AD15" s="265">
        <v>0</v>
      </c>
      <c r="AE15" s="265">
        <v>0</v>
      </c>
      <c r="AF15" s="265">
        <v>0</v>
      </c>
      <c r="AG15" s="265">
        <v>0</v>
      </c>
      <c r="AH15" s="265">
        <v>0</v>
      </c>
      <c r="AI15" s="265">
        <v>0</v>
      </c>
      <c r="AJ15" s="265">
        <f t="shared" si="1"/>
        <v>30.906000000000009</v>
      </c>
    </row>
    <row r="16" spans="1:36" x14ac:dyDescent="0.3">
      <c r="A16" s="246" t="s">
        <v>150</v>
      </c>
      <c r="B16" s="222">
        <v>10</v>
      </c>
      <c r="C16" s="265">
        <v>1.5160080554677762</v>
      </c>
      <c r="D16" s="266">
        <v>1</v>
      </c>
      <c r="E16" s="224"/>
      <c r="F16" s="224"/>
      <c r="G16" s="224"/>
      <c r="H16" s="224"/>
      <c r="I16" s="267"/>
      <c r="J16" s="265">
        <v>1.5160080554677762</v>
      </c>
      <c r="K16" s="265">
        <v>1.5160080554677762</v>
      </c>
      <c r="L16" s="265">
        <v>1.5160080554677762</v>
      </c>
      <c r="M16" s="265">
        <v>1.5160080554677762</v>
      </c>
      <c r="N16" s="265">
        <v>1.5160080554677762</v>
      </c>
      <c r="O16" s="265">
        <v>1.5160080554677762</v>
      </c>
      <c r="P16" s="265">
        <v>1.5160080554677762</v>
      </c>
      <c r="Q16" s="265">
        <v>1.5160080554677762</v>
      </c>
      <c r="R16" s="265">
        <v>1.5160080554677762</v>
      </c>
      <c r="S16" s="265">
        <v>1.5160080554677762</v>
      </c>
      <c r="T16" s="265">
        <v>0</v>
      </c>
      <c r="U16" s="265">
        <v>0</v>
      </c>
      <c r="V16" s="265">
        <v>0</v>
      </c>
      <c r="W16" s="265">
        <v>0</v>
      </c>
      <c r="X16" s="265">
        <v>0</v>
      </c>
      <c r="Y16" s="265">
        <v>0</v>
      </c>
      <c r="Z16" s="265">
        <v>0</v>
      </c>
      <c r="AA16" s="265">
        <v>0</v>
      </c>
      <c r="AB16" s="265">
        <v>0</v>
      </c>
      <c r="AC16" s="265">
        <v>0</v>
      </c>
      <c r="AD16" s="265">
        <v>0</v>
      </c>
      <c r="AE16" s="265">
        <v>0</v>
      </c>
      <c r="AF16" s="265">
        <v>0</v>
      </c>
      <c r="AG16" s="265">
        <v>0</v>
      </c>
      <c r="AH16" s="265">
        <v>0</v>
      </c>
      <c r="AI16" s="265">
        <v>0</v>
      </c>
      <c r="AJ16" s="265">
        <f t="shared" si="1"/>
        <v>15.160080554677759</v>
      </c>
    </row>
    <row r="17" spans="1:36" x14ac:dyDescent="0.3">
      <c r="A17" s="246" t="s">
        <v>149</v>
      </c>
      <c r="B17" s="222">
        <v>18</v>
      </c>
      <c r="C17" s="268">
        <v>0.29996616737920223</v>
      </c>
      <c r="D17" s="266">
        <v>1</v>
      </c>
      <c r="E17" s="224"/>
      <c r="F17" s="224"/>
      <c r="G17" s="224"/>
      <c r="H17" s="224"/>
      <c r="I17" s="267"/>
      <c r="J17" s="268">
        <v>0.29996616737920223</v>
      </c>
      <c r="K17" s="268">
        <v>0.29996616737920223</v>
      </c>
      <c r="L17" s="268">
        <v>0.29996616737920223</v>
      </c>
      <c r="M17" s="268">
        <v>0.29996616737920223</v>
      </c>
      <c r="N17" s="268">
        <v>0.29996616737920223</v>
      </c>
      <c r="O17" s="268">
        <v>0.29996616737920223</v>
      </c>
      <c r="P17" s="268">
        <v>0.29996616737920223</v>
      </c>
      <c r="Q17" s="268">
        <v>0.29996616737920223</v>
      </c>
      <c r="R17" s="268">
        <v>0.29996616737920223</v>
      </c>
      <c r="S17" s="268">
        <v>0.29996616737920223</v>
      </c>
      <c r="T17" s="268">
        <v>0.29996616737920223</v>
      </c>
      <c r="U17" s="268">
        <v>0.29996616737920223</v>
      </c>
      <c r="V17" s="268">
        <v>0.29996616737920223</v>
      </c>
      <c r="W17" s="268">
        <v>0.29996616737920223</v>
      </c>
      <c r="X17" s="268">
        <v>0.29996616737920223</v>
      </c>
      <c r="Y17" s="268">
        <v>0.29996616737920223</v>
      </c>
      <c r="Z17" s="268">
        <v>0.29996616737920223</v>
      </c>
      <c r="AA17" s="268">
        <v>0.29996616737920223</v>
      </c>
      <c r="AB17" s="265">
        <v>0</v>
      </c>
      <c r="AC17" s="265">
        <v>0</v>
      </c>
      <c r="AD17" s="265">
        <v>0</v>
      </c>
      <c r="AE17" s="265">
        <v>0</v>
      </c>
      <c r="AF17" s="265">
        <v>0</v>
      </c>
      <c r="AG17" s="265">
        <v>0</v>
      </c>
      <c r="AH17" s="265">
        <v>0</v>
      </c>
      <c r="AI17" s="265">
        <v>0</v>
      </c>
      <c r="AJ17" s="265">
        <f t="shared" si="1"/>
        <v>5.3993910128256424</v>
      </c>
    </row>
    <row r="18" spans="1:36" x14ac:dyDescent="0.3">
      <c r="A18" s="246" t="s">
        <v>98</v>
      </c>
      <c r="B18" s="222">
        <v>20</v>
      </c>
      <c r="C18" s="268">
        <v>0.2427954702606071</v>
      </c>
      <c r="D18" s="266">
        <v>1</v>
      </c>
      <c r="E18" s="224"/>
      <c r="F18" s="224"/>
      <c r="G18" s="224"/>
      <c r="H18" s="224"/>
      <c r="I18" s="267"/>
      <c r="J18" s="268">
        <v>0.2427954702606071</v>
      </c>
      <c r="K18" s="268">
        <v>0.2427954702606071</v>
      </c>
      <c r="L18" s="268">
        <v>0.2427954702606071</v>
      </c>
      <c r="M18" s="268">
        <v>0.2427954702606071</v>
      </c>
      <c r="N18" s="268">
        <v>0.2427954702606071</v>
      </c>
      <c r="O18" s="268">
        <v>0.2427954702606071</v>
      </c>
      <c r="P18" s="268">
        <v>0.2427954702606071</v>
      </c>
      <c r="Q18" s="268">
        <v>0.2427954702606071</v>
      </c>
      <c r="R18" s="268">
        <v>0.2427954702606071</v>
      </c>
      <c r="S18" s="268">
        <v>0.2427954702606071</v>
      </c>
      <c r="T18" s="268">
        <v>5.4411742455796566E-2</v>
      </c>
      <c r="U18" s="268">
        <v>5.4411742455796566E-2</v>
      </c>
      <c r="V18" s="268">
        <v>5.4411742455796566E-2</v>
      </c>
      <c r="W18" s="268">
        <v>5.4411742455796566E-2</v>
      </c>
      <c r="X18" s="268">
        <v>5.4411742455796566E-2</v>
      </c>
      <c r="Y18" s="268">
        <v>5.4411742455796566E-2</v>
      </c>
      <c r="Z18" s="268">
        <v>5.4411742455796566E-2</v>
      </c>
      <c r="AA18" s="268">
        <v>5.4411742455796566E-2</v>
      </c>
      <c r="AB18" s="268">
        <v>5.4411742455796566E-2</v>
      </c>
      <c r="AC18" s="268">
        <v>5.4411742455796566E-2</v>
      </c>
      <c r="AD18" s="265">
        <v>0</v>
      </c>
      <c r="AE18" s="265">
        <v>0</v>
      </c>
      <c r="AF18" s="265">
        <v>0</v>
      </c>
      <c r="AG18" s="265">
        <v>0</v>
      </c>
      <c r="AH18" s="265">
        <v>0</v>
      </c>
      <c r="AI18" s="265">
        <v>0</v>
      </c>
      <c r="AJ18" s="265">
        <f t="shared" si="1"/>
        <v>2.9720721271640342</v>
      </c>
    </row>
    <row r="19" spans="1:36" x14ac:dyDescent="0.3">
      <c r="A19" s="246" t="s">
        <v>97</v>
      </c>
      <c r="B19" s="222">
        <v>20</v>
      </c>
      <c r="C19" s="268">
        <v>0.16588007647811084</v>
      </c>
      <c r="D19" s="266">
        <v>1</v>
      </c>
      <c r="E19" s="224"/>
      <c r="F19" s="224"/>
      <c r="G19" s="224"/>
      <c r="H19" s="224"/>
      <c r="I19" s="267"/>
      <c r="J19" s="268">
        <v>0.16588007647811084</v>
      </c>
      <c r="K19" s="268">
        <v>0.16588007647811084</v>
      </c>
      <c r="L19" s="268">
        <v>0.16588007647811084</v>
      </c>
      <c r="M19" s="268">
        <v>0.16588007647811084</v>
      </c>
      <c r="N19" s="268">
        <v>0.16588007647811084</v>
      </c>
      <c r="O19" s="268">
        <v>0.16588007647811084</v>
      </c>
      <c r="P19" s="268">
        <v>0.16588007647811084</v>
      </c>
      <c r="Q19" s="268">
        <v>0.16588007647811084</v>
      </c>
      <c r="R19" s="268">
        <v>0.16588007647811084</v>
      </c>
      <c r="S19" s="268">
        <v>0.16588007647811084</v>
      </c>
      <c r="T19" s="268">
        <v>0.13347296045478838</v>
      </c>
      <c r="U19" s="268">
        <v>0.13347296045478838</v>
      </c>
      <c r="V19" s="268">
        <v>0.13347296045478838</v>
      </c>
      <c r="W19" s="268">
        <v>0.13347296045478835</v>
      </c>
      <c r="X19" s="268">
        <v>0.13347296045478835</v>
      </c>
      <c r="Y19" s="268">
        <v>0.13347296045478835</v>
      </c>
      <c r="Z19" s="268">
        <v>0.13347296045478835</v>
      </c>
      <c r="AA19" s="268">
        <v>0.13347296045478835</v>
      </c>
      <c r="AB19" s="268">
        <v>0.13347296045478835</v>
      </c>
      <c r="AC19" s="268">
        <v>0.13347296045478835</v>
      </c>
      <c r="AD19" s="265">
        <v>0</v>
      </c>
      <c r="AE19" s="265">
        <v>0</v>
      </c>
      <c r="AF19" s="265">
        <v>0</v>
      </c>
      <c r="AG19" s="265">
        <v>0</v>
      </c>
      <c r="AH19" s="265">
        <v>0</v>
      </c>
      <c r="AI19" s="265">
        <v>0</v>
      </c>
      <c r="AJ19" s="265">
        <f t="shared" si="1"/>
        <v>2.9935303693289921</v>
      </c>
    </row>
    <row r="20" spans="1:36" x14ac:dyDescent="0.3">
      <c r="A20" s="226" t="s">
        <v>372</v>
      </c>
      <c r="B20" s="243"/>
      <c r="C20" s="228">
        <f>SUM(C5:C19)</f>
        <v>105.1286721548212</v>
      </c>
      <c r="D20" s="253">
        <f>J20/C20</f>
        <v>1</v>
      </c>
      <c r="E20" s="96"/>
      <c r="F20" s="96"/>
      <c r="G20" s="96"/>
      <c r="H20" s="96"/>
      <c r="I20" s="101"/>
      <c r="J20" s="228">
        <f t="shared" ref="J20:AJ20" si="2">SUM(J5:J19)</f>
        <v>105.1286721548212</v>
      </c>
      <c r="K20" s="228">
        <f t="shared" si="2"/>
        <v>105.1286721548212</v>
      </c>
      <c r="L20" s="228">
        <f t="shared" si="2"/>
        <v>105.1286721548212</v>
      </c>
      <c r="M20" s="228">
        <f t="shared" si="2"/>
        <v>105.1286721548212</v>
      </c>
      <c r="N20" s="228">
        <f t="shared" si="2"/>
        <v>105.1286721548212</v>
      </c>
      <c r="O20" s="228">
        <f t="shared" si="2"/>
        <v>105.1286721548212</v>
      </c>
      <c r="P20" s="228">
        <f t="shared" si="2"/>
        <v>83.017264205082583</v>
      </c>
      <c r="Q20" s="228">
        <f t="shared" si="2"/>
        <v>74.138664205082577</v>
      </c>
      <c r="R20" s="228">
        <f t="shared" si="2"/>
        <v>45.689736955682584</v>
      </c>
      <c r="S20" s="228">
        <f t="shared" si="2"/>
        <v>45.689736955682584</v>
      </c>
      <c r="T20" s="228">
        <f t="shared" si="2"/>
        <v>37.81153680368746</v>
      </c>
      <c r="U20" s="228">
        <f t="shared" si="2"/>
        <v>25.38661307630808</v>
      </c>
      <c r="V20" s="228">
        <f t="shared" si="2"/>
        <v>25.38661307630808</v>
      </c>
      <c r="W20" s="228">
        <f t="shared" si="2"/>
        <v>25.38661307630808</v>
      </c>
      <c r="X20" s="228">
        <f t="shared" si="2"/>
        <v>25.38661307630808</v>
      </c>
      <c r="Y20" s="228">
        <f t="shared" si="2"/>
        <v>23.326213076308079</v>
      </c>
      <c r="Z20" s="228">
        <f t="shared" si="2"/>
        <v>23.326213076308079</v>
      </c>
      <c r="AA20" s="228">
        <f t="shared" si="2"/>
        <v>23.326213076308079</v>
      </c>
      <c r="AB20" s="228">
        <f t="shared" si="2"/>
        <v>21.967573315035473</v>
      </c>
      <c r="AC20" s="228">
        <f t="shared" si="2"/>
        <v>16.501756345975121</v>
      </c>
      <c r="AD20" s="228">
        <f t="shared" si="2"/>
        <v>0</v>
      </c>
      <c r="AE20" s="228">
        <f t="shared" si="2"/>
        <v>0</v>
      </c>
      <c r="AF20" s="228">
        <f t="shared" si="2"/>
        <v>0</v>
      </c>
      <c r="AG20" s="228">
        <f t="shared" si="2"/>
        <v>0</v>
      </c>
      <c r="AH20" s="228">
        <f t="shared" si="2"/>
        <v>0</v>
      </c>
      <c r="AI20" s="245">
        <f t="shared" si="2"/>
        <v>0</v>
      </c>
      <c r="AJ20" s="220">
        <f t="shared" si="2"/>
        <v>1127.1133932493119</v>
      </c>
    </row>
    <row r="21" spans="1:36" x14ac:dyDescent="0.3">
      <c r="A21" s="226" t="s">
        <v>373</v>
      </c>
      <c r="B21" s="231"/>
      <c r="C21" s="232"/>
      <c r="D21" s="244"/>
      <c r="E21" s="99"/>
      <c r="F21" s="99"/>
      <c r="G21" s="100"/>
      <c r="H21" s="100"/>
      <c r="I21" s="100"/>
      <c r="J21" s="220">
        <f>J20-J20</f>
        <v>0</v>
      </c>
      <c r="K21" s="234">
        <f t="shared" ref="K21:AI21" si="3">J20-K20</f>
        <v>0</v>
      </c>
      <c r="L21" s="234">
        <f t="shared" si="3"/>
        <v>0</v>
      </c>
      <c r="M21" s="234">
        <f t="shared" si="3"/>
        <v>0</v>
      </c>
      <c r="N21" s="234">
        <f t="shared" si="3"/>
        <v>0</v>
      </c>
      <c r="O21" s="234">
        <f t="shared" si="3"/>
        <v>0</v>
      </c>
      <c r="P21" s="234">
        <f t="shared" si="3"/>
        <v>22.11140794973862</v>
      </c>
      <c r="Q21" s="234">
        <f t="shared" si="3"/>
        <v>8.8786000000000058</v>
      </c>
      <c r="R21" s="234">
        <f t="shared" si="3"/>
        <v>28.448927249399993</v>
      </c>
      <c r="S21" s="234">
        <f t="shared" si="3"/>
        <v>0</v>
      </c>
      <c r="T21" s="234">
        <f t="shared" si="3"/>
        <v>7.8782001519951237</v>
      </c>
      <c r="U21" s="234">
        <f t="shared" si="3"/>
        <v>12.42492372737938</v>
      </c>
      <c r="V21" s="234">
        <f t="shared" si="3"/>
        <v>0</v>
      </c>
      <c r="W21" s="234">
        <f t="shared" si="3"/>
        <v>0</v>
      </c>
      <c r="X21" s="234">
        <f t="shared" si="3"/>
        <v>0</v>
      </c>
      <c r="Y21" s="234">
        <f t="shared" si="3"/>
        <v>2.0604000000000013</v>
      </c>
      <c r="Z21" s="234">
        <f t="shared" si="3"/>
        <v>0</v>
      </c>
      <c r="AA21" s="234">
        <f t="shared" si="3"/>
        <v>0</v>
      </c>
      <c r="AB21" s="234">
        <f t="shared" si="3"/>
        <v>1.358639761272606</v>
      </c>
      <c r="AC21" s="234">
        <f t="shared" si="3"/>
        <v>5.4658169690603522</v>
      </c>
      <c r="AD21" s="234">
        <f t="shared" si="3"/>
        <v>16.501756345975121</v>
      </c>
      <c r="AE21" s="234">
        <f t="shared" si="3"/>
        <v>0</v>
      </c>
      <c r="AF21" s="234">
        <f t="shared" si="3"/>
        <v>0</v>
      </c>
      <c r="AG21" s="234">
        <f t="shared" si="3"/>
        <v>0</v>
      </c>
      <c r="AH21" s="234">
        <f t="shared" si="3"/>
        <v>0</v>
      </c>
      <c r="AI21" s="234">
        <f t="shared" si="3"/>
        <v>0</v>
      </c>
      <c r="AJ21" s="84"/>
    </row>
    <row r="22" spans="1:36" x14ac:dyDescent="0.3">
      <c r="A22" s="226" t="s">
        <v>374</v>
      </c>
      <c r="B22" s="231"/>
      <c r="C22" s="232"/>
      <c r="D22" s="232"/>
      <c r="E22" s="96"/>
      <c r="F22" s="96"/>
      <c r="G22" s="101"/>
      <c r="H22" s="101"/>
      <c r="I22" s="101"/>
      <c r="J22" s="220">
        <f>$J$20-J20</f>
        <v>0</v>
      </c>
      <c r="K22" s="236">
        <f t="shared" ref="K22:AI22" si="4">$J$20-K20</f>
        <v>0</v>
      </c>
      <c r="L22" s="236">
        <f t="shared" si="4"/>
        <v>0</v>
      </c>
      <c r="M22" s="236">
        <f t="shared" si="4"/>
        <v>0</v>
      </c>
      <c r="N22" s="236">
        <f t="shared" si="4"/>
        <v>0</v>
      </c>
      <c r="O22" s="236">
        <f t="shared" si="4"/>
        <v>0</v>
      </c>
      <c r="P22" s="236">
        <f t="shared" si="4"/>
        <v>22.11140794973862</v>
      </c>
      <c r="Q22" s="236">
        <f t="shared" si="4"/>
        <v>30.990007949738626</v>
      </c>
      <c r="R22" s="236">
        <f t="shared" si="4"/>
        <v>59.438935199138619</v>
      </c>
      <c r="S22" s="236">
        <f t="shared" si="4"/>
        <v>59.438935199138619</v>
      </c>
      <c r="T22" s="236">
        <f t="shared" si="4"/>
        <v>67.317135351133743</v>
      </c>
      <c r="U22" s="236">
        <f t="shared" si="4"/>
        <v>79.742059078513122</v>
      </c>
      <c r="V22" s="236">
        <f t="shared" si="4"/>
        <v>79.742059078513122</v>
      </c>
      <c r="W22" s="236">
        <f t="shared" si="4"/>
        <v>79.742059078513122</v>
      </c>
      <c r="X22" s="236">
        <f t="shared" si="4"/>
        <v>79.742059078513122</v>
      </c>
      <c r="Y22" s="236">
        <f t="shared" si="4"/>
        <v>81.802459078513124</v>
      </c>
      <c r="Z22" s="236">
        <f t="shared" si="4"/>
        <v>81.802459078513124</v>
      </c>
      <c r="AA22" s="236">
        <f t="shared" si="4"/>
        <v>81.802459078513124</v>
      </c>
      <c r="AB22" s="236">
        <f t="shared" si="4"/>
        <v>83.161098839785723</v>
      </c>
      <c r="AC22" s="236">
        <f t="shared" si="4"/>
        <v>88.626915808846078</v>
      </c>
      <c r="AD22" s="236">
        <f t="shared" si="4"/>
        <v>105.1286721548212</v>
      </c>
      <c r="AE22" s="236">
        <f t="shared" si="4"/>
        <v>105.1286721548212</v>
      </c>
      <c r="AF22" s="236">
        <f t="shared" si="4"/>
        <v>105.1286721548212</v>
      </c>
      <c r="AG22" s="236">
        <f t="shared" si="4"/>
        <v>105.1286721548212</v>
      </c>
      <c r="AH22" s="236">
        <f t="shared" si="4"/>
        <v>105.1286721548212</v>
      </c>
      <c r="AI22" s="236">
        <f t="shared" si="4"/>
        <v>105.1286721548212</v>
      </c>
      <c r="AJ22" s="85"/>
    </row>
    <row r="23" spans="1:36" x14ac:dyDescent="0.3">
      <c r="A23" s="239" t="s">
        <v>70</v>
      </c>
      <c r="B23" s="254">
        <f>SUMPRODUCT(B5:B19,C5:C19)/C20</f>
        <v>11.646453259368085</v>
      </c>
      <c r="C23" s="75"/>
      <c r="E23" s="41"/>
      <c r="F23" s="41"/>
      <c r="G23" s="41"/>
      <c r="H23" s="41"/>
      <c r="I23" s="41"/>
      <c r="J23" s="41"/>
      <c r="K23" s="41"/>
      <c r="L23" s="41"/>
      <c r="M23" s="41"/>
      <c r="N23" s="41"/>
      <c r="O23" s="41"/>
      <c r="P23" s="41"/>
      <c r="Q23" s="41"/>
      <c r="R23" s="41"/>
      <c r="S23" s="41"/>
      <c r="T23" s="41"/>
    </row>
    <row r="25" spans="1:36" x14ac:dyDescent="0.3">
      <c r="A25" s="589" t="s">
        <v>2</v>
      </c>
      <c r="B25" s="590"/>
      <c r="C25" s="590"/>
      <c r="D25" s="590"/>
    </row>
    <row r="26" spans="1:36" ht="57" customHeight="1" x14ac:dyDescent="0.3">
      <c r="A26" s="594" t="s">
        <v>425</v>
      </c>
      <c r="B26" s="595"/>
      <c r="C26" s="595"/>
      <c r="D26" s="596"/>
    </row>
  </sheetData>
  <mergeCells count="7">
    <mergeCell ref="AJ3:AJ4"/>
    <mergeCell ref="A25:D25"/>
    <mergeCell ref="A26:D26"/>
    <mergeCell ref="A3:A4"/>
    <mergeCell ref="B3:B4"/>
    <mergeCell ref="C3:C4"/>
    <mergeCell ref="D3:D4"/>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8CFE-6F67-4BC8-B7BD-88B13F9E9FF1}">
  <dimension ref="A1:AJ27"/>
  <sheetViews>
    <sheetView workbookViewId="0">
      <selection activeCell="J5" sqref="J5"/>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1" width="7.77734375" customWidth="1"/>
    <col min="22" max="35" width="7.77734375" hidden="1" customWidth="1"/>
    <col min="36" max="36" width="9.77734375" customWidth="1"/>
  </cols>
  <sheetData>
    <row r="1" spans="1:36" ht="15.75" customHeight="1" x14ac:dyDescent="0.3">
      <c r="A1" s="28" t="s">
        <v>426</v>
      </c>
    </row>
    <row r="2" spans="1:36" ht="15.75" customHeight="1" x14ac:dyDescent="0.3">
      <c r="A2" s="49"/>
    </row>
    <row r="3" spans="1:36" ht="15.75" customHeight="1" x14ac:dyDescent="0.3">
      <c r="A3" s="561" t="s">
        <v>314</v>
      </c>
      <c r="B3" s="563" t="s">
        <v>0</v>
      </c>
      <c r="C3" s="563" t="s">
        <v>412</v>
      </c>
      <c r="D3" s="563" t="s">
        <v>60</v>
      </c>
      <c r="E3" s="153"/>
      <c r="F3" s="145"/>
      <c r="G3" s="145"/>
      <c r="H3" s="145"/>
      <c r="I3" s="14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ht="15.75" customHeight="1" x14ac:dyDescent="0.3">
      <c r="A4" s="566"/>
      <c r="B4" s="565"/>
      <c r="C4" s="565"/>
      <c r="D4" s="571"/>
      <c r="E4" s="24">
        <v>2018</v>
      </c>
      <c r="F4" s="24">
        <f>E4+1</f>
        <v>2019</v>
      </c>
      <c r="G4" s="24">
        <f t="shared" ref="G4:AI4" si="0">F4+1</f>
        <v>2020</v>
      </c>
      <c r="H4" s="24">
        <f t="shared" si="0"/>
        <v>2021</v>
      </c>
      <c r="I4" s="24">
        <f t="shared" si="0"/>
        <v>2022</v>
      </c>
      <c r="J4" s="395">
        <f t="shared" si="0"/>
        <v>2023</v>
      </c>
      <c r="K4" s="395">
        <f t="shared" si="0"/>
        <v>2024</v>
      </c>
      <c r="L4" s="395">
        <f t="shared" si="0"/>
        <v>2025</v>
      </c>
      <c r="M4" s="395">
        <f t="shared" si="0"/>
        <v>2026</v>
      </c>
      <c r="N4" s="395">
        <f t="shared" si="0"/>
        <v>2027</v>
      </c>
      <c r="O4" s="395">
        <f t="shared" si="0"/>
        <v>2028</v>
      </c>
      <c r="P4" s="395">
        <f t="shared" si="0"/>
        <v>2029</v>
      </c>
      <c r="Q4" s="395">
        <f t="shared" si="0"/>
        <v>2030</v>
      </c>
      <c r="R4" s="395">
        <f t="shared" si="0"/>
        <v>2031</v>
      </c>
      <c r="S4" s="395">
        <f t="shared" si="0"/>
        <v>2032</v>
      </c>
      <c r="T4" s="395">
        <f t="shared" si="0"/>
        <v>2033</v>
      </c>
      <c r="U4" s="395">
        <f t="shared" si="0"/>
        <v>2034</v>
      </c>
      <c r="V4" s="24">
        <f t="shared" si="0"/>
        <v>2035</v>
      </c>
      <c r="W4" s="24">
        <f t="shared" si="0"/>
        <v>2036</v>
      </c>
      <c r="X4" s="24">
        <f t="shared" si="0"/>
        <v>2037</v>
      </c>
      <c r="Y4" s="24">
        <f t="shared" si="0"/>
        <v>2038</v>
      </c>
      <c r="Z4" s="24">
        <f t="shared" si="0"/>
        <v>2039</v>
      </c>
      <c r="AA4" s="24">
        <f t="shared" si="0"/>
        <v>2040</v>
      </c>
      <c r="AB4" s="24">
        <f t="shared" si="0"/>
        <v>2041</v>
      </c>
      <c r="AC4" s="24">
        <f t="shared" si="0"/>
        <v>2042</v>
      </c>
      <c r="AD4" s="24">
        <f t="shared" si="0"/>
        <v>2043</v>
      </c>
      <c r="AE4" s="24">
        <f t="shared" si="0"/>
        <v>2044</v>
      </c>
      <c r="AF4" s="24">
        <f t="shared" si="0"/>
        <v>2045</v>
      </c>
      <c r="AG4" s="24">
        <f t="shared" si="0"/>
        <v>2046</v>
      </c>
      <c r="AH4" s="24">
        <f t="shared" si="0"/>
        <v>2047</v>
      </c>
      <c r="AI4" s="217">
        <f t="shared" si="0"/>
        <v>2048</v>
      </c>
      <c r="AJ4" s="560"/>
    </row>
    <row r="5" spans="1:36" ht="15.75" customHeight="1" x14ac:dyDescent="0.3">
      <c r="A5" s="246" t="s">
        <v>27</v>
      </c>
      <c r="B5" s="256">
        <v>10.999999999999853</v>
      </c>
      <c r="C5" s="259">
        <v>4807.3584122179172</v>
      </c>
      <c r="D5" s="260">
        <v>0.9992831829439941</v>
      </c>
      <c r="E5" s="261"/>
      <c r="F5" s="261"/>
      <c r="G5" s="261"/>
      <c r="H5" s="261"/>
      <c r="I5" s="261"/>
      <c r="J5" s="219">
        <v>4803.9124157135211</v>
      </c>
      <c r="K5" s="223">
        <v>4803.9124157135211</v>
      </c>
      <c r="L5" s="223">
        <v>4803.9124157135211</v>
      </c>
      <c r="M5" s="223">
        <v>4803.9124157135211</v>
      </c>
      <c r="N5" s="223">
        <v>4803.9124157135211</v>
      </c>
      <c r="O5" s="223">
        <v>4803.9124157135211</v>
      </c>
      <c r="P5" s="223">
        <v>4803.9124157135211</v>
      </c>
      <c r="Q5" s="223">
        <v>4803.9124157135211</v>
      </c>
      <c r="R5" s="223">
        <v>4803.9124157135211</v>
      </c>
      <c r="S5" s="223">
        <v>4803.9124157135211</v>
      </c>
      <c r="T5" s="223">
        <v>4803.9124157135211</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SUM(E5:AI5)</f>
        <v>52843.036572848745</v>
      </c>
    </row>
    <row r="6" spans="1:36" ht="15.75" customHeight="1" x14ac:dyDescent="0.3">
      <c r="A6" s="226" t="s">
        <v>372</v>
      </c>
      <c r="B6" s="243"/>
      <c r="C6" s="228">
        <f>SUM(C5:C5)</f>
        <v>4807.3584122179172</v>
      </c>
      <c r="D6" s="253">
        <f>J6/C6</f>
        <v>0.99928318294395568</v>
      </c>
      <c r="E6" s="96"/>
      <c r="F6" s="96"/>
      <c r="G6" s="96"/>
      <c r="H6" s="96"/>
      <c r="I6" s="96"/>
      <c r="J6" s="228">
        <f t="shared" ref="J6:AJ6" si="1">SUM(J5:J5)</f>
        <v>4803.9124157135211</v>
      </c>
      <c r="K6" s="228">
        <f t="shared" si="1"/>
        <v>4803.9124157135211</v>
      </c>
      <c r="L6" s="228">
        <f t="shared" si="1"/>
        <v>4803.9124157135211</v>
      </c>
      <c r="M6" s="228">
        <f t="shared" si="1"/>
        <v>4803.9124157135211</v>
      </c>
      <c r="N6" s="228">
        <f t="shared" si="1"/>
        <v>4803.9124157135211</v>
      </c>
      <c r="O6" s="228">
        <f t="shared" si="1"/>
        <v>4803.9124157135211</v>
      </c>
      <c r="P6" s="228">
        <f t="shared" si="1"/>
        <v>4803.9124157135211</v>
      </c>
      <c r="Q6" s="228">
        <f t="shared" si="1"/>
        <v>4803.9124157135211</v>
      </c>
      <c r="R6" s="228">
        <f t="shared" si="1"/>
        <v>4803.9124157135211</v>
      </c>
      <c r="S6" s="228">
        <f t="shared" si="1"/>
        <v>4803.9124157135211</v>
      </c>
      <c r="T6" s="228">
        <f t="shared" si="1"/>
        <v>4803.9124157135211</v>
      </c>
      <c r="U6" s="228">
        <f t="shared" si="1"/>
        <v>0</v>
      </c>
      <c r="V6" s="228">
        <f t="shared" si="1"/>
        <v>0</v>
      </c>
      <c r="W6" s="228">
        <f t="shared" si="1"/>
        <v>0</v>
      </c>
      <c r="X6" s="228">
        <f t="shared" si="1"/>
        <v>0</v>
      </c>
      <c r="Y6" s="228">
        <f t="shared" si="1"/>
        <v>0</v>
      </c>
      <c r="Z6" s="228">
        <f t="shared" si="1"/>
        <v>0</v>
      </c>
      <c r="AA6" s="228">
        <f t="shared" si="1"/>
        <v>0</v>
      </c>
      <c r="AB6" s="228">
        <f t="shared" si="1"/>
        <v>0</v>
      </c>
      <c r="AC6" s="228">
        <f t="shared" si="1"/>
        <v>0</v>
      </c>
      <c r="AD6" s="228">
        <f t="shared" si="1"/>
        <v>0</v>
      </c>
      <c r="AE6" s="228">
        <f t="shared" si="1"/>
        <v>0</v>
      </c>
      <c r="AF6" s="228">
        <f t="shared" si="1"/>
        <v>0</v>
      </c>
      <c r="AG6" s="228">
        <f t="shared" si="1"/>
        <v>0</v>
      </c>
      <c r="AH6" s="228">
        <f t="shared" si="1"/>
        <v>0</v>
      </c>
      <c r="AI6" s="245">
        <f t="shared" si="1"/>
        <v>0</v>
      </c>
      <c r="AJ6" s="220">
        <f t="shared" si="1"/>
        <v>52843.036572848745</v>
      </c>
    </row>
    <row r="7" spans="1:36" ht="15.75" customHeight="1" x14ac:dyDescent="0.3">
      <c r="A7" s="226" t="s">
        <v>373</v>
      </c>
      <c r="B7" s="231"/>
      <c r="C7" s="232"/>
      <c r="D7" s="244"/>
      <c r="E7" s="96"/>
      <c r="F7" s="96"/>
      <c r="G7" s="96"/>
      <c r="H7" s="96"/>
      <c r="I7" s="96"/>
      <c r="J7" s="220">
        <f>J6-J6</f>
        <v>0</v>
      </c>
      <c r="K7" s="220">
        <f>J6-K6</f>
        <v>0</v>
      </c>
      <c r="L7" s="220">
        <f t="shared" ref="L7:AI7" si="2">K6-L6</f>
        <v>0</v>
      </c>
      <c r="M7" s="220">
        <f t="shared" si="2"/>
        <v>0</v>
      </c>
      <c r="N7" s="220">
        <f t="shared" si="2"/>
        <v>0</v>
      </c>
      <c r="O7" s="220">
        <f t="shared" si="2"/>
        <v>0</v>
      </c>
      <c r="P7" s="220">
        <f t="shared" si="2"/>
        <v>0</v>
      </c>
      <c r="Q7" s="220">
        <f t="shared" si="2"/>
        <v>0</v>
      </c>
      <c r="R7" s="220">
        <f t="shared" si="2"/>
        <v>0</v>
      </c>
      <c r="S7" s="220">
        <f t="shared" si="2"/>
        <v>0</v>
      </c>
      <c r="T7" s="220">
        <f t="shared" si="2"/>
        <v>0</v>
      </c>
      <c r="U7" s="220">
        <f t="shared" si="2"/>
        <v>4803.9124157135211</v>
      </c>
      <c r="V7" s="220">
        <f t="shared" si="2"/>
        <v>0</v>
      </c>
      <c r="W7" s="220">
        <f t="shared" si="2"/>
        <v>0</v>
      </c>
      <c r="X7" s="220">
        <f t="shared" si="2"/>
        <v>0</v>
      </c>
      <c r="Y7" s="220">
        <f t="shared" si="2"/>
        <v>0</v>
      </c>
      <c r="Z7" s="220">
        <f t="shared" si="2"/>
        <v>0</v>
      </c>
      <c r="AA7" s="220">
        <f t="shared" si="2"/>
        <v>0</v>
      </c>
      <c r="AB7" s="220">
        <f t="shared" si="2"/>
        <v>0</v>
      </c>
      <c r="AC7" s="220">
        <f t="shared" si="2"/>
        <v>0</v>
      </c>
      <c r="AD7" s="220">
        <f t="shared" si="2"/>
        <v>0</v>
      </c>
      <c r="AE7" s="220">
        <f t="shared" si="2"/>
        <v>0</v>
      </c>
      <c r="AF7" s="220">
        <f t="shared" si="2"/>
        <v>0</v>
      </c>
      <c r="AG7" s="220">
        <f t="shared" si="2"/>
        <v>0</v>
      </c>
      <c r="AH7" s="220">
        <f t="shared" si="2"/>
        <v>0</v>
      </c>
      <c r="AI7" s="220">
        <f t="shared" si="2"/>
        <v>0</v>
      </c>
      <c r="AJ7" s="84"/>
    </row>
    <row r="8" spans="1:36" ht="15.75" customHeight="1" x14ac:dyDescent="0.3">
      <c r="A8" s="226" t="s">
        <v>374</v>
      </c>
      <c r="B8" s="231"/>
      <c r="C8" s="232"/>
      <c r="D8" s="232"/>
      <c r="E8" s="96"/>
      <c r="F8" s="96"/>
      <c r="G8" s="96"/>
      <c r="H8" s="96"/>
      <c r="I8" s="96"/>
      <c r="J8" s="220">
        <f>$J6-J6</f>
        <v>0</v>
      </c>
      <c r="K8" s="220">
        <f t="shared" ref="K8:AI8" si="3">$J6-K6</f>
        <v>0</v>
      </c>
      <c r="L8" s="220">
        <f t="shared" si="3"/>
        <v>0</v>
      </c>
      <c r="M8" s="220">
        <f t="shared" si="3"/>
        <v>0</v>
      </c>
      <c r="N8" s="220">
        <f t="shared" si="3"/>
        <v>0</v>
      </c>
      <c r="O8" s="220">
        <f t="shared" si="3"/>
        <v>0</v>
      </c>
      <c r="P8" s="220">
        <f t="shared" si="3"/>
        <v>0</v>
      </c>
      <c r="Q8" s="220">
        <f t="shared" si="3"/>
        <v>0</v>
      </c>
      <c r="R8" s="220">
        <f t="shared" si="3"/>
        <v>0</v>
      </c>
      <c r="S8" s="220">
        <f t="shared" si="3"/>
        <v>0</v>
      </c>
      <c r="T8" s="220">
        <f t="shared" si="3"/>
        <v>0</v>
      </c>
      <c r="U8" s="220">
        <f t="shared" si="3"/>
        <v>4803.9124157135211</v>
      </c>
      <c r="V8" s="220">
        <f t="shared" si="3"/>
        <v>4803.9124157135211</v>
      </c>
      <c r="W8" s="220">
        <f t="shared" si="3"/>
        <v>4803.9124157135211</v>
      </c>
      <c r="X8" s="220">
        <f t="shared" si="3"/>
        <v>4803.9124157135211</v>
      </c>
      <c r="Y8" s="220">
        <f t="shared" si="3"/>
        <v>4803.9124157135211</v>
      </c>
      <c r="Z8" s="220">
        <f t="shared" si="3"/>
        <v>4803.9124157135211</v>
      </c>
      <c r="AA8" s="220">
        <f t="shared" si="3"/>
        <v>4803.9124157135211</v>
      </c>
      <c r="AB8" s="220">
        <f t="shared" si="3"/>
        <v>4803.9124157135211</v>
      </c>
      <c r="AC8" s="220">
        <f t="shared" si="3"/>
        <v>4803.9124157135211</v>
      </c>
      <c r="AD8" s="220">
        <f t="shared" si="3"/>
        <v>4803.9124157135211</v>
      </c>
      <c r="AE8" s="220">
        <f t="shared" si="3"/>
        <v>4803.9124157135211</v>
      </c>
      <c r="AF8" s="220">
        <f t="shared" si="3"/>
        <v>4803.9124157135211</v>
      </c>
      <c r="AG8" s="220">
        <f>$J6-AG6</f>
        <v>4803.9124157135211</v>
      </c>
      <c r="AH8" s="220">
        <f t="shared" si="3"/>
        <v>4803.9124157135211</v>
      </c>
      <c r="AI8" s="220">
        <f t="shared" si="3"/>
        <v>4803.9124157135211</v>
      </c>
      <c r="AJ8" s="85"/>
    </row>
    <row r="9" spans="1:36" ht="15.75" customHeight="1" x14ac:dyDescent="0.3">
      <c r="A9" s="239" t="s">
        <v>70</v>
      </c>
      <c r="B9" s="254">
        <f>SUMPRODUCT(B5:B5,C5:C5)/C6</f>
        <v>10.999999999999853</v>
      </c>
      <c r="C9" s="75"/>
    </row>
    <row r="10" spans="1:36" ht="15.75" customHeight="1" x14ac:dyDescent="0.3">
      <c r="B10" s="97"/>
    </row>
    <row r="11" spans="1:36" ht="15.75" customHeight="1" x14ac:dyDescent="0.3"/>
    <row r="12" spans="1:36" ht="15.75" customHeight="1" x14ac:dyDescent="0.3"/>
    <row r="13" spans="1:36" ht="15.75" customHeight="1" x14ac:dyDescent="0.3"/>
    <row r="14" spans="1:36" ht="15.75" customHeight="1" x14ac:dyDescent="0.3"/>
    <row r="15" spans="1:36" ht="15.75" customHeight="1" x14ac:dyDescent="0.3"/>
    <row r="16" spans="1:36" ht="15.75" customHeight="1" x14ac:dyDescent="0.3"/>
    <row r="17" spans="2:2" ht="15.75" customHeight="1" x14ac:dyDescent="0.3"/>
    <row r="18" spans="2:2" ht="15.75" customHeight="1" x14ac:dyDescent="0.3"/>
    <row r="19" spans="2:2" ht="15.75" customHeight="1" x14ac:dyDescent="0.3"/>
    <row r="20" spans="2:2" ht="15.75" customHeight="1" x14ac:dyDescent="0.3"/>
    <row r="21" spans="2:2" ht="15.75" customHeight="1" x14ac:dyDescent="0.3"/>
    <row r="27" spans="2:2" x14ac:dyDescent="0.3">
      <c r="B27" s="97"/>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AACCB-6ED1-4374-B73D-48A0EF3AC07E}">
  <dimension ref="A1:AJ23"/>
  <sheetViews>
    <sheetView topLeftCell="A4"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28" t="s">
        <v>429</v>
      </c>
    </row>
    <row r="2" spans="1:36" x14ac:dyDescent="0.3">
      <c r="A2" s="134"/>
      <c r="B2" s="41"/>
      <c r="C2" s="41"/>
      <c r="D2" s="41"/>
      <c r="E2" s="41"/>
      <c r="F2" s="41"/>
      <c r="G2" s="41"/>
      <c r="H2" s="41"/>
      <c r="I2" s="41"/>
      <c r="J2" s="41"/>
      <c r="K2" s="41"/>
      <c r="L2" s="41"/>
      <c r="M2" s="41"/>
      <c r="N2" s="41"/>
      <c r="O2" s="41"/>
      <c r="P2" s="41"/>
      <c r="Q2" s="41"/>
      <c r="R2" s="41"/>
      <c r="S2" s="41"/>
      <c r="T2" s="41"/>
    </row>
    <row r="3" spans="1:36" ht="15.75" customHeight="1" x14ac:dyDescent="0.3">
      <c r="A3" s="561" t="s">
        <v>314</v>
      </c>
      <c r="B3" s="563" t="s">
        <v>0</v>
      </c>
      <c r="C3" s="563" t="s">
        <v>412</v>
      </c>
      <c r="D3" s="563" t="s">
        <v>60</v>
      </c>
      <c r="E3" s="132"/>
      <c r="F3" s="71"/>
      <c r="G3" s="71"/>
      <c r="H3" s="71"/>
      <c r="I3" s="135"/>
      <c r="J3" s="151" t="s">
        <v>414</v>
      </c>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559" t="s">
        <v>1</v>
      </c>
    </row>
    <row r="4" spans="1:36" x14ac:dyDescent="0.3">
      <c r="A4" s="566"/>
      <c r="B4" s="565"/>
      <c r="C4" s="565"/>
      <c r="D4" s="564"/>
      <c r="E4" s="1">
        <v>2018</v>
      </c>
      <c r="F4" s="1">
        <f>E4+1</f>
        <v>2019</v>
      </c>
      <c r="G4" s="1">
        <f t="shared" ref="G4:AI4" si="0">F4+1</f>
        <v>2020</v>
      </c>
      <c r="H4" s="1">
        <f t="shared" si="0"/>
        <v>2021</v>
      </c>
      <c r="I4" s="1">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394">
        <f t="shared" si="0"/>
        <v>2048</v>
      </c>
      <c r="AJ4" s="560"/>
    </row>
    <row r="5" spans="1:36" x14ac:dyDescent="0.3">
      <c r="A5" s="246" t="s">
        <v>415</v>
      </c>
      <c r="B5" s="222">
        <v>6</v>
      </c>
      <c r="C5" s="265">
        <v>78.29741561976374</v>
      </c>
      <c r="D5" s="266">
        <v>1</v>
      </c>
      <c r="E5" s="27"/>
      <c r="F5" s="27"/>
      <c r="G5" s="27"/>
      <c r="H5" s="55"/>
      <c r="I5" s="27"/>
      <c r="J5" s="219">
        <v>78.29741561976374</v>
      </c>
      <c r="K5" s="223">
        <v>78.29741561976374</v>
      </c>
      <c r="L5" s="223">
        <v>78.29741561976374</v>
      </c>
      <c r="M5" s="223">
        <v>78.29741561976374</v>
      </c>
      <c r="N5" s="223">
        <v>78.29741561976374</v>
      </c>
      <c r="O5" s="223">
        <v>78.29741561976374</v>
      </c>
      <c r="P5" s="223">
        <v>0</v>
      </c>
      <c r="Q5" s="223">
        <v>0</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 t="shared" ref="AJ5" si="1">SUM(E5:AI5)</f>
        <v>469.78449371858244</v>
      </c>
    </row>
    <row r="6" spans="1:36" x14ac:dyDescent="0.3">
      <c r="A6" s="246" t="s">
        <v>148</v>
      </c>
      <c r="B6" s="222">
        <v>6</v>
      </c>
      <c r="C6" s="265">
        <v>52.343381999999998</v>
      </c>
      <c r="D6" s="266">
        <v>1</v>
      </c>
      <c r="E6" s="27"/>
      <c r="F6" s="27"/>
      <c r="G6" s="27"/>
      <c r="H6" s="55"/>
      <c r="I6" s="27"/>
      <c r="J6" s="219">
        <v>52.343381999999998</v>
      </c>
      <c r="K6" s="223">
        <v>52.343381999999998</v>
      </c>
      <c r="L6" s="223">
        <v>52.343381999999998</v>
      </c>
      <c r="M6" s="223">
        <v>52.343381999999998</v>
      </c>
      <c r="N6" s="223">
        <v>52.343381999999998</v>
      </c>
      <c r="O6" s="223">
        <v>52.343381999999998</v>
      </c>
      <c r="P6" s="223">
        <v>0</v>
      </c>
      <c r="Q6" s="223">
        <v>0</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58">
        <f t="shared" ref="AJ6:AJ16" si="2">SUM(E6:AI6)</f>
        <v>314.060292</v>
      </c>
    </row>
    <row r="7" spans="1:36" x14ac:dyDescent="0.3">
      <c r="A7" s="246" t="s">
        <v>428</v>
      </c>
      <c r="B7" s="222">
        <v>16</v>
      </c>
      <c r="C7" s="265">
        <v>32.143272914048509</v>
      </c>
      <c r="D7" s="266">
        <v>1</v>
      </c>
      <c r="E7" s="27"/>
      <c r="F7" s="27"/>
      <c r="G7" s="27"/>
      <c r="H7" s="55"/>
      <c r="I7" s="27"/>
      <c r="J7" s="219">
        <v>32.143272914048509</v>
      </c>
      <c r="K7" s="223">
        <v>32.143272914048509</v>
      </c>
      <c r="L7" s="223">
        <v>32.143272914048509</v>
      </c>
      <c r="M7" s="223">
        <v>32.143272914048509</v>
      </c>
      <c r="N7" s="223">
        <v>32.143272914048509</v>
      </c>
      <c r="O7" s="223">
        <v>32.143272914048509</v>
      </c>
      <c r="P7" s="223">
        <v>33.368417661773897</v>
      </c>
      <c r="Q7" s="223">
        <v>33.368417661773897</v>
      </c>
      <c r="R7" s="223">
        <v>33.368417661773897</v>
      </c>
      <c r="S7" s="223">
        <v>33.368417661773897</v>
      </c>
      <c r="T7" s="223">
        <v>33.368417661773897</v>
      </c>
      <c r="U7" s="223">
        <v>33.368417661773897</v>
      </c>
      <c r="V7" s="223">
        <v>33.368417661773897</v>
      </c>
      <c r="W7" s="223">
        <v>33.368417661773897</v>
      </c>
      <c r="X7" s="223">
        <v>33.368417661773897</v>
      </c>
      <c r="Y7" s="223">
        <v>33.368417661773897</v>
      </c>
      <c r="Z7" s="223">
        <v>0</v>
      </c>
      <c r="AA7" s="223">
        <v>0</v>
      </c>
      <c r="AB7" s="223">
        <v>0</v>
      </c>
      <c r="AC7" s="223">
        <v>0</v>
      </c>
      <c r="AD7" s="223">
        <v>0</v>
      </c>
      <c r="AE7" s="223">
        <v>0</v>
      </c>
      <c r="AF7" s="223">
        <v>0</v>
      </c>
      <c r="AG7" s="223">
        <v>0</v>
      </c>
      <c r="AH7" s="223">
        <v>0</v>
      </c>
      <c r="AI7" s="223">
        <v>0</v>
      </c>
      <c r="AJ7" s="258">
        <f t="shared" si="2"/>
        <v>526.54381410202996</v>
      </c>
    </row>
    <row r="8" spans="1:36" x14ac:dyDescent="0.3">
      <c r="A8" s="246" t="s">
        <v>27</v>
      </c>
      <c r="B8" s="222">
        <v>11</v>
      </c>
      <c r="C8" s="265">
        <v>28.778392227559177</v>
      </c>
      <c r="D8" s="266">
        <v>1</v>
      </c>
      <c r="E8" s="27"/>
      <c r="F8" s="27"/>
      <c r="G8" s="27"/>
      <c r="H8" s="55"/>
      <c r="I8" s="27"/>
      <c r="J8" s="219">
        <v>28.778392227559177</v>
      </c>
      <c r="K8" s="223">
        <v>28.778392227559177</v>
      </c>
      <c r="L8" s="223">
        <v>28.778392227559177</v>
      </c>
      <c r="M8" s="223">
        <v>28.778392227559177</v>
      </c>
      <c r="N8" s="223">
        <v>28.778392227559177</v>
      </c>
      <c r="O8" s="223">
        <v>28.778392227559177</v>
      </c>
      <c r="P8" s="223">
        <v>28.778392227559177</v>
      </c>
      <c r="Q8" s="223">
        <v>28.778392227559177</v>
      </c>
      <c r="R8" s="223">
        <v>28.778392227559177</v>
      </c>
      <c r="S8" s="223">
        <v>28.778392227559177</v>
      </c>
      <c r="T8" s="223">
        <v>28.778392227559177</v>
      </c>
      <c r="U8" s="223">
        <v>0</v>
      </c>
      <c r="V8" s="223">
        <v>0</v>
      </c>
      <c r="W8" s="223">
        <v>0</v>
      </c>
      <c r="X8" s="223">
        <v>0</v>
      </c>
      <c r="Y8" s="223">
        <v>0</v>
      </c>
      <c r="Z8" s="223">
        <v>0</v>
      </c>
      <c r="AA8" s="223">
        <v>0</v>
      </c>
      <c r="AB8" s="223">
        <v>0</v>
      </c>
      <c r="AC8" s="223">
        <v>0</v>
      </c>
      <c r="AD8" s="223">
        <v>0</v>
      </c>
      <c r="AE8" s="223">
        <v>0</v>
      </c>
      <c r="AF8" s="223">
        <v>0</v>
      </c>
      <c r="AG8" s="223">
        <v>0</v>
      </c>
      <c r="AH8" s="223">
        <v>0</v>
      </c>
      <c r="AI8" s="223">
        <v>0</v>
      </c>
      <c r="AJ8" s="258">
        <f t="shared" si="2"/>
        <v>316.5623145031509</v>
      </c>
    </row>
    <row r="9" spans="1:36" x14ac:dyDescent="0.3">
      <c r="A9" s="246" t="s">
        <v>49</v>
      </c>
      <c r="B9" s="222">
        <v>20</v>
      </c>
      <c r="C9" s="265">
        <v>24.216984765280078</v>
      </c>
      <c r="D9" s="266">
        <v>1</v>
      </c>
      <c r="E9" s="27"/>
      <c r="F9" s="27"/>
      <c r="G9" s="27"/>
      <c r="H9" s="55"/>
      <c r="I9" s="27"/>
      <c r="J9" s="219">
        <v>24.216984765280078</v>
      </c>
      <c r="K9" s="223">
        <v>24.216984765280078</v>
      </c>
      <c r="L9" s="223">
        <v>24.216984765280078</v>
      </c>
      <c r="M9" s="223">
        <v>24.216984765280078</v>
      </c>
      <c r="N9" s="223">
        <v>24.216984765280078</v>
      </c>
      <c r="O9" s="223">
        <v>24.216984765280078</v>
      </c>
      <c r="P9" s="223">
        <v>24.216984765280078</v>
      </c>
      <c r="Q9" s="223">
        <v>24.216984765280078</v>
      </c>
      <c r="R9" s="223">
        <v>24.216984765280078</v>
      </c>
      <c r="S9" s="223">
        <v>24.216984765280078</v>
      </c>
      <c r="T9" s="223">
        <v>17.923681352564202</v>
      </c>
      <c r="U9" s="223">
        <v>17.923681352564202</v>
      </c>
      <c r="V9" s="223">
        <v>17.923681352564202</v>
      </c>
      <c r="W9" s="223">
        <v>17.923681352564202</v>
      </c>
      <c r="X9" s="223">
        <v>17.923681352564202</v>
      </c>
      <c r="Y9" s="223">
        <v>17.923681352564202</v>
      </c>
      <c r="Z9" s="223">
        <v>17.923681352564202</v>
      </c>
      <c r="AA9" s="223">
        <v>17.923681352564202</v>
      </c>
      <c r="AB9" s="223">
        <v>17.923681352564202</v>
      </c>
      <c r="AC9" s="223">
        <v>17.923681352564202</v>
      </c>
      <c r="AD9" s="223">
        <v>0</v>
      </c>
      <c r="AE9" s="223">
        <v>0</v>
      </c>
      <c r="AF9" s="223">
        <v>0</v>
      </c>
      <c r="AG9" s="223">
        <v>0</v>
      </c>
      <c r="AH9" s="223">
        <v>0</v>
      </c>
      <c r="AI9" s="223">
        <v>0</v>
      </c>
      <c r="AJ9" s="258">
        <f t="shared" si="2"/>
        <v>421.40666117844268</v>
      </c>
    </row>
    <row r="10" spans="1:36" x14ac:dyDescent="0.3">
      <c r="A10" s="246" t="s">
        <v>151</v>
      </c>
      <c r="B10" s="222">
        <v>20</v>
      </c>
      <c r="C10" s="265">
        <v>25.199352783221933</v>
      </c>
      <c r="D10" s="266">
        <v>1</v>
      </c>
      <c r="E10" s="27"/>
      <c r="F10" s="27"/>
      <c r="G10" s="27"/>
      <c r="H10" s="55"/>
      <c r="I10" s="27"/>
      <c r="J10" s="219">
        <v>25.199352783221933</v>
      </c>
      <c r="K10" s="223">
        <v>25.199352783221933</v>
      </c>
      <c r="L10" s="223">
        <v>25.199352783221933</v>
      </c>
      <c r="M10" s="223">
        <v>25.199352783221933</v>
      </c>
      <c r="N10" s="223">
        <v>25.199352783221933</v>
      </c>
      <c r="O10" s="223">
        <v>25.199352783221933</v>
      </c>
      <c r="P10" s="223">
        <v>25.199352783221933</v>
      </c>
      <c r="Q10" s="223">
        <v>25.199352783221933</v>
      </c>
      <c r="R10" s="223">
        <v>25.199352783221933</v>
      </c>
      <c r="S10" s="223">
        <v>25.199352783221933</v>
      </c>
      <c r="T10" s="223">
        <v>21.411413716995742</v>
      </c>
      <c r="U10" s="223">
        <v>21.411413716995742</v>
      </c>
      <c r="V10" s="223">
        <v>21.411413716995742</v>
      </c>
      <c r="W10" s="223">
        <v>21.411413716995742</v>
      </c>
      <c r="X10" s="223">
        <v>21.411413716995742</v>
      </c>
      <c r="Y10" s="223">
        <v>21.411413716995742</v>
      </c>
      <c r="Z10" s="223">
        <v>21.411413716995742</v>
      </c>
      <c r="AA10" s="223">
        <v>21.411413716995742</v>
      </c>
      <c r="AB10" s="223">
        <v>21.411413716995742</v>
      </c>
      <c r="AC10" s="223">
        <v>21.411413716995742</v>
      </c>
      <c r="AD10" s="223">
        <v>0</v>
      </c>
      <c r="AE10" s="223">
        <v>0</v>
      </c>
      <c r="AF10" s="223">
        <v>0</v>
      </c>
      <c r="AG10" s="223">
        <v>0</v>
      </c>
      <c r="AH10" s="223">
        <v>0</v>
      </c>
      <c r="AI10" s="223">
        <v>0</v>
      </c>
      <c r="AJ10" s="258">
        <f t="shared" si="2"/>
        <v>466.10766500217687</v>
      </c>
    </row>
    <row r="11" spans="1:36" x14ac:dyDescent="0.3">
      <c r="A11" s="246" t="s">
        <v>96</v>
      </c>
      <c r="B11" s="222">
        <v>19</v>
      </c>
      <c r="C11" s="265">
        <v>8.6694885796891246</v>
      </c>
      <c r="D11" s="266">
        <v>1</v>
      </c>
      <c r="E11" s="27"/>
      <c r="F11" s="27"/>
      <c r="G11" s="27"/>
      <c r="H11" s="55"/>
      <c r="I11" s="27"/>
      <c r="J11" s="219">
        <v>8.6694885796891246</v>
      </c>
      <c r="K11" s="223">
        <v>8.6694885796891246</v>
      </c>
      <c r="L11" s="223">
        <v>8.6694885796891246</v>
      </c>
      <c r="M11" s="223">
        <v>8.6694885796891246</v>
      </c>
      <c r="N11" s="223">
        <v>8.6694885796891246</v>
      </c>
      <c r="O11" s="223">
        <v>8.6694885796891246</v>
      </c>
      <c r="P11" s="223">
        <v>8.6694885796891246</v>
      </c>
      <c r="Q11" s="223">
        <v>8.6694885796891246</v>
      </c>
      <c r="R11" s="223">
        <v>8.6694885796891246</v>
      </c>
      <c r="S11" s="223">
        <v>8.6694885796891246</v>
      </c>
      <c r="T11" s="223">
        <v>8.6694885796891246</v>
      </c>
      <c r="U11" s="223">
        <v>8.6694885796891246</v>
      </c>
      <c r="V11" s="223">
        <v>8.6694885796891246</v>
      </c>
      <c r="W11" s="223">
        <v>8.6694885796891246</v>
      </c>
      <c r="X11" s="223">
        <v>8.6694885796891246</v>
      </c>
      <c r="Y11" s="223">
        <v>8.6694885796891246</v>
      </c>
      <c r="Z11" s="223">
        <v>8.6694885796891246</v>
      </c>
      <c r="AA11" s="223">
        <v>8.6694885796891246</v>
      </c>
      <c r="AB11" s="223">
        <v>8.6694885796891246</v>
      </c>
      <c r="AC11" s="223">
        <v>0</v>
      </c>
      <c r="AD11" s="223">
        <v>0</v>
      </c>
      <c r="AE11" s="223">
        <v>0</v>
      </c>
      <c r="AF11" s="223">
        <v>0</v>
      </c>
      <c r="AG11" s="223">
        <v>0</v>
      </c>
      <c r="AH11" s="223">
        <v>0</v>
      </c>
      <c r="AI11" s="223">
        <v>0</v>
      </c>
      <c r="AJ11" s="258">
        <f t="shared" si="2"/>
        <v>164.72028301409341</v>
      </c>
    </row>
    <row r="12" spans="1:36" x14ac:dyDescent="0.3">
      <c r="A12" s="246" t="s">
        <v>219</v>
      </c>
      <c r="B12" s="222">
        <v>15</v>
      </c>
      <c r="C12" s="265">
        <v>9.1887505570198282</v>
      </c>
      <c r="D12" s="266">
        <v>1</v>
      </c>
      <c r="E12" s="27"/>
      <c r="F12" s="27"/>
      <c r="G12" s="27"/>
      <c r="H12" s="55"/>
      <c r="I12" s="27"/>
      <c r="J12" s="219">
        <v>9.1887505570198282</v>
      </c>
      <c r="K12" s="223">
        <v>9.1887505570198282</v>
      </c>
      <c r="L12" s="223">
        <v>9.1887505570198282</v>
      </c>
      <c r="M12" s="223">
        <v>9.1887505570198282</v>
      </c>
      <c r="N12" s="223">
        <v>9.1887505570198282</v>
      </c>
      <c r="O12" s="223">
        <v>9.1887505570198282</v>
      </c>
      <c r="P12" s="223">
        <v>9.1887505570198282</v>
      </c>
      <c r="Q12" s="223">
        <v>9.1887505570198282</v>
      </c>
      <c r="R12" s="223">
        <v>9.1887505570198282</v>
      </c>
      <c r="S12" s="223">
        <v>9.1887505570198282</v>
      </c>
      <c r="T12" s="223">
        <v>9.1887505570198282</v>
      </c>
      <c r="U12" s="223">
        <v>9.1887505570198282</v>
      </c>
      <c r="V12" s="223">
        <v>9.1887505570198282</v>
      </c>
      <c r="W12" s="223">
        <v>9.1887505570198282</v>
      </c>
      <c r="X12" s="223">
        <v>9.1887505570198282</v>
      </c>
      <c r="Y12" s="223">
        <v>0</v>
      </c>
      <c r="Z12" s="223">
        <v>0</v>
      </c>
      <c r="AA12" s="223">
        <v>0</v>
      </c>
      <c r="AB12" s="223">
        <v>0</v>
      </c>
      <c r="AC12" s="223">
        <v>0</v>
      </c>
      <c r="AD12" s="223">
        <v>0</v>
      </c>
      <c r="AE12" s="223">
        <v>0</v>
      </c>
      <c r="AF12" s="223">
        <v>0</v>
      </c>
      <c r="AG12" s="223">
        <v>0</v>
      </c>
      <c r="AH12" s="223">
        <v>0</v>
      </c>
      <c r="AI12" s="223">
        <v>0</v>
      </c>
      <c r="AJ12" s="258">
        <f t="shared" si="2"/>
        <v>137.83125835529742</v>
      </c>
    </row>
    <row r="13" spans="1:36" x14ac:dyDescent="0.3">
      <c r="A13" s="246" t="s">
        <v>149</v>
      </c>
      <c r="B13" s="222">
        <v>18</v>
      </c>
      <c r="C13" s="265">
        <v>6.4658581193507212</v>
      </c>
      <c r="D13" s="266">
        <v>1</v>
      </c>
      <c r="E13" s="27"/>
      <c r="F13" s="27"/>
      <c r="G13" s="27"/>
      <c r="H13" s="55"/>
      <c r="I13" s="27"/>
      <c r="J13" s="219">
        <v>6.4658581193507212</v>
      </c>
      <c r="K13" s="223">
        <v>6.4658581193507212</v>
      </c>
      <c r="L13" s="223">
        <v>6.4658581193507212</v>
      </c>
      <c r="M13" s="223">
        <v>6.4658581193507212</v>
      </c>
      <c r="N13" s="223">
        <v>6.4658581193507212</v>
      </c>
      <c r="O13" s="223">
        <v>6.4658581193507212</v>
      </c>
      <c r="P13" s="223">
        <v>6.4658581193507212</v>
      </c>
      <c r="Q13" s="223">
        <v>6.4658581193507212</v>
      </c>
      <c r="R13" s="223">
        <v>6.4658581193507212</v>
      </c>
      <c r="S13" s="223">
        <v>6.4658581193507212</v>
      </c>
      <c r="T13" s="223">
        <v>6.4658581193507212</v>
      </c>
      <c r="U13" s="223">
        <v>6.4658581193507212</v>
      </c>
      <c r="V13" s="223">
        <v>6.4658581193507212</v>
      </c>
      <c r="W13" s="223">
        <v>6.4658581193507212</v>
      </c>
      <c r="X13" s="223">
        <v>6.4658581193507212</v>
      </c>
      <c r="Y13" s="223">
        <v>6.4658581193507212</v>
      </c>
      <c r="Z13" s="223">
        <v>6.4658581193507212</v>
      </c>
      <c r="AA13" s="223">
        <v>6.4658581193507212</v>
      </c>
      <c r="AB13" s="223">
        <v>0</v>
      </c>
      <c r="AC13" s="223">
        <v>0</v>
      </c>
      <c r="AD13" s="223">
        <v>0</v>
      </c>
      <c r="AE13" s="223">
        <v>0</v>
      </c>
      <c r="AF13" s="223">
        <v>0</v>
      </c>
      <c r="AG13" s="223">
        <v>0</v>
      </c>
      <c r="AH13" s="223">
        <v>0</v>
      </c>
      <c r="AI13" s="223">
        <v>0</v>
      </c>
      <c r="AJ13" s="258">
        <f t="shared" si="2"/>
        <v>116.38544614831304</v>
      </c>
    </row>
    <row r="14" spans="1:36" x14ac:dyDescent="0.3">
      <c r="A14" s="246" t="s">
        <v>48</v>
      </c>
      <c r="B14" s="222">
        <v>20</v>
      </c>
      <c r="C14" s="265">
        <v>2.6917403510607087</v>
      </c>
      <c r="D14" s="266">
        <v>1</v>
      </c>
      <c r="E14" s="27"/>
      <c r="F14" s="27"/>
      <c r="G14" s="27"/>
      <c r="H14" s="55"/>
      <c r="I14" s="27"/>
      <c r="J14" s="219">
        <v>2.6917403510607087</v>
      </c>
      <c r="K14" s="223">
        <v>2.6917403510607087</v>
      </c>
      <c r="L14" s="223">
        <v>2.6917403510607087</v>
      </c>
      <c r="M14" s="223">
        <v>2.6917403510607087</v>
      </c>
      <c r="N14" s="223">
        <v>2.6917403510607087</v>
      </c>
      <c r="O14" s="223">
        <v>2.6917403510607087</v>
      </c>
      <c r="P14" s="223">
        <v>2.6917403510607087</v>
      </c>
      <c r="Q14" s="223">
        <v>2.6917403510607087</v>
      </c>
      <c r="R14" s="223">
        <v>2.6917403510607087</v>
      </c>
      <c r="S14" s="223">
        <v>2.6917403510607087</v>
      </c>
      <c r="T14" s="223">
        <v>1.8749497167765281</v>
      </c>
      <c r="U14" s="223">
        <v>1.8749497167765281</v>
      </c>
      <c r="V14" s="223">
        <v>1.8749497167765281</v>
      </c>
      <c r="W14" s="223">
        <v>1.8749497167765281</v>
      </c>
      <c r="X14" s="223">
        <v>1.8749497167765281</v>
      </c>
      <c r="Y14" s="223">
        <v>1.8749497167765281</v>
      </c>
      <c r="Z14" s="223">
        <v>1.8749497167765281</v>
      </c>
      <c r="AA14" s="223">
        <v>1.8749497167765281</v>
      </c>
      <c r="AB14" s="223">
        <v>1.8749497167765281</v>
      </c>
      <c r="AC14" s="223">
        <v>1.8749497167765281</v>
      </c>
      <c r="AD14" s="223">
        <v>0</v>
      </c>
      <c r="AE14" s="223">
        <v>0</v>
      </c>
      <c r="AF14" s="223">
        <v>0</v>
      </c>
      <c r="AG14" s="223">
        <v>0</v>
      </c>
      <c r="AH14" s="223">
        <v>0</v>
      </c>
      <c r="AI14" s="223">
        <v>0</v>
      </c>
      <c r="AJ14" s="258">
        <f t="shared" si="2"/>
        <v>45.666900678372357</v>
      </c>
    </row>
    <row r="15" spans="1:36" x14ac:dyDescent="0.3">
      <c r="A15" s="246" t="s">
        <v>218</v>
      </c>
      <c r="B15" s="222">
        <v>16</v>
      </c>
      <c r="C15" s="265">
        <v>0.50541232646903267</v>
      </c>
      <c r="D15" s="266">
        <v>1</v>
      </c>
      <c r="E15" s="27"/>
      <c r="F15" s="27"/>
      <c r="G15" s="27"/>
      <c r="H15" s="55"/>
      <c r="I15" s="27"/>
      <c r="J15" s="219">
        <v>0.50541232646903267</v>
      </c>
      <c r="K15" s="223">
        <v>0.50541232646903267</v>
      </c>
      <c r="L15" s="223">
        <v>0.50541232646903267</v>
      </c>
      <c r="M15" s="223">
        <v>0.50541232646903267</v>
      </c>
      <c r="N15" s="223">
        <v>0.50541232646903267</v>
      </c>
      <c r="O15" s="223">
        <v>0.50541232646903267</v>
      </c>
      <c r="P15" s="223">
        <v>0.50541232646903267</v>
      </c>
      <c r="Q15" s="223">
        <v>0.50541232646903267</v>
      </c>
      <c r="R15" s="223">
        <v>0.50541232646903267</v>
      </c>
      <c r="S15" s="223">
        <v>0.50541232646903267</v>
      </c>
      <c r="T15" s="223">
        <v>0.50541232646903267</v>
      </c>
      <c r="U15" s="223">
        <v>0.50541232646903267</v>
      </c>
      <c r="V15" s="223">
        <v>0.50541232646903267</v>
      </c>
      <c r="W15" s="223">
        <v>0.50541232646903267</v>
      </c>
      <c r="X15" s="223">
        <v>0.50541232646903267</v>
      </c>
      <c r="Y15" s="223">
        <v>0.50541232646903267</v>
      </c>
      <c r="Z15" s="223">
        <v>0</v>
      </c>
      <c r="AA15" s="223">
        <v>0</v>
      </c>
      <c r="AB15" s="223">
        <v>0</v>
      </c>
      <c r="AC15" s="223">
        <v>0</v>
      </c>
      <c r="AD15" s="223">
        <v>0</v>
      </c>
      <c r="AE15" s="223">
        <v>0</v>
      </c>
      <c r="AF15" s="223">
        <v>0</v>
      </c>
      <c r="AG15" s="223">
        <v>0</v>
      </c>
      <c r="AH15" s="223">
        <v>0</v>
      </c>
      <c r="AI15" s="223">
        <v>0</v>
      </c>
      <c r="AJ15" s="258">
        <f t="shared" si="2"/>
        <v>8.0865972235045245</v>
      </c>
    </row>
    <row r="16" spans="1:36" x14ac:dyDescent="0.3">
      <c r="A16" s="246" t="s">
        <v>82</v>
      </c>
      <c r="B16" s="222">
        <v>20</v>
      </c>
      <c r="C16" s="265">
        <v>0</v>
      </c>
      <c r="D16" s="266">
        <v>1</v>
      </c>
      <c r="E16" s="27"/>
      <c r="F16" s="27"/>
      <c r="G16" s="27"/>
      <c r="H16" s="55"/>
      <c r="I16" s="27"/>
      <c r="J16" s="219">
        <v>0</v>
      </c>
      <c r="K16" s="223">
        <v>0</v>
      </c>
      <c r="L16" s="223">
        <v>0</v>
      </c>
      <c r="M16" s="223">
        <v>0</v>
      </c>
      <c r="N16" s="223">
        <v>0</v>
      </c>
      <c r="O16" s="223">
        <v>0</v>
      </c>
      <c r="P16" s="223">
        <v>0</v>
      </c>
      <c r="Q16" s="223">
        <v>0</v>
      </c>
      <c r="R16" s="223">
        <v>0</v>
      </c>
      <c r="S16" s="223">
        <v>0</v>
      </c>
      <c r="T16" s="223">
        <v>0</v>
      </c>
      <c r="U16" s="223">
        <v>0</v>
      </c>
      <c r="V16" s="223">
        <v>0</v>
      </c>
      <c r="W16" s="223">
        <v>0</v>
      </c>
      <c r="X16" s="223">
        <v>0</v>
      </c>
      <c r="Y16" s="223">
        <v>0</v>
      </c>
      <c r="Z16" s="223">
        <v>0</v>
      </c>
      <c r="AA16" s="223">
        <v>0</v>
      </c>
      <c r="AB16" s="223">
        <v>0</v>
      </c>
      <c r="AC16" s="223">
        <v>0</v>
      </c>
      <c r="AD16" s="223">
        <v>0</v>
      </c>
      <c r="AE16" s="223">
        <v>0</v>
      </c>
      <c r="AF16" s="223">
        <v>0</v>
      </c>
      <c r="AG16" s="223">
        <v>0</v>
      </c>
      <c r="AH16" s="223">
        <v>0</v>
      </c>
      <c r="AI16" s="223">
        <v>0</v>
      </c>
      <c r="AJ16" s="258">
        <f t="shared" si="2"/>
        <v>0</v>
      </c>
    </row>
    <row r="17" spans="1:36" x14ac:dyDescent="0.3">
      <c r="A17" s="226" t="s">
        <v>372</v>
      </c>
      <c r="B17" s="243"/>
      <c r="C17" s="228">
        <f>SUM(C5:C16)</f>
        <v>268.50005024346285</v>
      </c>
      <c r="D17" s="253">
        <f>J17/C17</f>
        <v>1</v>
      </c>
      <c r="E17" s="142"/>
      <c r="F17" s="99"/>
      <c r="G17" s="100"/>
      <c r="H17" s="100"/>
      <c r="I17" s="100"/>
      <c r="J17" s="270">
        <f>SUM(J5:J16)</f>
        <v>268.50005024346285</v>
      </c>
      <c r="K17" s="270">
        <f t="shared" ref="K17:AI17" si="3">SUM(K5:K16)</f>
        <v>268.50005024346285</v>
      </c>
      <c r="L17" s="270">
        <f t="shared" si="3"/>
        <v>268.50005024346285</v>
      </c>
      <c r="M17" s="270">
        <f t="shared" si="3"/>
        <v>268.50005024346285</v>
      </c>
      <c r="N17" s="270">
        <f t="shared" si="3"/>
        <v>268.50005024346285</v>
      </c>
      <c r="O17" s="270">
        <f t="shared" si="3"/>
        <v>268.50005024346285</v>
      </c>
      <c r="P17" s="270">
        <f t="shared" si="3"/>
        <v>139.0843973714245</v>
      </c>
      <c r="Q17" s="270">
        <f t="shared" si="3"/>
        <v>139.0843973714245</v>
      </c>
      <c r="R17" s="270">
        <f t="shared" si="3"/>
        <v>139.0843973714245</v>
      </c>
      <c r="S17" s="270">
        <f t="shared" si="3"/>
        <v>139.0843973714245</v>
      </c>
      <c r="T17" s="270">
        <f t="shared" si="3"/>
        <v>128.18636425819827</v>
      </c>
      <c r="U17" s="270">
        <f t="shared" si="3"/>
        <v>99.407972030639087</v>
      </c>
      <c r="V17" s="270">
        <f t="shared" si="3"/>
        <v>99.407972030639087</v>
      </c>
      <c r="W17" s="270">
        <f t="shared" si="3"/>
        <v>99.407972030639087</v>
      </c>
      <c r="X17" s="270">
        <f t="shared" si="3"/>
        <v>99.407972030639087</v>
      </c>
      <c r="Y17" s="270">
        <f t="shared" si="3"/>
        <v>90.219221473619257</v>
      </c>
      <c r="Z17" s="270">
        <f t="shared" si="3"/>
        <v>56.345391485376311</v>
      </c>
      <c r="AA17" s="270">
        <f t="shared" si="3"/>
        <v>56.345391485376311</v>
      </c>
      <c r="AB17" s="270">
        <f t="shared" si="3"/>
        <v>49.879533366025591</v>
      </c>
      <c r="AC17" s="270">
        <f t="shared" si="3"/>
        <v>41.210044786336468</v>
      </c>
      <c r="AD17" s="270">
        <f t="shared" si="3"/>
        <v>0</v>
      </c>
      <c r="AE17" s="270">
        <f t="shared" si="3"/>
        <v>0</v>
      </c>
      <c r="AF17" s="270">
        <f t="shared" si="3"/>
        <v>0</v>
      </c>
      <c r="AG17" s="270">
        <f t="shared" si="3"/>
        <v>0</v>
      </c>
      <c r="AH17" s="270">
        <f t="shared" si="3"/>
        <v>0</v>
      </c>
      <c r="AI17" s="270">
        <f t="shared" si="3"/>
        <v>0</v>
      </c>
      <c r="AJ17" s="220">
        <f>SUM(AJ5:AJ16)</f>
        <v>2987.1557259239639</v>
      </c>
    </row>
    <row r="18" spans="1:36" x14ac:dyDescent="0.3">
      <c r="A18" s="226" t="s">
        <v>373</v>
      </c>
      <c r="B18" s="231"/>
      <c r="C18" s="232"/>
      <c r="D18" s="244"/>
      <c r="E18" s="96"/>
      <c r="F18" s="96"/>
      <c r="G18" s="101"/>
      <c r="H18" s="101"/>
      <c r="I18" s="101"/>
      <c r="J18" s="220">
        <f>J17-J17</f>
        <v>0</v>
      </c>
      <c r="K18" s="220">
        <f t="shared" ref="K18:AI18" si="4">J17-K17</f>
        <v>0</v>
      </c>
      <c r="L18" s="220">
        <f t="shared" si="4"/>
        <v>0</v>
      </c>
      <c r="M18" s="220">
        <f t="shared" si="4"/>
        <v>0</v>
      </c>
      <c r="N18" s="220">
        <f t="shared" si="4"/>
        <v>0</v>
      </c>
      <c r="O18" s="220">
        <f t="shared" si="4"/>
        <v>0</v>
      </c>
      <c r="P18" s="220">
        <f t="shared" si="4"/>
        <v>129.41565287203835</v>
      </c>
      <c r="Q18" s="220">
        <f t="shared" si="4"/>
        <v>0</v>
      </c>
      <c r="R18" s="220">
        <f t="shared" si="4"/>
        <v>0</v>
      </c>
      <c r="S18" s="220">
        <f t="shared" si="4"/>
        <v>0</v>
      </c>
      <c r="T18" s="220">
        <f t="shared" si="4"/>
        <v>10.898033113226234</v>
      </c>
      <c r="U18" s="220">
        <f t="shared" si="4"/>
        <v>28.778392227559181</v>
      </c>
      <c r="V18" s="220">
        <f t="shared" si="4"/>
        <v>0</v>
      </c>
      <c r="W18" s="220">
        <f t="shared" si="4"/>
        <v>0</v>
      </c>
      <c r="X18" s="220">
        <f t="shared" si="4"/>
        <v>0</v>
      </c>
      <c r="Y18" s="220">
        <f t="shared" si="4"/>
        <v>9.18875055701983</v>
      </c>
      <c r="Z18" s="220">
        <f t="shared" si="4"/>
        <v>33.873829988242946</v>
      </c>
      <c r="AA18" s="220">
        <f t="shared" si="4"/>
        <v>0</v>
      </c>
      <c r="AB18" s="220">
        <f t="shared" si="4"/>
        <v>6.4658581193507203</v>
      </c>
      <c r="AC18" s="220">
        <f t="shared" si="4"/>
        <v>8.6694885796891228</v>
      </c>
      <c r="AD18" s="220">
        <f t="shared" si="4"/>
        <v>41.210044786336468</v>
      </c>
      <c r="AE18" s="220">
        <f t="shared" si="4"/>
        <v>0</v>
      </c>
      <c r="AF18" s="220">
        <f t="shared" si="4"/>
        <v>0</v>
      </c>
      <c r="AG18" s="220">
        <f t="shared" si="4"/>
        <v>0</v>
      </c>
      <c r="AH18" s="220">
        <f t="shared" si="4"/>
        <v>0</v>
      </c>
      <c r="AI18" s="220">
        <f t="shared" si="4"/>
        <v>0</v>
      </c>
      <c r="AJ18" s="75"/>
    </row>
    <row r="19" spans="1:36" x14ac:dyDescent="0.3">
      <c r="A19" s="226" t="s">
        <v>374</v>
      </c>
      <c r="B19" s="231"/>
      <c r="C19" s="232"/>
      <c r="D19" s="232"/>
      <c r="E19" s="96"/>
      <c r="F19" s="96"/>
      <c r="G19" s="101"/>
      <c r="H19" s="101"/>
      <c r="I19" s="101"/>
      <c r="J19" s="220">
        <f>$J$17-J17</f>
        <v>0</v>
      </c>
      <c r="K19" s="220">
        <f t="shared" ref="K19:AI19" si="5">$J$17-K17</f>
        <v>0</v>
      </c>
      <c r="L19" s="220">
        <f t="shared" si="5"/>
        <v>0</v>
      </c>
      <c r="M19" s="220">
        <f t="shared" si="5"/>
        <v>0</v>
      </c>
      <c r="N19" s="220">
        <f t="shared" si="5"/>
        <v>0</v>
      </c>
      <c r="O19" s="220">
        <f t="shared" si="5"/>
        <v>0</v>
      </c>
      <c r="P19" s="220">
        <f t="shared" si="5"/>
        <v>129.41565287203835</v>
      </c>
      <c r="Q19" s="220">
        <f t="shared" si="5"/>
        <v>129.41565287203835</v>
      </c>
      <c r="R19" s="220">
        <f t="shared" si="5"/>
        <v>129.41565287203835</v>
      </c>
      <c r="S19" s="220">
        <f t="shared" si="5"/>
        <v>129.41565287203835</v>
      </c>
      <c r="T19" s="220">
        <f t="shared" si="5"/>
        <v>140.31368598526458</v>
      </c>
      <c r="U19" s="220">
        <f t="shared" si="5"/>
        <v>169.09207821282376</v>
      </c>
      <c r="V19" s="220">
        <f t="shared" si="5"/>
        <v>169.09207821282376</v>
      </c>
      <c r="W19" s="220">
        <f t="shared" si="5"/>
        <v>169.09207821282376</v>
      </c>
      <c r="X19" s="220">
        <f t="shared" si="5"/>
        <v>169.09207821282376</v>
      </c>
      <c r="Y19" s="220">
        <f t="shared" si="5"/>
        <v>178.28082876984359</v>
      </c>
      <c r="Z19" s="220">
        <f t="shared" si="5"/>
        <v>212.15465875808655</v>
      </c>
      <c r="AA19" s="220">
        <f t="shared" si="5"/>
        <v>212.15465875808655</v>
      </c>
      <c r="AB19" s="220">
        <f t="shared" si="5"/>
        <v>218.62051687743727</v>
      </c>
      <c r="AC19" s="220">
        <f t="shared" si="5"/>
        <v>227.29000545712637</v>
      </c>
      <c r="AD19" s="220">
        <f t="shared" si="5"/>
        <v>268.50005024346285</v>
      </c>
      <c r="AE19" s="220">
        <f t="shared" si="5"/>
        <v>268.50005024346285</v>
      </c>
      <c r="AF19" s="220">
        <f t="shared" si="5"/>
        <v>268.50005024346285</v>
      </c>
      <c r="AG19" s="220">
        <f t="shared" si="5"/>
        <v>268.50005024346285</v>
      </c>
      <c r="AH19" s="220">
        <f t="shared" si="5"/>
        <v>268.50005024346285</v>
      </c>
      <c r="AI19" s="220">
        <f t="shared" si="5"/>
        <v>268.50005024346285</v>
      </c>
      <c r="AJ19" s="76"/>
    </row>
    <row r="20" spans="1:36" x14ac:dyDescent="0.3">
      <c r="A20" s="239" t="s">
        <v>70</v>
      </c>
      <c r="B20" s="254">
        <f>SUMPRODUCT(B5:B16,C5:C16)/C17</f>
        <v>11.485601610810333</v>
      </c>
      <c r="C20" s="75"/>
      <c r="E20" s="41"/>
      <c r="F20" s="41"/>
      <c r="G20" s="41"/>
      <c r="H20" s="41"/>
      <c r="I20" s="41"/>
      <c r="J20" s="41"/>
      <c r="K20" s="41"/>
      <c r="L20" s="41"/>
      <c r="M20" s="41"/>
      <c r="N20" s="41"/>
      <c r="O20" s="41"/>
      <c r="P20" s="41"/>
      <c r="Q20" s="41"/>
      <c r="R20" s="41"/>
      <c r="S20" s="41"/>
      <c r="T20" s="41"/>
    </row>
    <row r="21" spans="1:36" x14ac:dyDescent="0.3">
      <c r="A21" s="41"/>
      <c r="B21" s="123"/>
      <c r="C21" s="41"/>
      <c r="D21" s="41"/>
      <c r="E21" s="41"/>
      <c r="F21" s="41"/>
      <c r="G21" s="41"/>
      <c r="H21" s="41"/>
      <c r="I21" s="41"/>
      <c r="J21" s="41"/>
      <c r="K21" s="41"/>
      <c r="L21" s="41"/>
      <c r="M21" s="41"/>
      <c r="N21" s="41"/>
      <c r="O21" s="41"/>
      <c r="P21" s="41"/>
      <c r="Q21" s="41"/>
      <c r="R21" s="41"/>
      <c r="S21" s="41"/>
      <c r="T21" s="41"/>
    </row>
    <row r="22" spans="1:36" x14ac:dyDescent="0.3">
      <c r="A22" s="589" t="s">
        <v>2</v>
      </c>
      <c r="B22" s="590"/>
      <c r="C22" s="590"/>
      <c r="D22" s="590"/>
    </row>
    <row r="23" spans="1:36" ht="85.5" customHeight="1" x14ac:dyDescent="0.3">
      <c r="A23" s="591" t="s">
        <v>427</v>
      </c>
      <c r="B23" s="592"/>
      <c r="C23" s="592"/>
      <c r="D23" s="593"/>
      <c r="Q23" t="s">
        <v>212</v>
      </c>
    </row>
  </sheetData>
  <mergeCells count="7">
    <mergeCell ref="AJ3:AJ4"/>
    <mergeCell ref="A22:D22"/>
    <mergeCell ref="A23:D23"/>
    <mergeCell ref="A3:A4"/>
    <mergeCell ref="B3:B4"/>
    <mergeCell ref="C3:C4"/>
    <mergeCell ref="D3:D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1F2-64C5-40B0-82D5-D6B0F84D48DA}">
  <dimension ref="A1:BH87"/>
  <sheetViews>
    <sheetView workbookViewId="0"/>
    <sheetView workbookViewId="1"/>
  </sheetViews>
  <sheetFormatPr defaultRowHeight="15.75" x14ac:dyDescent="0.3"/>
  <cols>
    <col min="1" max="1" width="36" bestFit="1" customWidth="1"/>
    <col min="2" max="15" width="8.77734375" customWidth="1"/>
  </cols>
  <sheetData>
    <row r="1" spans="1:60" ht="15.75" customHeight="1" x14ac:dyDescent="0.3">
      <c r="A1" s="7" t="s">
        <v>13</v>
      </c>
      <c r="B1" s="157"/>
      <c r="C1" s="157"/>
      <c r="D1" s="157"/>
      <c r="E1" s="157"/>
      <c r="F1" s="157"/>
      <c r="G1" s="157"/>
      <c r="H1" s="157"/>
      <c r="I1" s="157"/>
      <c r="J1" s="157"/>
      <c r="K1" s="21"/>
      <c r="L1" s="21"/>
      <c r="M1" s="21"/>
      <c r="N1" s="21"/>
      <c r="O1" s="21"/>
    </row>
    <row r="2" spans="1:60" s="21" customFormat="1" x14ac:dyDescent="0.3">
      <c r="B2" s="538" t="s">
        <v>233</v>
      </c>
      <c r="C2" s="539"/>
      <c r="D2" s="539"/>
      <c r="E2" s="539"/>
      <c r="F2" s="539"/>
      <c r="G2" s="538" t="s">
        <v>234</v>
      </c>
      <c r="H2" s="539"/>
      <c r="I2" s="539"/>
      <c r="J2" s="540"/>
    </row>
    <row r="3" spans="1:60" x14ac:dyDescent="0.3">
      <c r="B3" s="56">
        <v>2017</v>
      </c>
      <c r="C3" s="158">
        <v>2018</v>
      </c>
      <c r="D3" s="158">
        <v>2019</v>
      </c>
      <c r="E3" s="158">
        <v>2020</v>
      </c>
      <c r="F3" s="158">
        <v>2021</v>
      </c>
      <c r="G3" s="159">
        <v>2022</v>
      </c>
      <c r="H3" s="158">
        <v>2023</v>
      </c>
      <c r="I3" s="159">
        <v>2024</v>
      </c>
      <c r="J3" s="158">
        <v>2025</v>
      </c>
      <c r="K3" s="21"/>
      <c r="L3" s="21"/>
      <c r="M3" s="21"/>
      <c r="N3" s="21"/>
      <c r="O3" s="21"/>
    </row>
    <row r="4" spans="1:60" x14ac:dyDescent="0.3">
      <c r="A4" s="13" t="s">
        <v>230</v>
      </c>
      <c r="B4" s="289">
        <v>36900000</v>
      </c>
      <c r="C4" s="304">
        <v>36900000</v>
      </c>
      <c r="D4" s="304">
        <v>36900000</v>
      </c>
      <c r="E4" s="304">
        <v>36900000</v>
      </c>
      <c r="F4" s="304">
        <v>36900000</v>
      </c>
      <c r="G4" s="304">
        <v>36900000</v>
      </c>
      <c r="H4" s="312">
        <v>36900000</v>
      </c>
      <c r="I4" s="312">
        <v>36900000</v>
      </c>
      <c r="J4" s="312">
        <v>36900000</v>
      </c>
      <c r="K4" s="21"/>
      <c r="L4" s="21"/>
      <c r="M4" s="21"/>
      <c r="N4" s="21"/>
      <c r="O4" s="21"/>
    </row>
    <row r="5" spans="1:60" x14ac:dyDescent="0.3">
      <c r="A5" s="13" t="s">
        <v>232</v>
      </c>
      <c r="B5" s="289">
        <v>8989294</v>
      </c>
      <c r="C5" s="304">
        <v>8989294</v>
      </c>
      <c r="D5" s="304">
        <v>8989294</v>
      </c>
      <c r="E5" s="304">
        <v>8989294</v>
      </c>
      <c r="F5" s="304">
        <v>8989294</v>
      </c>
      <c r="G5" s="313">
        <v>7262727</v>
      </c>
      <c r="H5" s="312">
        <v>7477351</v>
      </c>
      <c r="I5" s="312">
        <v>7477351</v>
      </c>
      <c r="J5" s="312">
        <v>7477351</v>
      </c>
      <c r="K5" s="21"/>
      <c r="L5" s="21"/>
      <c r="M5" s="21"/>
      <c r="N5" s="21"/>
      <c r="O5" s="21"/>
    </row>
    <row r="6" spans="1:60" x14ac:dyDescent="0.3">
      <c r="A6" s="13" t="s">
        <v>231</v>
      </c>
      <c r="B6" s="289">
        <f t="shared" ref="B6:G6" si="0">B4-B5</f>
        <v>27910706</v>
      </c>
      <c r="C6" s="304">
        <f t="shared" si="0"/>
        <v>27910706</v>
      </c>
      <c r="D6" s="304">
        <f t="shared" si="0"/>
        <v>27910706</v>
      </c>
      <c r="E6" s="304">
        <f t="shared" si="0"/>
        <v>27910706</v>
      </c>
      <c r="F6" s="289">
        <f t="shared" si="0"/>
        <v>27910706</v>
      </c>
      <c r="G6" s="304">
        <f t="shared" si="0"/>
        <v>29637273</v>
      </c>
      <c r="H6" s="304">
        <f t="shared" ref="H6:J6" si="1">H4-H5</f>
        <v>29422649</v>
      </c>
      <c r="I6" s="304">
        <f t="shared" si="1"/>
        <v>29422649</v>
      </c>
      <c r="J6" s="304">
        <f t="shared" si="1"/>
        <v>29422649</v>
      </c>
      <c r="K6" s="21"/>
      <c r="L6" s="21"/>
      <c r="M6" s="21"/>
      <c r="N6" s="21"/>
      <c r="O6" s="21"/>
    </row>
    <row r="7" spans="1:60" x14ac:dyDescent="0.3">
      <c r="E7" s="163"/>
      <c r="F7" s="164"/>
      <c r="G7" s="164"/>
      <c r="H7" s="164"/>
      <c r="K7" s="21"/>
      <c r="L7" s="21"/>
      <c r="M7" s="21"/>
      <c r="N7" s="21"/>
      <c r="O7" s="21"/>
    </row>
    <row r="8" spans="1:60" x14ac:dyDescent="0.3">
      <c r="A8" s="7" t="s">
        <v>19</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row>
    <row r="9" spans="1:60" x14ac:dyDescent="0.3">
      <c r="K9" s="21"/>
      <c r="L9" s="21"/>
      <c r="M9" s="21"/>
      <c r="N9" s="21"/>
      <c r="O9" s="21"/>
    </row>
    <row r="10" spans="1:60" x14ac:dyDescent="0.3">
      <c r="A10" s="6"/>
      <c r="B10" s="9">
        <v>2017</v>
      </c>
      <c r="C10" s="10">
        <v>2018</v>
      </c>
      <c r="D10" s="10">
        <v>2019</v>
      </c>
      <c r="E10" s="10">
        <v>2020</v>
      </c>
      <c r="F10" s="10">
        <v>2021</v>
      </c>
      <c r="G10" s="10">
        <v>2022</v>
      </c>
      <c r="H10" s="10">
        <v>2023</v>
      </c>
      <c r="I10" s="10">
        <v>2024</v>
      </c>
      <c r="J10" s="10">
        <v>2025</v>
      </c>
      <c r="K10" s="21"/>
      <c r="L10" s="21"/>
      <c r="M10" s="21"/>
      <c r="N10" s="21"/>
      <c r="O10" s="21"/>
    </row>
    <row r="11" spans="1:60" x14ac:dyDescent="0.3">
      <c r="A11" s="4" t="s">
        <v>21</v>
      </c>
      <c r="B11" s="11"/>
      <c r="C11" s="314">
        <v>7.3999999999999996E-2</v>
      </c>
      <c r="D11" s="314">
        <v>8.0600000000000005E-2</v>
      </c>
      <c r="E11" s="314">
        <v>9.0399999999999994E-2</v>
      </c>
      <c r="F11" s="314">
        <v>9.9299999999999999E-2</v>
      </c>
      <c r="G11" s="314">
        <v>0.1082</v>
      </c>
      <c r="H11" s="314">
        <v>0.1171</v>
      </c>
      <c r="I11" s="314">
        <v>0.12609999999999999</v>
      </c>
      <c r="J11" s="314">
        <v>0.13500000000000001</v>
      </c>
      <c r="K11" s="21"/>
      <c r="L11" s="21"/>
      <c r="M11" s="21"/>
      <c r="N11" s="21"/>
      <c r="O11" s="21"/>
    </row>
    <row r="12" spans="1:60" x14ac:dyDescent="0.3">
      <c r="A12" s="6" t="s">
        <v>22</v>
      </c>
      <c r="B12" s="12"/>
      <c r="C12" s="304">
        <v>2065392</v>
      </c>
      <c r="D12" s="304">
        <v>2248796</v>
      </c>
      <c r="E12" s="304">
        <v>2524426</v>
      </c>
      <c r="F12" s="304">
        <v>2771415</v>
      </c>
      <c r="G12" s="304">
        <v>3206649</v>
      </c>
      <c r="H12" s="304">
        <v>3445709</v>
      </c>
      <c r="I12" s="304">
        <v>3710933</v>
      </c>
      <c r="J12" s="304">
        <v>3973215</v>
      </c>
      <c r="K12" s="21"/>
      <c r="L12" s="21"/>
      <c r="M12" s="21"/>
      <c r="N12" s="21"/>
      <c r="O12" s="21"/>
    </row>
    <row r="13" spans="1:60" x14ac:dyDescent="0.3">
      <c r="A13" s="4" t="s">
        <v>23</v>
      </c>
      <c r="B13" s="11"/>
      <c r="C13" s="314">
        <v>7.0800000000000002E-2</v>
      </c>
      <c r="D13" s="314">
        <v>7.7399999999999997E-2</v>
      </c>
      <c r="E13" s="314">
        <v>8.3500000000000005E-2</v>
      </c>
      <c r="F13" s="314">
        <v>9.11E-2</v>
      </c>
      <c r="G13" s="314">
        <v>9.4700000000000006E-2</v>
      </c>
      <c r="H13" s="314">
        <v>0.10349999999999999</v>
      </c>
      <c r="I13" s="314">
        <v>0.1125</v>
      </c>
      <c r="J13" s="314">
        <v>0.12139999999999999</v>
      </c>
      <c r="K13" s="21"/>
      <c r="L13" s="21"/>
      <c r="M13" s="21"/>
      <c r="N13" s="21"/>
      <c r="O13" s="21"/>
    </row>
    <row r="14" spans="1:60" x14ac:dyDescent="0.3">
      <c r="A14" s="6" t="s">
        <v>24</v>
      </c>
      <c r="B14" s="12"/>
      <c r="C14" s="304">
        <v>1976966</v>
      </c>
      <c r="D14" s="304">
        <v>2159180</v>
      </c>
      <c r="E14" s="304">
        <v>2331191</v>
      </c>
      <c r="F14" s="304">
        <v>2542522</v>
      </c>
      <c r="G14" s="304">
        <v>2806315</v>
      </c>
      <c r="H14" s="304">
        <v>3045376</v>
      </c>
      <c r="I14" s="304">
        <v>3310600</v>
      </c>
      <c r="J14" s="304">
        <v>3572881</v>
      </c>
      <c r="K14" s="21"/>
      <c r="L14" s="21"/>
      <c r="M14" s="21"/>
      <c r="N14" s="21"/>
      <c r="O14" s="21"/>
    </row>
    <row r="15" spans="1:60" x14ac:dyDescent="0.3">
      <c r="K15" s="21"/>
      <c r="L15" s="21"/>
      <c r="M15" s="21"/>
      <c r="N15" s="21"/>
      <c r="O15" s="21"/>
    </row>
    <row r="16" spans="1:60" x14ac:dyDescent="0.3">
      <c r="A16" s="7" t="s">
        <v>16</v>
      </c>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row>
    <row r="17" spans="1:60" x14ac:dyDescent="0.3">
      <c r="K17" s="21"/>
      <c r="L17" s="21"/>
      <c r="M17" s="21"/>
      <c r="N17" s="21"/>
      <c r="O17" s="21"/>
    </row>
    <row r="18" spans="1:60" x14ac:dyDescent="0.3">
      <c r="A18" s="6"/>
      <c r="B18" s="9">
        <v>2017</v>
      </c>
      <c r="C18" s="10">
        <v>2018</v>
      </c>
      <c r="D18" s="10">
        <v>2019</v>
      </c>
      <c r="E18" s="10">
        <v>2020</v>
      </c>
      <c r="F18" s="10">
        <v>2021</v>
      </c>
      <c r="G18" s="10">
        <v>2022</v>
      </c>
      <c r="H18" s="10">
        <v>2023</v>
      </c>
      <c r="I18" s="10">
        <v>2024</v>
      </c>
      <c r="J18" s="10">
        <v>2025</v>
      </c>
      <c r="K18" s="21"/>
      <c r="L18" s="21"/>
      <c r="M18" s="21"/>
      <c r="N18" s="21"/>
      <c r="O18" s="21"/>
    </row>
    <row r="19" spans="1:60" x14ac:dyDescent="0.3">
      <c r="A19" s="13" t="s">
        <v>26</v>
      </c>
      <c r="B19" s="14"/>
      <c r="C19" s="310">
        <v>223286</v>
      </c>
      <c r="D19" s="310">
        <v>183404</v>
      </c>
      <c r="E19" s="310">
        <v>275630</v>
      </c>
      <c r="F19" s="310">
        <v>246989</v>
      </c>
      <c r="G19" s="311">
        <v>263793</v>
      </c>
      <c r="H19" s="311">
        <v>239060</v>
      </c>
      <c r="I19" s="311">
        <v>265224</v>
      </c>
      <c r="J19" s="311">
        <v>262282</v>
      </c>
      <c r="K19" s="21"/>
      <c r="L19" s="21"/>
      <c r="M19" s="21"/>
      <c r="N19" s="21"/>
      <c r="O19" s="21"/>
    </row>
    <row r="20" spans="1:60" x14ac:dyDescent="0.3">
      <c r="A20" s="13" t="s">
        <v>25</v>
      </c>
      <c r="B20" s="14"/>
      <c r="C20" s="310">
        <v>134859</v>
      </c>
      <c r="D20" s="310">
        <v>182214</v>
      </c>
      <c r="E20" s="310">
        <v>172011</v>
      </c>
      <c r="F20" s="310">
        <v>211331</v>
      </c>
      <c r="G20" s="311">
        <v>263793</v>
      </c>
      <c r="H20" s="311">
        <v>239060</v>
      </c>
      <c r="I20" s="311">
        <v>265224</v>
      </c>
      <c r="J20" s="311">
        <v>262282</v>
      </c>
      <c r="K20" s="21"/>
      <c r="L20" s="21"/>
      <c r="M20" s="21"/>
      <c r="N20" s="21"/>
      <c r="O20" s="21"/>
    </row>
    <row r="21" spans="1:60" x14ac:dyDescent="0.3">
      <c r="K21" s="21"/>
      <c r="L21" s="21"/>
      <c r="M21" s="21"/>
      <c r="N21" s="21"/>
      <c r="O21" s="21"/>
    </row>
    <row r="22" spans="1:60" x14ac:dyDescent="0.3">
      <c r="A22" s="7" t="s">
        <v>240</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1:60" x14ac:dyDescent="0.3">
      <c r="K23" s="21"/>
      <c r="L23" s="21"/>
      <c r="M23" s="21"/>
      <c r="N23" s="21"/>
      <c r="O23" s="21"/>
    </row>
    <row r="24" spans="1:60" x14ac:dyDescent="0.3">
      <c r="A24" s="6"/>
      <c r="B24" s="9">
        <v>2017</v>
      </c>
      <c r="C24" s="10">
        <v>2018</v>
      </c>
      <c r="D24" s="10">
        <v>2019</v>
      </c>
      <c r="E24" s="10">
        <v>2020</v>
      </c>
      <c r="F24" s="10">
        <v>2021</v>
      </c>
      <c r="G24" s="10">
        <v>2022</v>
      </c>
      <c r="H24" s="10">
        <v>2023</v>
      </c>
      <c r="I24" s="10">
        <v>2024</v>
      </c>
      <c r="J24" s="10">
        <v>2025</v>
      </c>
      <c r="K24" s="21"/>
      <c r="L24" s="21"/>
      <c r="M24" s="21"/>
      <c r="N24" s="21"/>
      <c r="O24" s="21"/>
    </row>
    <row r="25" spans="1:60" x14ac:dyDescent="0.3">
      <c r="A25" s="13" t="s">
        <v>241</v>
      </c>
      <c r="B25" s="14"/>
      <c r="C25" s="310">
        <f>C20+C45+C52+C59+C66+C73</f>
        <v>358145</v>
      </c>
      <c r="D25" s="310">
        <f>D20+D45+D52+D59+D66+D73</f>
        <v>356662.1362998343</v>
      </c>
      <c r="E25" s="310">
        <f>E20+E45+E52+E59+E66+E73</f>
        <v>377702.81677991647</v>
      </c>
      <c r="F25" s="310">
        <f>F20+F45+F52+F59+F66+F73</f>
        <v>457081.66849088325</v>
      </c>
      <c r="G25" s="310">
        <f>G20+G45+G51+G58+G65+G72</f>
        <v>419203.4757856006</v>
      </c>
      <c r="H25" s="310">
        <f>H20+H45+H51+H58+H65+H72+H79</f>
        <v>381110.88797129405</v>
      </c>
      <c r="I25" s="162">
        <f>I20+I45+I51+I58+I65+I72+I79+I86</f>
        <v>424283.89916920406</v>
      </c>
      <c r="J25" s="162">
        <f>J20+J45+J51+J58+J65+J72+J79+J86</f>
        <v>394679.21308767761</v>
      </c>
      <c r="K25" s="21"/>
      <c r="L25" s="21"/>
      <c r="M25" s="21"/>
      <c r="N25" s="21"/>
      <c r="O25" s="21"/>
    </row>
    <row r="26" spans="1:60" x14ac:dyDescent="0.3">
      <c r="K26" s="21"/>
      <c r="L26" s="21"/>
      <c r="M26" s="21"/>
      <c r="N26" s="21"/>
      <c r="O26" s="21"/>
    </row>
    <row r="27" spans="1:60" x14ac:dyDescent="0.3">
      <c r="A27" s="7" t="s">
        <v>237</v>
      </c>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row>
    <row r="28" spans="1:60" x14ac:dyDescent="0.3">
      <c r="K28" s="21"/>
      <c r="L28" s="21"/>
      <c r="M28" s="21"/>
      <c r="N28" s="21"/>
      <c r="O28" s="21"/>
    </row>
    <row r="29" spans="1:60" x14ac:dyDescent="0.3">
      <c r="A29" s="6"/>
      <c r="B29" s="9">
        <v>2017</v>
      </c>
      <c r="C29" s="10">
        <v>2018</v>
      </c>
      <c r="D29" s="10">
        <v>2019</v>
      </c>
      <c r="E29" s="10">
        <v>2020</v>
      </c>
      <c r="F29" s="10">
        <v>2021</v>
      </c>
      <c r="G29" s="10">
        <v>2022</v>
      </c>
      <c r="H29" s="10">
        <v>2023</v>
      </c>
      <c r="I29" s="10">
        <v>2024</v>
      </c>
      <c r="J29" s="10">
        <v>2025</v>
      </c>
      <c r="K29" s="21"/>
      <c r="L29" s="21"/>
      <c r="M29" s="21"/>
      <c r="N29" s="21"/>
      <c r="O29" s="21"/>
    </row>
    <row r="30" spans="1:60" x14ac:dyDescent="0.3">
      <c r="A30" s="13" t="s">
        <v>242</v>
      </c>
      <c r="B30" s="89"/>
      <c r="C30" s="310">
        <f>C20*0.1</f>
        <v>13485.900000000001</v>
      </c>
      <c r="D30" s="310">
        <f>D20*0.1</f>
        <v>18221.400000000001</v>
      </c>
      <c r="E30" s="310">
        <f>E20*0.1</f>
        <v>17201.100000000002</v>
      </c>
      <c r="F30" s="310">
        <f>F20*0.1</f>
        <v>21133.100000000002</v>
      </c>
      <c r="G30" s="311">
        <f>G25*0.1</f>
        <v>41920.34757856006</v>
      </c>
      <c r="H30" s="311">
        <f t="shared" ref="H30:J30" si="2">H25*0.1</f>
        <v>38111.088797129407</v>
      </c>
      <c r="I30" s="162">
        <f t="shared" ref="I30" si="3">I25*0.1</f>
        <v>42428.389916920409</v>
      </c>
      <c r="J30" s="162">
        <f t="shared" si="2"/>
        <v>39467.921308767764</v>
      </c>
      <c r="K30" s="21"/>
      <c r="L30" s="21"/>
      <c r="M30" s="21"/>
      <c r="N30" s="21"/>
      <c r="O30" s="21"/>
    </row>
    <row r="31" spans="1:60" x14ac:dyDescent="0.3">
      <c r="A31" s="13" t="s">
        <v>243</v>
      </c>
      <c r="B31" s="89"/>
      <c r="C31" s="310">
        <f>C30*1000/29.31</f>
        <v>460112.58955987723</v>
      </c>
      <c r="D31" s="310">
        <f>D30*1000/29.3</f>
        <v>621890.78498293518</v>
      </c>
      <c r="E31" s="310">
        <f>E30*1000/29.3</f>
        <v>587068.25938566565</v>
      </c>
      <c r="F31" s="310">
        <f>F30*1000/29.3</f>
        <v>721266.21160409565</v>
      </c>
      <c r="G31" s="311">
        <f>G30*1000/29.3</f>
        <v>1430728.5862989782</v>
      </c>
      <c r="H31" s="311">
        <f t="shared" ref="H31:J31" si="4">H30*1000/29.3</f>
        <v>1300719.7541682392</v>
      </c>
      <c r="I31" s="162">
        <f t="shared" ref="I31" si="5">I30*1000/29.3</f>
        <v>1448067.9152532562</v>
      </c>
      <c r="J31" s="162">
        <f t="shared" si="4"/>
        <v>1347028.0310159647</v>
      </c>
      <c r="K31" s="21"/>
      <c r="L31" s="21"/>
      <c r="M31" s="21"/>
      <c r="N31" s="21"/>
      <c r="O31" s="21"/>
    </row>
    <row r="32" spans="1:60" x14ac:dyDescent="0.3">
      <c r="K32" s="21"/>
      <c r="L32" s="21"/>
      <c r="M32" s="21"/>
      <c r="N32" s="21"/>
      <c r="O32" s="21"/>
    </row>
    <row r="33" spans="1:60" x14ac:dyDescent="0.3">
      <c r="A33" s="7" t="s">
        <v>239</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row>
    <row r="34" spans="1:60" x14ac:dyDescent="0.3">
      <c r="K34" s="21"/>
      <c r="L34" s="21"/>
      <c r="M34" s="21"/>
      <c r="N34" s="21"/>
      <c r="O34" s="21"/>
    </row>
    <row r="35" spans="1:60" x14ac:dyDescent="0.3">
      <c r="A35" s="6"/>
      <c r="B35" s="9">
        <v>2017</v>
      </c>
      <c r="C35" s="10">
        <v>2018</v>
      </c>
      <c r="D35" s="10">
        <v>2019</v>
      </c>
      <c r="E35" s="10">
        <v>2020</v>
      </c>
      <c r="F35" s="10">
        <v>2021</v>
      </c>
      <c r="G35" s="10">
        <v>2022</v>
      </c>
      <c r="H35" s="10">
        <v>2023</v>
      </c>
      <c r="I35" s="10">
        <v>2024</v>
      </c>
      <c r="J35" s="56">
        <v>2025</v>
      </c>
      <c r="K35" s="10">
        <v>2026</v>
      </c>
      <c r="L35" s="10">
        <v>2027</v>
      </c>
      <c r="M35" s="10">
        <v>2028</v>
      </c>
      <c r="N35" s="56">
        <v>2029</v>
      </c>
      <c r="O35" s="10">
        <v>2030</v>
      </c>
      <c r="P35" s="10">
        <v>2031</v>
      </c>
      <c r="Q35" s="10">
        <v>2032</v>
      </c>
      <c r="R35" s="56">
        <v>2033</v>
      </c>
      <c r="S35" s="10">
        <v>2034</v>
      </c>
      <c r="T35" s="10">
        <v>2035</v>
      </c>
      <c r="U35" s="10">
        <v>2036</v>
      </c>
      <c r="V35" s="56">
        <v>2037</v>
      </c>
      <c r="W35" s="10">
        <v>2038</v>
      </c>
      <c r="X35" s="10">
        <v>2039</v>
      </c>
      <c r="Y35" s="10">
        <v>2040</v>
      </c>
      <c r="Z35" s="56">
        <v>2041</v>
      </c>
      <c r="AA35" s="10">
        <v>2042</v>
      </c>
      <c r="AB35" s="10">
        <v>2043</v>
      </c>
      <c r="AC35" s="10">
        <v>2044</v>
      </c>
      <c r="AD35" s="56">
        <v>2045</v>
      </c>
      <c r="AE35" s="10">
        <v>2046</v>
      </c>
      <c r="AF35" s="10">
        <v>2047</v>
      </c>
      <c r="AG35" s="10">
        <v>2048</v>
      </c>
      <c r="AH35" s="56">
        <v>2049</v>
      </c>
      <c r="AI35" s="10">
        <v>2050</v>
      </c>
      <c r="AJ35" s="10">
        <v>2051</v>
      </c>
      <c r="AK35" s="10">
        <v>2052</v>
      </c>
      <c r="AL35" s="56">
        <v>2053</v>
      </c>
      <c r="AM35" s="10">
        <v>2054</v>
      </c>
      <c r="AN35" s="10">
        <v>2055</v>
      </c>
      <c r="AO35" s="10">
        <v>2056</v>
      </c>
      <c r="AP35" s="56">
        <v>2057</v>
      </c>
      <c r="AQ35" s="10">
        <v>2058</v>
      </c>
      <c r="AR35" s="10">
        <v>2059</v>
      </c>
      <c r="AS35" s="10">
        <v>2060</v>
      </c>
      <c r="AT35" s="56">
        <v>2061</v>
      </c>
      <c r="AU35" s="10">
        <v>2062</v>
      </c>
      <c r="AV35" s="10">
        <v>2063</v>
      </c>
      <c r="AW35" s="10">
        <v>2064</v>
      </c>
      <c r="AX35" s="56">
        <v>2065</v>
      </c>
      <c r="AY35" s="10">
        <v>2066</v>
      </c>
      <c r="AZ35" s="10">
        <v>2067</v>
      </c>
      <c r="BA35" s="10">
        <v>2068</v>
      </c>
      <c r="BB35" s="56">
        <v>2069</v>
      </c>
      <c r="BC35" s="10">
        <v>2070</v>
      </c>
      <c r="BD35" s="10">
        <v>2071</v>
      </c>
      <c r="BE35" s="10">
        <v>2072</v>
      </c>
      <c r="BF35" s="56">
        <v>2073</v>
      </c>
      <c r="BG35" s="10">
        <v>2074</v>
      </c>
      <c r="BH35" s="10">
        <v>2075</v>
      </c>
    </row>
    <row r="36" spans="1:60" x14ac:dyDescent="0.3">
      <c r="A36" s="160" t="s">
        <v>238</v>
      </c>
      <c r="B36" s="161"/>
      <c r="C36" s="161"/>
      <c r="D36" s="161"/>
      <c r="E36" s="161"/>
      <c r="F36" s="161"/>
      <c r="G36" s="315">
        <v>0.05</v>
      </c>
      <c r="H36" s="315">
        <v>0.05</v>
      </c>
      <c r="I36" s="315">
        <v>0.05</v>
      </c>
      <c r="J36" s="315">
        <v>0.05</v>
      </c>
      <c r="K36" s="315">
        <v>0.1</v>
      </c>
      <c r="L36" s="315">
        <v>0.1</v>
      </c>
      <c r="M36" s="315">
        <v>0.1</v>
      </c>
      <c r="N36" s="315">
        <v>0.1</v>
      </c>
      <c r="O36" s="315">
        <v>0.15</v>
      </c>
      <c r="P36" s="315">
        <v>0.15</v>
      </c>
      <c r="Q36" s="315">
        <v>0.15</v>
      </c>
      <c r="R36" s="315">
        <v>0.15</v>
      </c>
      <c r="S36" s="315">
        <v>0.15</v>
      </c>
      <c r="T36" s="315">
        <v>0.15</v>
      </c>
      <c r="U36" s="315">
        <v>0.15</v>
      </c>
      <c r="V36" s="315">
        <v>0.15</v>
      </c>
      <c r="W36" s="315">
        <v>0.15</v>
      </c>
      <c r="X36" s="315">
        <v>0.15</v>
      </c>
      <c r="Y36" s="315">
        <v>0.15</v>
      </c>
      <c r="Z36" s="315">
        <v>0.15</v>
      </c>
      <c r="AA36" s="315">
        <v>0.15</v>
      </c>
      <c r="AB36" s="315">
        <v>0.15</v>
      </c>
      <c r="AC36" s="315">
        <v>0.15</v>
      </c>
      <c r="AD36" s="315">
        <v>0.15</v>
      </c>
      <c r="AE36" s="315">
        <v>0.15</v>
      </c>
      <c r="AF36" s="315">
        <v>0.15</v>
      </c>
      <c r="AG36" s="315">
        <v>0.15</v>
      </c>
      <c r="AH36" s="315">
        <v>0.15</v>
      </c>
      <c r="AI36" s="315">
        <v>0.15</v>
      </c>
      <c r="AJ36" s="315">
        <v>0.15</v>
      </c>
      <c r="AK36" s="315">
        <v>0.15</v>
      </c>
      <c r="AL36" s="315">
        <v>0.15</v>
      </c>
      <c r="AM36" s="315">
        <v>0.15</v>
      </c>
      <c r="AN36" s="315">
        <v>0.15</v>
      </c>
      <c r="AO36" s="315">
        <v>0.15</v>
      </c>
      <c r="AP36" s="315">
        <v>0.15</v>
      </c>
      <c r="AQ36" s="315">
        <v>0.15</v>
      </c>
      <c r="AR36" s="315">
        <v>0.15</v>
      </c>
      <c r="AS36" s="315">
        <v>0.15</v>
      </c>
      <c r="AT36" s="315">
        <v>0.15</v>
      </c>
      <c r="AU36" s="315">
        <v>0.15</v>
      </c>
      <c r="AV36" s="315">
        <v>0.15</v>
      </c>
      <c r="AW36" s="315">
        <v>0.15</v>
      </c>
      <c r="AX36" s="315">
        <v>0.15</v>
      </c>
      <c r="AY36" s="315">
        <v>0.15</v>
      </c>
      <c r="AZ36" s="315">
        <v>0.15</v>
      </c>
      <c r="BA36" s="315">
        <v>0.15</v>
      </c>
      <c r="BB36" s="315">
        <v>0.15</v>
      </c>
      <c r="BC36" s="315">
        <v>0.15</v>
      </c>
      <c r="BD36" s="315">
        <v>0.15</v>
      </c>
      <c r="BE36" s="315">
        <v>0.15</v>
      </c>
      <c r="BF36" s="315">
        <v>0.15</v>
      </c>
      <c r="BG36" s="315">
        <v>0.15</v>
      </c>
      <c r="BH36" s="315">
        <v>0.15</v>
      </c>
    </row>
    <row r="37" spans="1:60" x14ac:dyDescent="0.3">
      <c r="A37" s="13" t="s">
        <v>244</v>
      </c>
      <c r="B37" s="89"/>
      <c r="C37" s="89"/>
      <c r="D37" s="89"/>
      <c r="E37" s="89"/>
      <c r="F37" s="89"/>
      <c r="G37" s="311">
        <f>G25*G36</f>
        <v>20960.17378928003</v>
      </c>
      <c r="H37" s="311">
        <f>H25*H36</f>
        <v>19055.544398564703</v>
      </c>
      <c r="I37" s="162">
        <f t="shared" ref="I37:J37" si="6">I25*I36</f>
        <v>21214.194958460204</v>
      </c>
      <c r="J37" s="162">
        <f t="shared" si="6"/>
        <v>19733.960654383882</v>
      </c>
      <c r="K37" s="90"/>
      <c r="L37" s="90"/>
      <c r="M37" s="90"/>
      <c r="N37" s="90"/>
      <c r="O37" s="90"/>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row>
    <row r="38" spans="1:60" x14ac:dyDescent="0.3">
      <c r="A38" s="13" t="s">
        <v>245</v>
      </c>
      <c r="B38" s="89"/>
      <c r="C38" s="89"/>
      <c r="D38" s="89"/>
      <c r="E38" s="89"/>
      <c r="F38" s="89"/>
      <c r="G38" s="311">
        <f>G37*1000/29.3</f>
        <v>715364.29314948909</v>
      </c>
      <c r="H38" s="311">
        <f>H37*1000/29.3</f>
        <v>650359.87708411959</v>
      </c>
      <c r="I38" s="162">
        <f>I37*1000/29.3</f>
        <v>724033.95762662811</v>
      </c>
      <c r="J38" s="162">
        <f t="shared" ref="J38" si="7">J37*1000/29.3</f>
        <v>673514.01550798235</v>
      </c>
      <c r="K38" s="90"/>
      <c r="L38" s="90"/>
      <c r="M38" s="90"/>
      <c r="N38" s="90"/>
      <c r="O38" s="90"/>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row>
    <row r="39" spans="1:60" x14ac:dyDescent="0.3">
      <c r="K39" s="21"/>
      <c r="L39" s="21"/>
      <c r="M39" s="21"/>
      <c r="N39" s="21"/>
      <c r="O39" s="21"/>
    </row>
    <row r="40" spans="1:60" x14ac:dyDescent="0.3">
      <c r="A40" s="7" t="s">
        <v>20</v>
      </c>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row>
    <row r="41" spans="1:60" x14ac:dyDescent="0.3">
      <c r="K41" s="21"/>
      <c r="L41" s="21"/>
      <c r="M41" s="21"/>
      <c r="N41" s="21"/>
      <c r="O41" s="21"/>
    </row>
    <row r="42" spans="1:60" x14ac:dyDescent="0.3">
      <c r="A42" s="6"/>
      <c r="B42" s="9">
        <v>2017</v>
      </c>
      <c r="C42" s="10">
        <v>2018</v>
      </c>
      <c r="D42" s="10">
        <v>2019</v>
      </c>
      <c r="E42" s="10">
        <v>2020</v>
      </c>
      <c r="F42" s="10">
        <v>2021</v>
      </c>
      <c r="G42" s="10">
        <v>2022</v>
      </c>
      <c r="H42" s="10">
        <v>2023</v>
      </c>
      <c r="I42" s="10">
        <v>2024</v>
      </c>
      <c r="J42" s="56">
        <v>2025</v>
      </c>
      <c r="K42" s="9">
        <v>2026</v>
      </c>
      <c r="L42" s="10">
        <v>2027</v>
      </c>
      <c r="M42" s="10">
        <v>2028</v>
      </c>
      <c r="N42" s="10">
        <v>2029</v>
      </c>
      <c r="O42" s="10">
        <v>2030</v>
      </c>
      <c r="P42" s="10">
        <v>2031</v>
      </c>
      <c r="Q42" s="10">
        <v>2032</v>
      </c>
      <c r="R42" s="10">
        <v>2033</v>
      </c>
      <c r="S42" s="56">
        <v>2034</v>
      </c>
      <c r="T42" s="9">
        <v>2035</v>
      </c>
      <c r="U42" s="10">
        <v>2036</v>
      </c>
      <c r="V42" s="10">
        <v>2037</v>
      </c>
      <c r="W42" s="10">
        <v>2038</v>
      </c>
      <c r="X42" s="10">
        <v>2039</v>
      </c>
      <c r="Y42" s="10">
        <v>2040</v>
      </c>
      <c r="Z42" s="10">
        <v>2041</v>
      </c>
      <c r="AA42" s="10">
        <v>2042</v>
      </c>
      <c r="AB42" s="56">
        <v>2043</v>
      </c>
      <c r="AC42" s="9">
        <v>2044</v>
      </c>
      <c r="AD42" s="10">
        <v>2045</v>
      </c>
      <c r="AE42" s="10">
        <v>2046</v>
      </c>
      <c r="AF42" s="10">
        <v>2047</v>
      </c>
      <c r="AG42" s="10">
        <v>2048</v>
      </c>
      <c r="AH42" s="10">
        <v>2049</v>
      </c>
      <c r="AI42" s="10">
        <v>2050</v>
      </c>
      <c r="AJ42" s="10">
        <v>2051</v>
      </c>
      <c r="AK42" s="56">
        <v>2052</v>
      </c>
      <c r="AL42" s="9">
        <v>2053</v>
      </c>
      <c r="AM42" s="10">
        <v>2054</v>
      </c>
      <c r="AN42" s="10">
        <v>2055</v>
      </c>
      <c r="AO42" s="10">
        <v>2056</v>
      </c>
      <c r="AP42" s="10">
        <v>2057</v>
      </c>
      <c r="AQ42" s="10">
        <v>2058</v>
      </c>
      <c r="AR42" s="10">
        <v>2059</v>
      </c>
      <c r="AS42" s="10">
        <v>2060</v>
      </c>
      <c r="AT42" s="56">
        <v>2061</v>
      </c>
      <c r="AU42" s="9">
        <v>2062</v>
      </c>
      <c r="AV42" s="10">
        <v>2063</v>
      </c>
      <c r="AW42" s="10">
        <v>2064</v>
      </c>
      <c r="AX42" s="10">
        <v>2065</v>
      </c>
      <c r="AY42" s="10">
        <v>2066</v>
      </c>
      <c r="AZ42" s="10">
        <v>2067</v>
      </c>
      <c r="BA42" s="10">
        <v>2068</v>
      </c>
      <c r="BB42" s="10">
        <v>2069</v>
      </c>
      <c r="BC42" s="56">
        <v>2070</v>
      </c>
      <c r="BD42" s="9">
        <v>2071</v>
      </c>
      <c r="BE42" s="10">
        <v>2072</v>
      </c>
      <c r="BF42" s="10">
        <v>2073</v>
      </c>
      <c r="BG42" s="10">
        <v>2074</v>
      </c>
      <c r="BH42" s="10">
        <v>2075</v>
      </c>
    </row>
    <row r="43" spans="1:60" x14ac:dyDescent="0.3">
      <c r="A43" s="4" t="s">
        <v>14</v>
      </c>
      <c r="B43" s="316">
        <v>6.6000000000000003E-2</v>
      </c>
      <c r="C43" s="317">
        <v>5.8000000000000003E-2</v>
      </c>
      <c r="D43" s="317">
        <v>5.1999999999999998E-2</v>
      </c>
      <c r="E43" s="317">
        <v>4.4999999999999998E-2</v>
      </c>
      <c r="F43" s="317">
        <v>0.04</v>
      </c>
      <c r="G43" s="317">
        <v>3.5000000000000003E-2</v>
      </c>
      <c r="H43" s="317">
        <v>3.1E-2</v>
      </c>
      <c r="I43" s="317">
        <v>2.8000000000000001E-2</v>
      </c>
      <c r="J43" s="317">
        <v>2.5000000000000001E-2</v>
      </c>
      <c r="K43" s="317">
        <v>2.3E-2</v>
      </c>
      <c r="L43" s="317">
        <v>2.1000000000000001E-2</v>
      </c>
      <c r="M43" s="317">
        <v>1.7999999999999999E-2</v>
      </c>
      <c r="N43" s="317">
        <v>1.7000000000000001E-2</v>
      </c>
      <c r="O43" s="317">
        <v>1.4999999999999999E-2</v>
      </c>
      <c r="P43" s="317">
        <v>1.2999999999999999E-2</v>
      </c>
      <c r="Q43" s="317">
        <v>1.0999999999999999E-2</v>
      </c>
      <c r="R43" s="317">
        <v>8.9999999999999993E-3</v>
      </c>
      <c r="S43" s="317">
        <v>7.0000000000000001E-3</v>
      </c>
      <c r="T43" s="317">
        <v>5.0000000000000001E-3</v>
      </c>
      <c r="U43" s="317">
        <v>4.0000000000000001E-3</v>
      </c>
      <c r="V43" s="317">
        <v>3.0000000000000001E-3</v>
      </c>
      <c r="W43" s="317">
        <v>2E-3</v>
      </c>
      <c r="X43" s="317">
        <v>1E-3</v>
      </c>
      <c r="Y43" s="317">
        <v>0</v>
      </c>
      <c r="Z43" s="317">
        <v>0</v>
      </c>
      <c r="AA43" s="317">
        <v>0</v>
      </c>
      <c r="AB43" s="317">
        <v>0</v>
      </c>
      <c r="AC43" s="317">
        <v>0</v>
      </c>
      <c r="AD43" s="317">
        <v>0</v>
      </c>
      <c r="AE43" s="317">
        <v>0</v>
      </c>
      <c r="AF43" s="317">
        <v>0</v>
      </c>
      <c r="AG43" s="317">
        <v>0</v>
      </c>
      <c r="AH43" s="317">
        <v>0</v>
      </c>
      <c r="AI43" s="317">
        <v>0</v>
      </c>
      <c r="AJ43" s="317">
        <v>0</v>
      </c>
      <c r="AK43" s="317">
        <v>0</v>
      </c>
      <c r="AL43" s="317">
        <v>0</v>
      </c>
      <c r="AM43" s="317">
        <v>0</v>
      </c>
      <c r="AN43" s="317">
        <v>0</v>
      </c>
      <c r="AO43" s="317">
        <v>0</v>
      </c>
      <c r="AP43" s="317">
        <v>0</v>
      </c>
      <c r="AQ43" s="317">
        <v>0</v>
      </c>
      <c r="AR43" s="317">
        <v>0</v>
      </c>
      <c r="AS43" s="317">
        <v>0</v>
      </c>
      <c r="AT43" s="317">
        <v>0</v>
      </c>
      <c r="AU43" s="317">
        <v>0</v>
      </c>
      <c r="AV43" s="317">
        <v>0</v>
      </c>
      <c r="AW43" s="317">
        <v>0</v>
      </c>
      <c r="AX43" s="317">
        <v>0</v>
      </c>
      <c r="AY43" s="317">
        <v>0</v>
      </c>
      <c r="AZ43" s="317">
        <v>0</v>
      </c>
      <c r="BA43" s="317">
        <v>0</v>
      </c>
      <c r="BB43" s="317">
        <v>0</v>
      </c>
      <c r="BC43" s="317">
        <v>0</v>
      </c>
      <c r="BD43" s="317">
        <v>0</v>
      </c>
      <c r="BE43" s="317">
        <v>0</v>
      </c>
      <c r="BF43" s="317">
        <v>0</v>
      </c>
      <c r="BG43" s="317">
        <v>0</v>
      </c>
      <c r="BH43" s="317">
        <v>0</v>
      </c>
    </row>
    <row r="44" spans="1:60" x14ac:dyDescent="0.3">
      <c r="A44" s="6" t="s">
        <v>15</v>
      </c>
      <c r="B44" s="310">
        <f>B43*B$6</f>
        <v>1842106.5960000001</v>
      </c>
      <c r="C44" s="310">
        <f t="shared" ref="C44:F44" si="8">C43*C$6</f>
        <v>1618820.9480000001</v>
      </c>
      <c r="D44" s="310">
        <f t="shared" si="8"/>
        <v>1451356.7119999998</v>
      </c>
      <c r="E44" s="310">
        <f t="shared" si="8"/>
        <v>1255981.77</v>
      </c>
      <c r="F44" s="310">
        <f t="shared" si="8"/>
        <v>1116428.24</v>
      </c>
      <c r="G44" s="310">
        <f>G43*G$6</f>
        <v>1037304.5550000001</v>
      </c>
      <c r="H44" s="310">
        <f t="shared" ref="H44" si="9">H43*H$6</f>
        <v>912102.11899999995</v>
      </c>
      <c r="I44" s="310">
        <f t="shared" ref="I44" si="10">I43*I$6</f>
        <v>823834.17200000002</v>
      </c>
      <c r="J44" s="310">
        <f t="shared" ref="J44" si="11">J43*J$6</f>
        <v>735566.22500000009</v>
      </c>
      <c r="K44" s="162">
        <f>K43*$J$6</f>
        <v>676720.92700000003</v>
      </c>
      <c r="L44" s="162">
        <f t="shared" ref="L44:O44" si="12">L43*$J$6</f>
        <v>617875.62900000007</v>
      </c>
      <c r="M44" s="162">
        <f t="shared" si="12"/>
        <v>529607.68199999991</v>
      </c>
      <c r="N44" s="162">
        <f t="shared" si="12"/>
        <v>500185.03300000005</v>
      </c>
      <c r="O44" s="162">
        <f t="shared" si="12"/>
        <v>441339.73499999999</v>
      </c>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row>
    <row r="45" spans="1:60" ht="16.5" customHeight="1" x14ac:dyDescent="0.3">
      <c r="A45" s="6" t="s">
        <v>90</v>
      </c>
      <c r="B45" s="318"/>
      <c r="C45" s="310">
        <v>223286</v>
      </c>
      <c r="D45" s="310">
        <v>167464</v>
      </c>
      <c r="E45" s="310">
        <v>195375</v>
      </c>
      <c r="F45" s="310">
        <v>139554</v>
      </c>
      <c r="G45" s="311">
        <v>148186</v>
      </c>
      <c r="H45" s="311">
        <f>G44-H44</f>
        <v>125202.4360000001</v>
      </c>
      <c r="I45" s="311">
        <f t="shared" ref="I45:J45" si="13">H44-I44</f>
        <v>88267.946999999927</v>
      </c>
      <c r="J45" s="311">
        <f t="shared" si="13"/>
        <v>88267.946999999927</v>
      </c>
      <c r="K45" s="162">
        <f>J44-K44</f>
        <v>58845.298000000068</v>
      </c>
      <c r="L45" s="162">
        <f t="shared" ref="L45:O45" si="14">K44-L44</f>
        <v>58845.297999999952</v>
      </c>
      <c r="M45" s="162">
        <f t="shared" si="14"/>
        <v>88267.94700000016</v>
      </c>
      <c r="N45" s="162">
        <f t="shared" si="14"/>
        <v>29422.648999999859</v>
      </c>
      <c r="O45" s="162">
        <f t="shared" si="14"/>
        <v>58845.298000000068</v>
      </c>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row>
    <row r="46" spans="1:60" x14ac:dyDescent="0.3">
      <c r="C46" s="21"/>
      <c r="D46" s="21"/>
      <c r="E46" s="21"/>
      <c r="F46" s="21"/>
      <c r="G46" s="21"/>
      <c r="H46" s="21"/>
      <c r="I46" s="21"/>
      <c r="J46" s="21"/>
      <c r="K46" s="21"/>
    </row>
    <row r="47" spans="1:60" x14ac:dyDescent="0.3">
      <c r="A47" s="7" t="s">
        <v>93</v>
      </c>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row>
    <row r="49" spans="1:60" x14ac:dyDescent="0.3">
      <c r="A49" s="6"/>
      <c r="B49" s="9">
        <v>2017</v>
      </c>
      <c r="C49" s="10">
        <v>2018</v>
      </c>
      <c r="D49" s="10">
        <v>2019</v>
      </c>
      <c r="E49" s="10">
        <v>2020</v>
      </c>
      <c r="F49" s="10">
        <v>2021</v>
      </c>
      <c r="G49" s="10">
        <v>2022</v>
      </c>
      <c r="H49" s="10">
        <v>2023</v>
      </c>
      <c r="I49" s="10">
        <v>2024</v>
      </c>
      <c r="J49" s="10">
        <v>2025</v>
      </c>
      <c r="K49" s="10">
        <v>2026</v>
      </c>
      <c r="L49" s="10">
        <v>2027</v>
      </c>
      <c r="M49" s="10">
        <v>2028</v>
      </c>
      <c r="N49" s="10">
        <v>2029</v>
      </c>
      <c r="O49" s="10">
        <v>2030</v>
      </c>
      <c r="P49" s="10">
        <v>2031</v>
      </c>
      <c r="Q49" s="10">
        <v>2032</v>
      </c>
      <c r="R49" s="10">
        <v>2033</v>
      </c>
      <c r="S49" s="10">
        <v>2034</v>
      </c>
      <c r="T49" s="10">
        <v>2035</v>
      </c>
      <c r="U49" s="10">
        <v>2036</v>
      </c>
      <c r="V49" s="10">
        <v>2037</v>
      </c>
      <c r="W49" s="10">
        <v>2038</v>
      </c>
      <c r="X49" s="10">
        <v>2039</v>
      </c>
      <c r="Y49" s="10">
        <v>2040</v>
      </c>
      <c r="Z49" s="10">
        <v>2041</v>
      </c>
      <c r="AA49" s="10">
        <v>2042</v>
      </c>
      <c r="AB49" s="56">
        <v>2043</v>
      </c>
      <c r="AC49" s="24">
        <v>2044</v>
      </c>
      <c r="AD49" s="24">
        <v>2045</v>
      </c>
      <c r="AE49" s="57">
        <v>2046</v>
      </c>
      <c r="AF49" s="57">
        <v>2047</v>
      </c>
      <c r="AG49" s="57">
        <v>2048</v>
      </c>
      <c r="AH49" s="57">
        <v>2049</v>
      </c>
      <c r="AI49" s="57">
        <v>2050</v>
      </c>
      <c r="AJ49" s="57">
        <v>2051</v>
      </c>
      <c r="AK49" s="57">
        <v>2052</v>
      </c>
      <c r="AL49" s="57">
        <v>2053</v>
      </c>
      <c r="AM49" s="57">
        <v>2054</v>
      </c>
      <c r="AN49" s="57">
        <v>2055</v>
      </c>
      <c r="AO49" s="57">
        <v>2056</v>
      </c>
      <c r="AP49" s="57">
        <v>2057</v>
      </c>
      <c r="AQ49" s="57">
        <v>2058</v>
      </c>
      <c r="AR49" s="57">
        <v>2059</v>
      </c>
      <c r="AS49" s="57">
        <v>2060</v>
      </c>
      <c r="AT49" s="57">
        <v>2061</v>
      </c>
      <c r="AU49" s="57">
        <v>2062</v>
      </c>
      <c r="AV49" s="57">
        <v>2063</v>
      </c>
      <c r="AW49" s="57">
        <v>2064</v>
      </c>
      <c r="AX49" s="57">
        <v>2065</v>
      </c>
      <c r="AY49" s="57">
        <v>2066</v>
      </c>
      <c r="AZ49" s="57">
        <v>2067</v>
      </c>
      <c r="BA49" s="57">
        <v>2068</v>
      </c>
      <c r="BB49" s="57">
        <v>2069</v>
      </c>
      <c r="BC49" s="57">
        <v>2070</v>
      </c>
      <c r="BD49" s="57">
        <v>2071</v>
      </c>
      <c r="BE49" s="57">
        <v>2072</v>
      </c>
      <c r="BF49" s="57">
        <v>2073</v>
      </c>
      <c r="BG49" s="57">
        <v>2074</v>
      </c>
      <c r="BH49" s="57">
        <v>2075</v>
      </c>
    </row>
    <row r="50" spans="1:60" x14ac:dyDescent="0.3">
      <c r="A50" s="13" t="s">
        <v>103</v>
      </c>
      <c r="B50" s="89"/>
      <c r="C50" s="310">
        <v>377775.42499021278</v>
      </c>
      <c r="D50" s="310">
        <v>370791.28869037848</v>
      </c>
      <c r="E50" s="310">
        <v>367671.52550070599</v>
      </c>
      <c r="F50" s="310">
        <v>310006.66287474718</v>
      </c>
      <c r="G50" s="310">
        <v>307402.16361478367</v>
      </c>
      <c r="H50" s="310">
        <v>303799.58402341546</v>
      </c>
      <c r="I50" s="310">
        <v>294061.78909877565</v>
      </c>
      <c r="J50" s="310">
        <v>287495.93222235976</v>
      </c>
      <c r="K50" s="310">
        <v>280866.21332983678</v>
      </c>
      <c r="L50" s="310">
        <v>264184.33651623508</v>
      </c>
      <c r="M50" s="310">
        <v>136354.43461888403</v>
      </c>
      <c r="N50" s="310">
        <v>106013.22744250399</v>
      </c>
      <c r="O50" s="310">
        <v>96964.853166462184</v>
      </c>
      <c r="P50" s="310">
        <v>88311.253995996172</v>
      </c>
      <c r="Q50" s="310">
        <v>68115.393758561011</v>
      </c>
      <c r="R50" s="310">
        <v>16518.476094158985</v>
      </c>
      <c r="S50" s="310">
        <v>14255.818569812978</v>
      </c>
      <c r="T50" s="310">
        <v>12716.994530153841</v>
      </c>
      <c r="U50" s="310">
        <v>9655.7016416181777</v>
      </c>
      <c r="V50" s="310">
        <v>9490.5320533347422</v>
      </c>
      <c r="W50" s="310">
        <v>5319.4603217142894</v>
      </c>
      <c r="X50" s="310">
        <v>5286.6768710839251</v>
      </c>
      <c r="Y50" s="310">
        <v>5277.4782910237809</v>
      </c>
      <c r="Z50" s="310">
        <v>5269.8985630883099</v>
      </c>
      <c r="AA50" s="310">
        <v>5265.9638062623771</v>
      </c>
      <c r="AB50" s="319">
        <v>0</v>
      </c>
      <c r="AC50" s="319">
        <v>0</v>
      </c>
      <c r="AD50" s="319">
        <v>0</v>
      </c>
      <c r="AE50" s="310">
        <v>0</v>
      </c>
      <c r="AF50" s="310">
        <v>0</v>
      </c>
      <c r="AG50" s="310">
        <v>0</v>
      </c>
      <c r="AH50" s="310">
        <v>0</v>
      </c>
      <c r="AI50" s="310">
        <v>0</v>
      </c>
      <c r="AJ50" s="310">
        <v>0</v>
      </c>
      <c r="AK50" s="310">
        <v>0</v>
      </c>
      <c r="AL50" s="310">
        <v>0</v>
      </c>
      <c r="AM50" s="310">
        <v>0</v>
      </c>
      <c r="AN50" s="310">
        <v>0</v>
      </c>
      <c r="AO50" s="310">
        <v>0</v>
      </c>
      <c r="AP50" s="310">
        <v>0</v>
      </c>
      <c r="AQ50" s="310">
        <v>0</v>
      </c>
      <c r="AR50" s="310">
        <v>0</v>
      </c>
      <c r="AS50" s="310">
        <v>0</v>
      </c>
      <c r="AT50" s="310">
        <v>0</v>
      </c>
      <c r="AU50" s="310">
        <v>0</v>
      </c>
      <c r="AV50" s="310">
        <v>0</v>
      </c>
      <c r="AW50" s="310">
        <v>0</v>
      </c>
      <c r="AX50" s="310">
        <v>0</v>
      </c>
      <c r="AY50" s="310">
        <v>0</v>
      </c>
      <c r="AZ50" s="310">
        <v>0</v>
      </c>
      <c r="BA50" s="310">
        <v>0</v>
      </c>
      <c r="BB50" s="310">
        <v>0</v>
      </c>
      <c r="BC50" s="310">
        <v>0</v>
      </c>
      <c r="BD50" s="310">
        <v>0</v>
      </c>
      <c r="BE50" s="310">
        <v>0</v>
      </c>
      <c r="BF50" s="310">
        <v>0</v>
      </c>
      <c r="BG50" s="310">
        <v>0</v>
      </c>
      <c r="BH50" s="310">
        <v>0</v>
      </c>
    </row>
    <row r="51" spans="1:60" x14ac:dyDescent="0.3">
      <c r="A51" s="13" t="s">
        <v>104</v>
      </c>
      <c r="B51" s="89"/>
      <c r="C51" s="310">
        <v>0</v>
      </c>
      <c r="D51" s="310">
        <f>C50-D50</f>
        <v>6984.1362998342956</v>
      </c>
      <c r="E51" s="310">
        <f t="shared" ref="E51:AB51" si="15">D50-E50</f>
        <v>3119.7631896724924</v>
      </c>
      <c r="F51" s="310">
        <f t="shared" si="15"/>
        <v>57664.862625958805</v>
      </c>
      <c r="G51" s="310">
        <f t="shared" si="15"/>
        <v>2604.4992599635152</v>
      </c>
      <c r="H51" s="310">
        <f t="shared" si="15"/>
        <v>3602.5795913682086</v>
      </c>
      <c r="I51" s="310">
        <f t="shared" si="15"/>
        <v>9737.7949246398057</v>
      </c>
      <c r="J51" s="310">
        <f t="shared" si="15"/>
        <v>6565.856876415899</v>
      </c>
      <c r="K51" s="310">
        <f t="shared" si="15"/>
        <v>6629.7188925229711</v>
      </c>
      <c r="L51" s="310">
        <f t="shared" si="15"/>
        <v>16681.876813601702</v>
      </c>
      <c r="M51" s="310">
        <f t="shared" si="15"/>
        <v>127829.90189735105</v>
      </c>
      <c r="N51" s="310">
        <f t="shared" si="15"/>
        <v>30341.207176380034</v>
      </c>
      <c r="O51" s="310">
        <f t="shared" si="15"/>
        <v>9048.3742760418099</v>
      </c>
      <c r="P51" s="310">
        <f t="shared" si="15"/>
        <v>8653.5991704660119</v>
      </c>
      <c r="Q51" s="310">
        <f t="shared" si="15"/>
        <v>20195.860237435161</v>
      </c>
      <c r="R51" s="310">
        <f t="shared" si="15"/>
        <v>51596.917664402026</v>
      </c>
      <c r="S51" s="310">
        <f t="shared" si="15"/>
        <v>2262.6575243460065</v>
      </c>
      <c r="T51" s="310">
        <f t="shared" si="15"/>
        <v>1538.8240396591373</v>
      </c>
      <c r="U51" s="310">
        <f t="shared" si="15"/>
        <v>3061.2928885356632</v>
      </c>
      <c r="V51" s="310">
        <f t="shared" si="15"/>
        <v>165.16958828343559</v>
      </c>
      <c r="W51" s="310">
        <f t="shared" si="15"/>
        <v>4171.0717316204527</v>
      </c>
      <c r="X51" s="310">
        <f t="shared" si="15"/>
        <v>32.783450630364314</v>
      </c>
      <c r="Y51" s="310">
        <f t="shared" si="15"/>
        <v>9.1985800601441952</v>
      </c>
      <c r="Z51" s="310">
        <f t="shared" si="15"/>
        <v>7.5797279354710554</v>
      </c>
      <c r="AA51" s="310">
        <f t="shared" si="15"/>
        <v>3.934756825932709</v>
      </c>
      <c r="AB51" s="319">
        <f t="shared" si="15"/>
        <v>5265.9638062623771</v>
      </c>
      <c r="AC51" s="319">
        <f t="shared" ref="AC51" si="16">AB50-AC50</f>
        <v>0</v>
      </c>
      <c r="AD51" s="319">
        <f t="shared" ref="AD51" si="17">AC50-AD50</f>
        <v>0</v>
      </c>
      <c r="AE51" s="310">
        <f t="shared" ref="AE51" si="18">AD50-AE50</f>
        <v>0</v>
      </c>
      <c r="AF51" s="310">
        <f t="shared" ref="AF51" si="19">AE50-AF50</f>
        <v>0</v>
      </c>
      <c r="AG51" s="310">
        <f t="shared" ref="AG51" si="20">AF50-AG50</f>
        <v>0</v>
      </c>
      <c r="AH51" s="310">
        <f t="shared" ref="AH51" si="21">AG50-AH50</f>
        <v>0</v>
      </c>
      <c r="AI51" s="310">
        <f t="shared" ref="AI51" si="22">AH50-AI50</f>
        <v>0</v>
      </c>
      <c r="AJ51" s="310">
        <f t="shared" ref="AJ51" si="23">AI50-AJ50</f>
        <v>0</v>
      </c>
      <c r="AK51" s="310">
        <f t="shared" ref="AK51" si="24">AJ50-AK50</f>
        <v>0</v>
      </c>
      <c r="AL51" s="310">
        <f t="shared" ref="AL51" si="25">AK50-AL50</f>
        <v>0</v>
      </c>
      <c r="AM51" s="310">
        <f t="shared" ref="AM51" si="26">AL50-AM50</f>
        <v>0</v>
      </c>
      <c r="AN51" s="310">
        <f t="shared" ref="AN51" si="27">AM50-AN50</f>
        <v>0</v>
      </c>
      <c r="AO51" s="310">
        <f t="shared" ref="AO51" si="28">AN50-AO50</f>
        <v>0</v>
      </c>
      <c r="AP51" s="310">
        <f t="shared" ref="AP51" si="29">AO50-AP50</f>
        <v>0</v>
      </c>
      <c r="AQ51" s="310">
        <f t="shared" ref="AQ51" si="30">AP50-AQ50</f>
        <v>0</v>
      </c>
      <c r="AR51" s="310">
        <f t="shared" ref="AR51" si="31">AQ50-AR50</f>
        <v>0</v>
      </c>
      <c r="AS51" s="310">
        <f t="shared" ref="AS51" si="32">AR50-AS50</f>
        <v>0</v>
      </c>
      <c r="AT51" s="310">
        <f t="shared" ref="AT51" si="33">AS50-AT50</f>
        <v>0</v>
      </c>
      <c r="AU51" s="310">
        <f t="shared" ref="AU51" si="34">AT50-AU50</f>
        <v>0</v>
      </c>
      <c r="AV51" s="310">
        <f t="shared" ref="AV51" si="35">AU50-AV50</f>
        <v>0</v>
      </c>
      <c r="AW51" s="310">
        <f t="shared" ref="AW51" si="36">AV50-AW50</f>
        <v>0</v>
      </c>
      <c r="AX51" s="310">
        <f t="shared" ref="AX51" si="37">AW50-AX50</f>
        <v>0</v>
      </c>
      <c r="AY51" s="310">
        <f t="shared" ref="AY51" si="38">AX50-AY50</f>
        <v>0</v>
      </c>
      <c r="AZ51" s="310">
        <f t="shared" ref="AZ51" si="39">AY50-AZ50</f>
        <v>0</v>
      </c>
      <c r="BA51" s="310">
        <f t="shared" ref="BA51" si="40">AZ50-BA50</f>
        <v>0</v>
      </c>
      <c r="BB51" s="310">
        <f t="shared" ref="BB51" si="41">BA50-BB50</f>
        <v>0</v>
      </c>
      <c r="BC51" s="310">
        <f t="shared" ref="BC51" si="42">BB50-BC50</f>
        <v>0</v>
      </c>
      <c r="BD51" s="310">
        <f t="shared" ref="BD51" si="43">BC50-BD50</f>
        <v>0</v>
      </c>
      <c r="BE51" s="310">
        <f t="shared" ref="BE51" si="44">BD50-BE50</f>
        <v>0</v>
      </c>
      <c r="BF51" s="310">
        <f t="shared" ref="BF51" si="45">BE50-BF50</f>
        <v>0</v>
      </c>
      <c r="BG51" s="310">
        <f t="shared" ref="BG51" si="46">BF50-BG50</f>
        <v>0</v>
      </c>
      <c r="BH51" s="310">
        <f t="shared" ref="BH51" si="47">BG50-BH50</f>
        <v>0</v>
      </c>
    </row>
    <row r="52" spans="1:60" x14ac:dyDescent="0.3">
      <c r="A52" s="13" t="s">
        <v>105</v>
      </c>
      <c r="B52" s="89"/>
      <c r="C52" s="310">
        <v>0</v>
      </c>
      <c r="D52" s="310">
        <f>$C$50-D50</f>
        <v>6984.1362998342956</v>
      </c>
      <c r="E52" s="310">
        <f t="shared" ref="E52:AB52" si="48">$C$50-E50</f>
        <v>10103.899489506788</v>
      </c>
      <c r="F52" s="310">
        <f t="shared" si="48"/>
        <v>67768.762115465594</v>
      </c>
      <c r="G52" s="310">
        <f t="shared" si="48"/>
        <v>70373.261375429109</v>
      </c>
      <c r="H52" s="310">
        <f t="shared" si="48"/>
        <v>73975.840966797317</v>
      </c>
      <c r="I52" s="310">
        <f t="shared" si="48"/>
        <v>83713.635891437123</v>
      </c>
      <c r="J52" s="310">
        <f t="shared" si="48"/>
        <v>90279.492767853022</v>
      </c>
      <c r="K52" s="310">
        <f t="shared" si="48"/>
        <v>96909.211660375993</v>
      </c>
      <c r="L52" s="310">
        <f t="shared" si="48"/>
        <v>113591.0884739777</v>
      </c>
      <c r="M52" s="310">
        <f t="shared" si="48"/>
        <v>241420.99037132875</v>
      </c>
      <c r="N52" s="310">
        <f t="shared" si="48"/>
        <v>271762.19754770875</v>
      </c>
      <c r="O52" s="310">
        <f t="shared" si="48"/>
        <v>280810.57182375062</v>
      </c>
      <c r="P52" s="310">
        <f t="shared" si="48"/>
        <v>289464.17099421658</v>
      </c>
      <c r="Q52" s="310">
        <f t="shared" si="48"/>
        <v>309660.03123165178</v>
      </c>
      <c r="R52" s="310">
        <f t="shared" si="48"/>
        <v>361256.94889605377</v>
      </c>
      <c r="S52" s="310">
        <f t="shared" si="48"/>
        <v>363519.6064203998</v>
      </c>
      <c r="T52" s="310">
        <f t="shared" si="48"/>
        <v>365058.43046005891</v>
      </c>
      <c r="U52" s="310">
        <f t="shared" si="48"/>
        <v>368119.72334859462</v>
      </c>
      <c r="V52" s="310">
        <f t="shared" si="48"/>
        <v>368284.89293687802</v>
      </c>
      <c r="W52" s="310">
        <f t="shared" si="48"/>
        <v>372455.96466849849</v>
      </c>
      <c r="X52" s="310">
        <f t="shared" si="48"/>
        <v>372488.74811912887</v>
      </c>
      <c r="Y52" s="310">
        <f t="shared" si="48"/>
        <v>372497.94669918902</v>
      </c>
      <c r="Z52" s="310">
        <f t="shared" si="48"/>
        <v>372505.52642712445</v>
      </c>
      <c r="AA52" s="310">
        <f t="shared" si="48"/>
        <v>372509.46118395042</v>
      </c>
      <c r="AB52" s="319">
        <f t="shared" si="48"/>
        <v>377775.42499021278</v>
      </c>
      <c r="AC52" s="319">
        <f t="shared" ref="AC52:AE52" si="49">$C$50-AC50</f>
        <v>377775.42499021278</v>
      </c>
      <c r="AD52" s="319">
        <f t="shared" si="49"/>
        <v>377775.42499021278</v>
      </c>
      <c r="AE52" s="310">
        <f t="shared" si="49"/>
        <v>377775.42499021278</v>
      </c>
      <c r="AF52" s="310">
        <f t="shared" ref="AF52:BH52" si="50">$C$50-AF50</f>
        <v>377775.42499021278</v>
      </c>
      <c r="AG52" s="310">
        <f t="shared" si="50"/>
        <v>377775.42499021278</v>
      </c>
      <c r="AH52" s="310">
        <f t="shared" si="50"/>
        <v>377775.42499021278</v>
      </c>
      <c r="AI52" s="310">
        <f t="shared" si="50"/>
        <v>377775.42499021278</v>
      </c>
      <c r="AJ52" s="310">
        <f t="shared" si="50"/>
        <v>377775.42499021278</v>
      </c>
      <c r="AK52" s="310">
        <f t="shared" si="50"/>
        <v>377775.42499021278</v>
      </c>
      <c r="AL52" s="310">
        <f t="shared" si="50"/>
        <v>377775.42499021278</v>
      </c>
      <c r="AM52" s="310">
        <f t="shared" si="50"/>
        <v>377775.42499021278</v>
      </c>
      <c r="AN52" s="310">
        <f t="shared" si="50"/>
        <v>377775.42499021278</v>
      </c>
      <c r="AO52" s="310">
        <f t="shared" si="50"/>
        <v>377775.42499021278</v>
      </c>
      <c r="AP52" s="310">
        <f t="shared" si="50"/>
        <v>377775.42499021278</v>
      </c>
      <c r="AQ52" s="310">
        <f t="shared" si="50"/>
        <v>377775.42499021278</v>
      </c>
      <c r="AR52" s="310">
        <f t="shared" si="50"/>
        <v>377775.42499021278</v>
      </c>
      <c r="AS52" s="310">
        <f t="shared" si="50"/>
        <v>377775.42499021278</v>
      </c>
      <c r="AT52" s="310">
        <f t="shared" si="50"/>
        <v>377775.42499021278</v>
      </c>
      <c r="AU52" s="310">
        <f t="shared" si="50"/>
        <v>377775.42499021278</v>
      </c>
      <c r="AV52" s="310">
        <f t="shared" si="50"/>
        <v>377775.42499021278</v>
      </c>
      <c r="AW52" s="310">
        <f t="shared" si="50"/>
        <v>377775.42499021278</v>
      </c>
      <c r="AX52" s="310">
        <f t="shared" si="50"/>
        <v>377775.42499021278</v>
      </c>
      <c r="AY52" s="310">
        <f t="shared" si="50"/>
        <v>377775.42499021278</v>
      </c>
      <c r="AZ52" s="310">
        <f t="shared" si="50"/>
        <v>377775.42499021278</v>
      </c>
      <c r="BA52" s="310">
        <f t="shared" si="50"/>
        <v>377775.42499021278</v>
      </c>
      <c r="BB52" s="310">
        <f t="shared" si="50"/>
        <v>377775.42499021278</v>
      </c>
      <c r="BC52" s="310">
        <f t="shared" si="50"/>
        <v>377775.42499021278</v>
      </c>
      <c r="BD52" s="310">
        <f t="shared" si="50"/>
        <v>377775.42499021278</v>
      </c>
      <c r="BE52" s="310">
        <f t="shared" si="50"/>
        <v>377775.42499021278</v>
      </c>
      <c r="BF52" s="310">
        <f t="shared" si="50"/>
        <v>377775.42499021278</v>
      </c>
      <c r="BG52" s="310">
        <f t="shared" si="50"/>
        <v>377775.42499021278</v>
      </c>
      <c r="BH52" s="310">
        <f t="shared" si="50"/>
        <v>377775.42499021278</v>
      </c>
    </row>
    <row r="54" spans="1:60" x14ac:dyDescent="0.3">
      <c r="A54" s="7" t="s">
        <v>63</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row>
    <row r="56" spans="1:60" x14ac:dyDescent="0.3">
      <c r="A56" s="6"/>
      <c r="B56" s="9">
        <v>2017</v>
      </c>
      <c r="C56" s="10">
        <v>2018</v>
      </c>
      <c r="D56" s="10">
        <v>2019</v>
      </c>
      <c r="E56" s="10">
        <v>2020</v>
      </c>
      <c r="F56" s="10">
        <v>2021</v>
      </c>
      <c r="G56" s="10">
        <v>2022</v>
      </c>
      <c r="H56" s="10">
        <v>2023</v>
      </c>
      <c r="I56" s="10">
        <v>2024</v>
      </c>
      <c r="J56" s="10">
        <v>2025</v>
      </c>
      <c r="K56" s="10">
        <v>2026</v>
      </c>
      <c r="L56" s="10">
        <v>2027</v>
      </c>
      <c r="M56" s="10">
        <v>2028</v>
      </c>
      <c r="N56" s="10">
        <v>2029</v>
      </c>
      <c r="O56" s="10">
        <v>2030</v>
      </c>
      <c r="P56" s="10">
        <v>2031</v>
      </c>
      <c r="Q56" s="10">
        <v>2032</v>
      </c>
      <c r="R56" s="10">
        <v>2033</v>
      </c>
      <c r="S56" s="10">
        <v>2034</v>
      </c>
      <c r="T56" s="10">
        <v>2035</v>
      </c>
      <c r="U56" s="10">
        <v>2036</v>
      </c>
      <c r="V56" s="10">
        <v>2037</v>
      </c>
      <c r="W56" s="10">
        <v>2038</v>
      </c>
      <c r="X56" s="10">
        <v>2039</v>
      </c>
      <c r="Y56" s="10">
        <v>2040</v>
      </c>
      <c r="Z56" s="10">
        <v>2041</v>
      </c>
      <c r="AA56" s="10">
        <v>2042</v>
      </c>
      <c r="AB56" s="56">
        <v>2043</v>
      </c>
      <c r="AC56" s="24">
        <v>2044</v>
      </c>
      <c r="AD56" s="24">
        <v>2045</v>
      </c>
      <c r="AE56" s="24">
        <v>2046</v>
      </c>
      <c r="AF56" s="24">
        <v>2047</v>
      </c>
      <c r="AG56" s="24">
        <v>2048</v>
      </c>
      <c r="AH56" s="24">
        <v>2049</v>
      </c>
      <c r="AI56" s="24">
        <v>2050</v>
      </c>
      <c r="AJ56" s="24">
        <v>2051</v>
      </c>
      <c r="AK56" s="24">
        <v>2052</v>
      </c>
      <c r="AL56" s="24">
        <v>2053</v>
      </c>
      <c r="AM56" s="24">
        <v>2054</v>
      </c>
      <c r="AN56" s="24">
        <v>2055</v>
      </c>
      <c r="AO56" s="24">
        <v>2056</v>
      </c>
      <c r="AP56" s="24">
        <v>2057</v>
      </c>
      <c r="AQ56" s="24">
        <v>2058</v>
      </c>
      <c r="AR56" s="24">
        <v>2059</v>
      </c>
      <c r="AS56" s="24">
        <v>2060</v>
      </c>
      <c r="AT56" s="24">
        <v>2061</v>
      </c>
      <c r="AU56" s="24">
        <v>2062</v>
      </c>
      <c r="AV56" s="24">
        <v>2063</v>
      </c>
      <c r="AW56" s="24">
        <v>2064</v>
      </c>
      <c r="AX56" s="24">
        <v>2065</v>
      </c>
      <c r="AY56" s="24">
        <v>2066</v>
      </c>
      <c r="AZ56" s="24">
        <v>2067</v>
      </c>
      <c r="BA56" s="24">
        <v>2068</v>
      </c>
      <c r="BB56" s="24">
        <v>2069</v>
      </c>
      <c r="BC56" s="24">
        <v>2070</v>
      </c>
      <c r="BD56" s="24">
        <v>2071</v>
      </c>
      <c r="BE56" s="24">
        <v>2072</v>
      </c>
      <c r="BF56" s="24">
        <v>2073</v>
      </c>
      <c r="BG56" s="24">
        <v>2074</v>
      </c>
      <c r="BH56" s="24">
        <v>2075</v>
      </c>
    </row>
    <row r="57" spans="1:60" x14ac:dyDescent="0.3">
      <c r="A57" s="13" t="s">
        <v>106</v>
      </c>
      <c r="B57" s="89"/>
      <c r="C57" s="89"/>
      <c r="D57" s="310">
        <v>344447.29330421542</v>
      </c>
      <c r="E57" s="310">
        <v>344234.37601380574</v>
      </c>
      <c r="F57" s="310">
        <v>306056.75633237744</v>
      </c>
      <c r="G57" s="310">
        <v>302895.03440344665</v>
      </c>
      <c r="H57" s="310">
        <v>295406.22134403244</v>
      </c>
      <c r="I57" s="310">
        <v>264586.07656681456</v>
      </c>
      <c r="J57" s="310">
        <v>254655.82950831208</v>
      </c>
      <c r="K57" s="310">
        <v>244736.00407606177</v>
      </c>
      <c r="L57" s="310">
        <v>240120.18912336702</v>
      </c>
      <c r="M57" s="310">
        <v>237728.91468210236</v>
      </c>
      <c r="N57" s="310">
        <v>218450.51757458854</v>
      </c>
      <c r="O57" s="310">
        <v>173322.05366615046</v>
      </c>
      <c r="P57" s="310">
        <v>131160.34513540022</v>
      </c>
      <c r="Q57" s="310">
        <v>122560.01785052243</v>
      </c>
      <c r="R57" s="310">
        <v>108602.75289353236</v>
      </c>
      <c r="S57" s="310">
        <v>21658.686577271055</v>
      </c>
      <c r="T57" s="310">
        <v>16299.225831606233</v>
      </c>
      <c r="U57" s="310">
        <v>14788.101548346986</v>
      </c>
      <c r="V57" s="310">
        <v>11581.222728483806</v>
      </c>
      <c r="W57" s="310">
        <v>11369.59167797521</v>
      </c>
      <c r="X57" s="310">
        <v>2127.9653630480861</v>
      </c>
      <c r="Y57" s="310">
        <v>2092.363789829762</v>
      </c>
      <c r="Z57" s="310">
        <v>1665.5245835190988</v>
      </c>
      <c r="AA57" s="310">
        <v>919.13991239275992</v>
      </c>
      <c r="AB57" s="319">
        <v>733.25763185844926</v>
      </c>
      <c r="AC57" s="310">
        <v>52.6656660916154</v>
      </c>
      <c r="AD57" s="310">
        <v>49.045454219740066</v>
      </c>
      <c r="AE57" s="320">
        <v>0</v>
      </c>
      <c r="AF57" s="320">
        <v>0</v>
      </c>
      <c r="AG57" s="320">
        <v>0</v>
      </c>
      <c r="AH57" s="320">
        <v>0</v>
      </c>
      <c r="AI57" s="320">
        <v>0</v>
      </c>
      <c r="AJ57" s="320">
        <v>0</v>
      </c>
      <c r="AK57" s="320">
        <v>0</v>
      </c>
      <c r="AL57" s="320">
        <v>0</v>
      </c>
      <c r="AM57" s="320">
        <v>0</v>
      </c>
      <c r="AN57" s="320">
        <v>0</v>
      </c>
      <c r="AO57" s="320">
        <v>0</v>
      </c>
      <c r="AP57" s="320">
        <v>0</v>
      </c>
      <c r="AQ57" s="320">
        <v>0</v>
      </c>
      <c r="AR57" s="320">
        <v>0</v>
      </c>
      <c r="AS57" s="320">
        <v>0</v>
      </c>
      <c r="AT57" s="320">
        <v>0</v>
      </c>
      <c r="AU57" s="320">
        <v>0</v>
      </c>
      <c r="AV57" s="320">
        <v>0</v>
      </c>
      <c r="AW57" s="320">
        <v>0</v>
      </c>
      <c r="AX57" s="320">
        <v>0</v>
      </c>
      <c r="AY57" s="320">
        <v>0</v>
      </c>
      <c r="AZ57" s="320">
        <v>0</v>
      </c>
      <c r="BA57" s="320">
        <v>0</v>
      </c>
      <c r="BB57" s="320">
        <v>0</v>
      </c>
      <c r="BC57" s="320">
        <v>0</v>
      </c>
      <c r="BD57" s="320">
        <v>0</v>
      </c>
      <c r="BE57" s="320">
        <v>0</v>
      </c>
      <c r="BF57" s="320">
        <v>0</v>
      </c>
      <c r="BG57" s="320">
        <v>0</v>
      </c>
      <c r="BH57" s="320">
        <v>0</v>
      </c>
    </row>
    <row r="58" spans="1:60" x14ac:dyDescent="0.3">
      <c r="A58" s="13" t="s">
        <v>107</v>
      </c>
      <c r="B58" s="89"/>
      <c r="C58" s="89"/>
      <c r="D58" s="310">
        <v>0</v>
      </c>
      <c r="E58" s="310">
        <f t="shared" ref="E58" si="51">D57-E57</f>
        <v>212.91729040967766</v>
      </c>
      <c r="F58" s="310">
        <f t="shared" ref="F58" si="52">E57-F57</f>
        <v>38177.619681428303</v>
      </c>
      <c r="G58" s="310">
        <f t="shared" ref="G58" si="53">F57-G57</f>
        <v>3161.7219289307832</v>
      </c>
      <c r="H58" s="310">
        <f t="shared" ref="H58" si="54">G57-H57</f>
        <v>7488.8130594142131</v>
      </c>
      <c r="I58" s="310">
        <f t="shared" ref="I58" si="55">H57-I57</f>
        <v>30820.14477721788</v>
      </c>
      <c r="J58" s="310">
        <f t="shared" ref="J58" si="56">I57-J57</f>
        <v>9930.2470585024857</v>
      </c>
      <c r="K58" s="310">
        <f t="shared" ref="K58" si="57">J57-K57</f>
        <v>9919.8254322503053</v>
      </c>
      <c r="L58" s="310">
        <f t="shared" ref="L58" si="58">K57-L57</f>
        <v>4615.8149526947527</v>
      </c>
      <c r="M58" s="310">
        <f t="shared" ref="M58" si="59">L57-M57</f>
        <v>2391.2744412646571</v>
      </c>
      <c r="N58" s="310">
        <f t="shared" ref="N58" si="60">M57-N57</f>
        <v>19278.397107513825</v>
      </c>
      <c r="O58" s="310">
        <f t="shared" ref="O58" si="61">N57-O57</f>
        <v>45128.463908438076</v>
      </c>
      <c r="P58" s="310">
        <f t="shared" ref="P58" si="62">O57-P57</f>
        <v>42161.708530750242</v>
      </c>
      <c r="Q58" s="310">
        <f t="shared" ref="Q58" si="63">P57-Q57</f>
        <v>8600.3272848777851</v>
      </c>
      <c r="R58" s="310">
        <f t="shared" ref="R58" si="64">Q57-R57</f>
        <v>13957.264956990068</v>
      </c>
      <c r="S58" s="310">
        <f t="shared" ref="S58" si="65">R57-S57</f>
        <v>86944.066316261305</v>
      </c>
      <c r="T58" s="310">
        <f t="shared" ref="T58" si="66">S57-T57</f>
        <v>5359.4607456648228</v>
      </c>
      <c r="U58" s="310">
        <f t="shared" ref="U58" si="67">T57-U57</f>
        <v>1511.124283259247</v>
      </c>
      <c r="V58" s="310">
        <f t="shared" ref="V58" si="68">U57-V57</f>
        <v>3206.8788198631792</v>
      </c>
      <c r="W58" s="310">
        <f t="shared" ref="W58" si="69">V57-W57</f>
        <v>211.63105050859667</v>
      </c>
      <c r="X58" s="310">
        <f t="shared" ref="X58" si="70">W57-X57</f>
        <v>9241.6263149271235</v>
      </c>
      <c r="Y58" s="310">
        <f t="shared" ref="Y58" si="71">X57-Y57</f>
        <v>35.60157321832412</v>
      </c>
      <c r="Z58" s="310">
        <f t="shared" ref="Z58" si="72">Y57-Z57</f>
        <v>426.83920631066326</v>
      </c>
      <c r="AA58" s="310">
        <f t="shared" ref="AA58" si="73">Z57-AA57</f>
        <v>746.38467112633884</v>
      </c>
      <c r="AB58" s="319">
        <f t="shared" ref="AB58" si="74">AA57-AB57</f>
        <v>185.88228053431067</v>
      </c>
      <c r="AC58" s="319">
        <f t="shared" ref="AC58" si="75">AB57-AC57</f>
        <v>680.59196576683382</v>
      </c>
      <c r="AD58" s="319">
        <f t="shared" ref="AD58" si="76">AC57-AD57</f>
        <v>3.620211871875334</v>
      </c>
      <c r="AE58" s="310">
        <f t="shared" ref="AE58:AF58" si="77">AD57-AE57</f>
        <v>49.045454219740066</v>
      </c>
      <c r="AF58" s="310">
        <f t="shared" si="77"/>
        <v>0</v>
      </c>
      <c r="AG58" s="310">
        <f t="shared" ref="AG58" si="78">AF57-AG57</f>
        <v>0</v>
      </c>
      <c r="AH58" s="310">
        <f t="shared" ref="AH58" si="79">AG57-AH57</f>
        <v>0</v>
      </c>
      <c r="AI58" s="310">
        <f t="shared" ref="AI58" si="80">AH57-AI57</f>
        <v>0</v>
      </c>
      <c r="AJ58" s="310">
        <f t="shared" ref="AJ58" si="81">AI57-AJ57</f>
        <v>0</v>
      </c>
      <c r="AK58" s="310">
        <f t="shared" ref="AK58" si="82">AJ57-AK57</f>
        <v>0</v>
      </c>
      <c r="AL58" s="310">
        <f t="shared" ref="AL58" si="83">AK57-AL57</f>
        <v>0</v>
      </c>
      <c r="AM58" s="310">
        <f t="shared" ref="AM58" si="84">AL57-AM57</f>
        <v>0</v>
      </c>
      <c r="AN58" s="310">
        <f t="shared" ref="AN58" si="85">AM57-AN57</f>
        <v>0</v>
      </c>
      <c r="AO58" s="310">
        <f t="shared" ref="AO58" si="86">AN57-AO57</f>
        <v>0</v>
      </c>
      <c r="AP58" s="310">
        <f t="shared" ref="AP58" si="87">AO57-AP57</f>
        <v>0</v>
      </c>
      <c r="AQ58" s="310">
        <f t="shared" ref="AQ58" si="88">AP57-AQ57</f>
        <v>0</v>
      </c>
      <c r="AR58" s="310">
        <f t="shared" ref="AR58" si="89">AQ57-AR57</f>
        <v>0</v>
      </c>
      <c r="AS58" s="310">
        <f t="shared" ref="AS58" si="90">AR57-AS57</f>
        <v>0</v>
      </c>
      <c r="AT58" s="310">
        <f t="shared" ref="AT58" si="91">AS57-AT57</f>
        <v>0</v>
      </c>
      <c r="AU58" s="310">
        <f t="shared" ref="AU58" si="92">AT57-AU57</f>
        <v>0</v>
      </c>
      <c r="AV58" s="310">
        <f t="shared" ref="AV58" si="93">AU57-AV57</f>
        <v>0</v>
      </c>
      <c r="AW58" s="310">
        <f t="shared" ref="AW58" si="94">AV57-AW57</f>
        <v>0</v>
      </c>
      <c r="AX58" s="310">
        <f t="shared" ref="AX58" si="95">AW57-AX57</f>
        <v>0</v>
      </c>
      <c r="AY58" s="310">
        <f t="shared" ref="AY58" si="96">AX57-AY57</f>
        <v>0</v>
      </c>
      <c r="AZ58" s="310">
        <f t="shared" ref="AZ58" si="97">AY57-AZ57</f>
        <v>0</v>
      </c>
      <c r="BA58" s="310">
        <f t="shared" ref="BA58" si="98">AZ57-BA57</f>
        <v>0</v>
      </c>
      <c r="BB58" s="310">
        <f t="shared" ref="BB58" si="99">BA57-BB57</f>
        <v>0</v>
      </c>
      <c r="BC58" s="310">
        <f t="shared" ref="BC58" si="100">BB57-BC57</f>
        <v>0</v>
      </c>
      <c r="BD58" s="310">
        <f t="shared" ref="BD58" si="101">BC57-BD57</f>
        <v>0</v>
      </c>
      <c r="BE58" s="310">
        <f t="shared" ref="BE58" si="102">BD57-BE57</f>
        <v>0</v>
      </c>
      <c r="BF58" s="310">
        <f t="shared" ref="BF58" si="103">BE57-BF57</f>
        <v>0</v>
      </c>
      <c r="BG58" s="310">
        <f t="shared" ref="BG58" si="104">BF57-BG57</f>
        <v>0</v>
      </c>
      <c r="BH58" s="310">
        <f t="shared" ref="BH58" si="105">BG57-BH57</f>
        <v>0</v>
      </c>
    </row>
    <row r="59" spans="1:60" x14ac:dyDescent="0.3">
      <c r="A59" s="13" t="s">
        <v>108</v>
      </c>
      <c r="B59" s="89"/>
      <c r="C59" s="89"/>
      <c r="D59" s="310">
        <v>0</v>
      </c>
      <c r="E59" s="310">
        <f>$D$57-E57</f>
        <v>212.91729040967766</v>
      </c>
      <c r="F59" s="310">
        <f t="shared" ref="F59:AE59" si="106">$D$57-F57</f>
        <v>38390.536971837981</v>
      </c>
      <c r="G59" s="310">
        <f t="shared" si="106"/>
        <v>41552.258900768764</v>
      </c>
      <c r="H59" s="310">
        <f t="shared" si="106"/>
        <v>49041.071960182977</v>
      </c>
      <c r="I59" s="310">
        <f t="shared" si="106"/>
        <v>79861.216737400857</v>
      </c>
      <c r="J59" s="310">
        <f t="shared" si="106"/>
        <v>89791.463795903343</v>
      </c>
      <c r="K59" s="310">
        <f t="shared" si="106"/>
        <v>99711.289228153648</v>
      </c>
      <c r="L59" s="310">
        <f t="shared" si="106"/>
        <v>104327.1041808484</v>
      </c>
      <c r="M59" s="310">
        <f t="shared" si="106"/>
        <v>106718.37862211306</v>
      </c>
      <c r="N59" s="310">
        <f t="shared" si="106"/>
        <v>125996.77572962688</v>
      </c>
      <c r="O59" s="310">
        <f t="shared" si="106"/>
        <v>171125.23963806496</v>
      </c>
      <c r="P59" s="310">
        <f t="shared" si="106"/>
        <v>213286.9481688152</v>
      </c>
      <c r="Q59" s="310">
        <f t="shared" si="106"/>
        <v>221887.275453693</v>
      </c>
      <c r="R59" s="310">
        <f t="shared" si="106"/>
        <v>235844.54041068305</v>
      </c>
      <c r="S59" s="310">
        <f t="shared" si="106"/>
        <v>322788.60672694439</v>
      </c>
      <c r="T59" s="310">
        <f t="shared" si="106"/>
        <v>328148.06747260917</v>
      </c>
      <c r="U59" s="310">
        <f t="shared" si="106"/>
        <v>329659.19175586844</v>
      </c>
      <c r="V59" s="310">
        <f t="shared" si="106"/>
        <v>332866.07057573163</v>
      </c>
      <c r="W59" s="310">
        <f t="shared" si="106"/>
        <v>333077.70162624022</v>
      </c>
      <c r="X59" s="310">
        <f t="shared" si="106"/>
        <v>342319.32794116734</v>
      </c>
      <c r="Y59" s="310">
        <f t="shared" si="106"/>
        <v>342354.92951438564</v>
      </c>
      <c r="Z59" s="310">
        <f t="shared" si="106"/>
        <v>342781.76872069633</v>
      </c>
      <c r="AA59" s="310">
        <f t="shared" si="106"/>
        <v>343528.15339182265</v>
      </c>
      <c r="AB59" s="319">
        <f t="shared" si="106"/>
        <v>343714.03567235696</v>
      </c>
      <c r="AC59" s="319">
        <f t="shared" si="106"/>
        <v>344394.62763812381</v>
      </c>
      <c r="AD59" s="319">
        <f t="shared" si="106"/>
        <v>344398.24784999568</v>
      </c>
      <c r="AE59" s="310">
        <f t="shared" si="106"/>
        <v>344447.29330421542</v>
      </c>
      <c r="AF59" s="310">
        <f t="shared" ref="AF59:AG59" si="107">$D$57-AF57</f>
        <v>344447.29330421542</v>
      </c>
      <c r="AG59" s="310">
        <f t="shared" si="107"/>
        <v>344447.29330421542</v>
      </c>
      <c r="AH59" s="310">
        <f t="shared" ref="AH59:BH59" si="108">$D$57-AH57</f>
        <v>344447.29330421542</v>
      </c>
      <c r="AI59" s="310">
        <f t="shared" si="108"/>
        <v>344447.29330421542</v>
      </c>
      <c r="AJ59" s="310">
        <f t="shared" si="108"/>
        <v>344447.29330421542</v>
      </c>
      <c r="AK59" s="310">
        <f t="shared" si="108"/>
        <v>344447.29330421542</v>
      </c>
      <c r="AL59" s="310">
        <f t="shared" si="108"/>
        <v>344447.29330421542</v>
      </c>
      <c r="AM59" s="310">
        <f t="shared" si="108"/>
        <v>344447.29330421542</v>
      </c>
      <c r="AN59" s="310">
        <f t="shared" si="108"/>
        <v>344447.29330421542</v>
      </c>
      <c r="AO59" s="310">
        <f t="shared" si="108"/>
        <v>344447.29330421542</v>
      </c>
      <c r="AP59" s="310">
        <f t="shared" si="108"/>
        <v>344447.29330421542</v>
      </c>
      <c r="AQ59" s="310">
        <f t="shared" si="108"/>
        <v>344447.29330421542</v>
      </c>
      <c r="AR59" s="310">
        <f t="shared" si="108"/>
        <v>344447.29330421542</v>
      </c>
      <c r="AS59" s="310">
        <f t="shared" si="108"/>
        <v>344447.29330421542</v>
      </c>
      <c r="AT59" s="310">
        <f t="shared" si="108"/>
        <v>344447.29330421542</v>
      </c>
      <c r="AU59" s="310">
        <f t="shared" si="108"/>
        <v>344447.29330421542</v>
      </c>
      <c r="AV59" s="310">
        <f t="shared" si="108"/>
        <v>344447.29330421542</v>
      </c>
      <c r="AW59" s="310">
        <f t="shared" si="108"/>
        <v>344447.29330421542</v>
      </c>
      <c r="AX59" s="310">
        <f t="shared" si="108"/>
        <v>344447.29330421542</v>
      </c>
      <c r="AY59" s="310">
        <f t="shared" si="108"/>
        <v>344447.29330421542</v>
      </c>
      <c r="AZ59" s="310">
        <f t="shared" si="108"/>
        <v>344447.29330421542</v>
      </c>
      <c r="BA59" s="310">
        <f t="shared" si="108"/>
        <v>344447.29330421542</v>
      </c>
      <c r="BB59" s="310">
        <f t="shared" si="108"/>
        <v>344447.29330421542</v>
      </c>
      <c r="BC59" s="310">
        <f t="shared" si="108"/>
        <v>344447.29330421542</v>
      </c>
      <c r="BD59" s="310">
        <f t="shared" si="108"/>
        <v>344447.29330421542</v>
      </c>
      <c r="BE59" s="310">
        <f t="shared" si="108"/>
        <v>344447.29330421542</v>
      </c>
      <c r="BF59" s="310">
        <f t="shared" si="108"/>
        <v>344447.29330421542</v>
      </c>
      <c r="BG59" s="310">
        <f t="shared" si="108"/>
        <v>344447.29330421542</v>
      </c>
      <c r="BH59" s="310">
        <f t="shared" si="108"/>
        <v>344447.29330421542</v>
      </c>
    </row>
    <row r="61" spans="1:60" x14ac:dyDescent="0.3">
      <c r="A61" s="7" t="s">
        <v>109</v>
      </c>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row>
    <row r="63" spans="1:60" x14ac:dyDescent="0.3">
      <c r="A63" s="6"/>
      <c r="B63" s="9">
        <v>2017</v>
      </c>
      <c r="C63" s="10">
        <v>2018</v>
      </c>
      <c r="D63" s="10">
        <v>2019</v>
      </c>
      <c r="E63" s="10">
        <v>2020</v>
      </c>
      <c r="F63" s="10">
        <v>2021</v>
      </c>
      <c r="G63" s="10">
        <v>2022</v>
      </c>
      <c r="H63" s="10">
        <v>2023</v>
      </c>
      <c r="I63" s="10">
        <v>2024</v>
      </c>
      <c r="J63" s="10">
        <v>2025</v>
      </c>
      <c r="K63" s="10">
        <v>2026</v>
      </c>
      <c r="L63" s="10">
        <v>2027</v>
      </c>
      <c r="M63" s="10">
        <v>2028</v>
      </c>
      <c r="N63" s="10">
        <v>2029</v>
      </c>
      <c r="O63" s="10">
        <v>2030</v>
      </c>
      <c r="P63" s="10">
        <v>2031</v>
      </c>
      <c r="Q63" s="10">
        <v>2032</v>
      </c>
      <c r="R63" s="10">
        <v>2033</v>
      </c>
      <c r="S63" s="10">
        <v>2034</v>
      </c>
      <c r="T63" s="10">
        <v>2035</v>
      </c>
      <c r="U63" s="10">
        <v>2036</v>
      </c>
      <c r="V63" s="10">
        <v>2037</v>
      </c>
      <c r="W63" s="10">
        <v>2038</v>
      </c>
      <c r="X63" s="10">
        <v>2039</v>
      </c>
      <c r="Y63" s="10">
        <v>2040</v>
      </c>
      <c r="Z63" s="10">
        <v>2041</v>
      </c>
      <c r="AA63" s="10">
        <v>2042</v>
      </c>
      <c r="AB63" s="56">
        <v>2043</v>
      </c>
      <c r="AC63" s="24">
        <v>2044</v>
      </c>
      <c r="AD63" s="24">
        <v>2045</v>
      </c>
      <c r="AE63" s="24">
        <v>2046</v>
      </c>
      <c r="AF63" s="24">
        <v>2047</v>
      </c>
      <c r="AG63" s="24">
        <v>2048</v>
      </c>
      <c r="AH63" s="24">
        <v>2049</v>
      </c>
      <c r="AI63" s="24">
        <v>2050</v>
      </c>
      <c r="AJ63" s="24">
        <v>2051</v>
      </c>
      <c r="AK63" s="24">
        <v>2052</v>
      </c>
      <c r="AL63" s="24">
        <v>2053</v>
      </c>
      <c r="AM63" s="24">
        <v>2054</v>
      </c>
      <c r="AN63" s="24">
        <v>2055</v>
      </c>
      <c r="AO63" s="24">
        <v>2056</v>
      </c>
      <c r="AP63" s="24">
        <v>2057</v>
      </c>
      <c r="AQ63" s="24">
        <v>2058</v>
      </c>
      <c r="AR63" s="24">
        <v>2059</v>
      </c>
      <c r="AS63" s="24">
        <v>2060</v>
      </c>
      <c r="AT63" s="24">
        <v>2061</v>
      </c>
      <c r="AU63" s="24">
        <v>2062</v>
      </c>
      <c r="AV63" s="24">
        <v>2063</v>
      </c>
      <c r="AW63" s="24">
        <v>2064</v>
      </c>
      <c r="AX63" s="24">
        <v>2065</v>
      </c>
      <c r="AY63" s="24">
        <v>2066</v>
      </c>
      <c r="AZ63" s="24">
        <v>2067</v>
      </c>
      <c r="BA63" s="24">
        <v>2068</v>
      </c>
      <c r="BB63" s="24">
        <v>2069</v>
      </c>
      <c r="BC63" s="24">
        <v>2070</v>
      </c>
      <c r="BD63" s="24">
        <v>2071</v>
      </c>
      <c r="BE63" s="24">
        <v>2072</v>
      </c>
      <c r="BF63" s="24">
        <v>2073</v>
      </c>
      <c r="BG63" s="24">
        <v>2074</v>
      </c>
      <c r="BH63" s="24">
        <v>2075</v>
      </c>
    </row>
    <row r="64" spans="1:60" x14ac:dyDescent="0.3">
      <c r="A64" s="13" t="s">
        <v>128</v>
      </c>
      <c r="B64" s="89"/>
      <c r="C64" s="89"/>
      <c r="D64" s="89"/>
      <c r="E64" s="310">
        <v>442516.92329084937</v>
      </c>
      <c r="F64" s="310">
        <v>442479.55388726969</v>
      </c>
      <c r="G64" s="310">
        <v>441021.29929056339</v>
      </c>
      <c r="H64" s="310">
        <v>436172.68832548423</v>
      </c>
      <c r="I64" s="310">
        <v>411417.80436341529</v>
      </c>
      <c r="J64" s="310">
        <v>405627.1456977335</v>
      </c>
      <c r="K64" s="310">
        <v>398671.34038554953</v>
      </c>
      <c r="L64" s="310">
        <v>370732.71930054633</v>
      </c>
      <c r="M64" s="310">
        <v>367891.31596252171</v>
      </c>
      <c r="N64" s="310">
        <v>362909.58976331842</v>
      </c>
      <c r="O64" s="310">
        <v>326072.51314200705</v>
      </c>
      <c r="P64" s="310">
        <v>261880.36482268851</v>
      </c>
      <c r="Q64" s="310">
        <v>185314.40091294283</v>
      </c>
      <c r="R64" s="310">
        <v>174993.30552019947</v>
      </c>
      <c r="S64" s="310">
        <v>159886.25434380613</v>
      </c>
      <c r="T64" s="310">
        <v>11120.848033785856</v>
      </c>
      <c r="U64" s="310">
        <v>7224.8209757331115</v>
      </c>
      <c r="V64" s="310">
        <v>6592.2061283881194</v>
      </c>
      <c r="W64" s="310">
        <v>5032.9159972157722</v>
      </c>
      <c r="X64" s="310">
        <v>4804.7682543587453</v>
      </c>
      <c r="Y64" s="310">
        <v>1352.1190778177317</v>
      </c>
      <c r="Z64" s="310">
        <v>755.44479730190073</v>
      </c>
      <c r="AA64" s="310">
        <v>630.63107967115729</v>
      </c>
      <c r="AB64" s="310">
        <v>59.043306667266322</v>
      </c>
      <c r="AC64" s="310">
        <v>59.043306667266322</v>
      </c>
      <c r="AD64" s="310">
        <v>59.043306667266322</v>
      </c>
      <c r="AE64" s="310">
        <v>59.043306667266322</v>
      </c>
      <c r="AF64" s="310">
        <v>59.043306667266322</v>
      </c>
      <c r="AG64" s="310">
        <v>59.043306667266322</v>
      </c>
      <c r="AH64" s="310">
        <v>59.043306667266322</v>
      </c>
      <c r="AI64" s="310">
        <v>59.043306667266322</v>
      </c>
      <c r="AJ64" s="310">
        <v>59.043306667266322</v>
      </c>
      <c r="AK64" s="310">
        <v>59.043306667266322</v>
      </c>
      <c r="AL64" s="310">
        <v>59.043306667266322</v>
      </c>
      <c r="AM64" s="310">
        <v>59.043306667266322</v>
      </c>
      <c r="AN64" s="310">
        <v>59.043306667266322</v>
      </c>
      <c r="AO64" s="310">
        <v>59.043306667266322</v>
      </c>
      <c r="AP64" s="310">
        <v>59.043306667266322</v>
      </c>
      <c r="AQ64" s="310">
        <v>59.043306667266322</v>
      </c>
      <c r="AR64" s="310">
        <v>59.043306667266322</v>
      </c>
      <c r="AS64" s="310">
        <v>59.043306667266322</v>
      </c>
      <c r="AT64" s="310">
        <v>59.043306667266322</v>
      </c>
      <c r="AU64" s="310">
        <v>59.043306667266322</v>
      </c>
      <c r="AV64" s="310">
        <v>59.043306667266322</v>
      </c>
      <c r="AW64" s="310">
        <v>59.043306667266322</v>
      </c>
      <c r="AX64" s="310">
        <v>59.043306667266322</v>
      </c>
      <c r="AY64" s="310">
        <v>59.043306667266322</v>
      </c>
      <c r="AZ64" s="310">
        <v>59.043306667266322</v>
      </c>
      <c r="BA64" s="310">
        <v>59.043306667266322</v>
      </c>
      <c r="BB64" s="310">
        <v>59.043306667266322</v>
      </c>
      <c r="BC64" s="310">
        <v>59.043306667266322</v>
      </c>
      <c r="BD64" s="310">
        <v>59.043306667266322</v>
      </c>
      <c r="BE64" s="310">
        <v>59.043306667266322</v>
      </c>
      <c r="BF64" s="310">
        <v>59.043306667266322</v>
      </c>
      <c r="BG64" s="310">
        <v>7.9872170549564308</v>
      </c>
      <c r="BH64" s="310">
        <v>0</v>
      </c>
    </row>
    <row r="65" spans="1:60" x14ac:dyDescent="0.3">
      <c r="A65" s="13" t="s">
        <v>129</v>
      </c>
      <c r="B65" s="89"/>
      <c r="C65" s="89"/>
      <c r="D65" s="89"/>
      <c r="E65" s="310">
        <v>0</v>
      </c>
      <c r="F65" s="310">
        <v>37.369403579679783</v>
      </c>
      <c r="G65" s="310">
        <v>1458.2545967063052</v>
      </c>
      <c r="H65" s="310">
        <v>4848.6109650791623</v>
      </c>
      <c r="I65" s="310">
        <v>24754.88396206894</v>
      </c>
      <c r="J65" s="310">
        <v>5790.6586656817817</v>
      </c>
      <c r="K65" s="310">
        <v>6955.8053121839766</v>
      </c>
      <c r="L65" s="310">
        <v>27938.621085003193</v>
      </c>
      <c r="M65" s="310">
        <v>2841.4033380246256</v>
      </c>
      <c r="N65" s="310">
        <v>4981.7261992032873</v>
      </c>
      <c r="O65" s="310">
        <v>36837.076621311367</v>
      </c>
      <c r="P65" s="310">
        <v>64192.148319318541</v>
      </c>
      <c r="Q65" s="310">
        <v>76565.963909745682</v>
      </c>
      <c r="R65" s="310">
        <v>10321.095392743358</v>
      </c>
      <c r="S65" s="310">
        <v>15107.051176393346</v>
      </c>
      <c r="T65" s="310">
        <v>148765.40631002028</v>
      </c>
      <c r="U65" s="310">
        <v>3896.0270580527449</v>
      </c>
      <c r="V65" s="310">
        <v>632.61484734499209</v>
      </c>
      <c r="W65" s="310">
        <v>1559.2901311723472</v>
      </c>
      <c r="X65" s="310">
        <v>228.14774285702697</v>
      </c>
      <c r="Y65" s="310">
        <v>3452.6491765410137</v>
      </c>
      <c r="Z65" s="310">
        <v>596.67428051583101</v>
      </c>
      <c r="AA65" s="310">
        <v>124.81371763074344</v>
      </c>
      <c r="AB65" s="310">
        <v>571.58777300389102</v>
      </c>
      <c r="AC65" s="310">
        <v>0</v>
      </c>
      <c r="AD65" s="310">
        <v>0</v>
      </c>
      <c r="AE65" s="310">
        <v>0</v>
      </c>
      <c r="AF65" s="310">
        <v>0</v>
      </c>
      <c r="AG65" s="310">
        <v>0</v>
      </c>
      <c r="AH65" s="310">
        <v>0</v>
      </c>
      <c r="AI65" s="310">
        <v>0</v>
      </c>
      <c r="AJ65" s="310">
        <v>0</v>
      </c>
      <c r="AK65" s="310">
        <v>0</v>
      </c>
      <c r="AL65" s="310">
        <v>0</v>
      </c>
      <c r="AM65" s="310">
        <v>0</v>
      </c>
      <c r="AN65" s="310">
        <v>0</v>
      </c>
      <c r="AO65" s="310">
        <v>0</v>
      </c>
      <c r="AP65" s="310">
        <v>0</v>
      </c>
      <c r="AQ65" s="310">
        <v>0</v>
      </c>
      <c r="AR65" s="310">
        <v>0</v>
      </c>
      <c r="AS65" s="310">
        <v>0</v>
      </c>
      <c r="AT65" s="310">
        <v>0</v>
      </c>
      <c r="AU65" s="310">
        <v>0</v>
      </c>
      <c r="AV65" s="310">
        <v>0</v>
      </c>
      <c r="AW65" s="310">
        <v>0</v>
      </c>
      <c r="AX65" s="310">
        <v>0</v>
      </c>
      <c r="AY65" s="310">
        <v>0</v>
      </c>
      <c r="AZ65" s="310">
        <v>0</v>
      </c>
      <c r="BA65" s="310">
        <v>0</v>
      </c>
      <c r="BB65" s="310">
        <v>0</v>
      </c>
      <c r="BC65" s="310">
        <v>0</v>
      </c>
      <c r="BD65" s="310">
        <v>0</v>
      </c>
      <c r="BE65" s="310">
        <v>0</v>
      </c>
      <c r="BF65" s="310">
        <v>0</v>
      </c>
      <c r="BG65" s="310">
        <v>51.05608961230989</v>
      </c>
      <c r="BH65" s="310">
        <v>7.9872170549564308</v>
      </c>
    </row>
    <row r="66" spans="1:60" x14ac:dyDescent="0.3">
      <c r="A66" s="13" t="s">
        <v>130</v>
      </c>
      <c r="B66" s="89"/>
      <c r="C66" s="89"/>
      <c r="D66" s="89"/>
      <c r="E66" s="310">
        <v>0</v>
      </c>
      <c r="F66" s="310">
        <v>37.369403579679783</v>
      </c>
      <c r="G66" s="310">
        <v>1495.6240002859849</v>
      </c>
      <c r="H66" s="310">
        <v>6344.2349653651472</v>
      </c>
      <c r="I66" s="310">
        <v>31099.118927434087</v>
      </c>
      <c r="J66" s="310">
        <v>36889.777593115869</v>
      </c>
      <c r="K66" s="310">
        <v>43845.582905299845</v>
      </c>
      <c r="L66" s="310">
        <v>71784.203990303038</v>
      </c>
      <c r="M66" s="310">
        <v>74625.607328327664</v>
      </c>
      <c r="N66" s="310">
        <v>79607.333527530951</v>
      </c>
      <c r="O66" s="310">
        <v>116444.41014884232</v>
      </c>
      <c r="P66" s="310">
        <v>180636.55846816086</v>
      </c>
      <c r="Q66" s="310">
        <v>257202.52237790654</v>
      </c>
      <c r="R66" s="310">
        <v>267523.6177706499</v>
      </c>
      <c r="S66" s="310">
        <v>282630.66894704325</v>
      </c>
      <c r="T66" s="310">
        <v>431396.07525706349</v>
      </c>
      <c r="U66" s="310">
        <v>435292.10231511627</v>
      </c>
      <c r="V66" s="310">
        <v>435924.71716246125</v>
      </c>
      <c r="W66" s="310">
        <v>437484.00729363359</v>
      </c>
      <c r="X66" s="310">
        <v>437712.15503649064</v>
      </c>
      <c r="Y66" s="310">
        <v>441164.80421303166</v>
      </c>
      <c r="Z66" s="310">
        <v>441761.47849354747</v>
      </c>
      <c r="AA66" s="310">
        <v>441886.29221117822</v>
      </c>
      <c r="AB66" s="310">
        <v>442457.87998418213</v>
      </c>
      <c r="AC66" s="310">
        <v>442457.87998418213</v>
      </c>
      <c r="AD66" s="310">
        <v>442457.87998418213</v>
      </c>
      <c r="AE66" s="310">
        <v>442457.87998418213</v>
      </c>
      <c r="AF66" s="310">
        <v>442457.87998418213</v>
      </c>
      <c r="AG66" s="310">
        <v>442457.87998418213</v>
      </c>
      <c r="AH66" s="310">
        <v>442457.87998418213</v>
      </c>
      <c r="AI66" s="310">
        <v>442457.87998418213</v>
      </c>
      <c r="AJ66" s="310">
        <v>442457.87998418213</v>
      </c>
      <c r="AK66" s="310">
        <v>442457.87998418213</v>
      </c>
      <c r="AL66" s="310">
        <v>442457.87998418213</v>
      </c>
      <c r="AM66" s="310">
        <v>442457.87998418213</v>
      </c>
      <c r="AN66" s="310">
        <v>442457.87998418213</v>
      </c>
      <c r="AO66" s="310">
        <v>442457.87998418213</v>
      </c>
      <c r="AP66" s="310">
        <v>442457.87998418213</v>
      </c>
      <c r="AQ66" s="310">
        <v>442457.87998418213</v>
      </c>
      <c r="AR66" s="310">
        <v>442457.87998418213</v>
      </c>
      <c r="AS66" s="310">
        <v>442457.87998418213</v>
      </c>
      <c r="AT66" s="310">
        <v>442457.87998418213</v>
      </c>
      <c r="AU66" s="310">
        <v>442457.87998418213</v>
      </c>
      <c r="AV66" s="310">
        <v>442457.87998418213</v>
      </c>
      <c r="AW66" s="310">
        <v>442457.87998418213</v>
      </c>
      <c r="AX66" s="310">
        <v>442457.87998418213</v>
      </c>
      <c r="AY66" s="310">
        <v>442457.87998418213</v>
      </c>
      <c r="AZ66" s="310">
        <v>442457.87998418213</v>
      </c>
      <c r="BA66" s="310">
        <v>442457.87998418213</v>
      </c>
      <c r="BB66" s="310">
        <v>442457.87998418213</v>
      </c>
      <c r="BC66" s="310">
        <v>442457.87998418213</v>
      </c>
      <c r="BD66" s="310">
        <v>442457.87998418213</v>
      </c>
      <c r="BE66" s="310">
        <v>442457.87998418213</v>
      </c>
      <c r="BF66" s="310">
        <v>442457.87998418213</v>
      </c>
      <c r="BG66" s="310">
        <v>442508.93607379444</v>
      </c>
      <c r="BH66" s="310">
        <v>442516.92329084937</v>
      </c>
    </row>
    <row r="68" spans="1:60" x14ac:dyDescent="0.3">
      <c r="A68" s="7" t="s">
        <v>131</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row>
    <row r="70" spans="1:60" x14ac:dyDescent="0.3">
      <c r="A70" s="6"/>
      <c r="B70" s="9">
        <v>2017</v>
      </c>
      <c r="C70" s="10">
        <v>2018</v>
      </c>
      <c r="D70" s="10">
        <v>2019</v>
      </c>
      <c r="E70" s="10">
        <v>2020</v>
      </c>
      <c r="F70" s="10">
        <v>2021</v>
      </c>
      <c r="G70" s="10">
        <v>2022</v>
      </c>
      <c r="H70" s="10">
        <v>2023</v>
      </c>
      <c r="I70" s="10">
        <v>2024</v>
      </c>
      <c r="J70" s="10">
        <v>2025</v>
      </c>
      <c r="K70" s="10">
        <v>2026</v>
      </c>
      <c r="L70" s="10">
        <v>2027</v>
      </c>
      <c r="M70" s="10">
        <v>2028</v>
      </c>
      <c r="N70" s="10">
        <v>2029</v>
      </c>
      <c r="O70" s="10">
        <v>2030</v>
      </c>
      <c r="P70" s="10">
        <v>2031</v>
      </c>
      <c r="Q70" s="10">
        <v>2032</v>
      </c>
      <c r="R70" s="10">
        <v>2033</v>
      </c>
      <c r="S70" s="10">
        <v>2034</v>
      </c>
      <c r="T70" s="10">
        <v>2035</v>
      </c>
      <c r="U70" s="10">
        <v>2036</v>
      </c>
      <c r="V70" s="10">
        <v>2037</v>
      </c>
      <c r="W70" s="10">
        <v>2038</v>
      </c>
      <c r="X70" s="10">
        <v>2039</v>
      </c>
      <c r="Y70" s="10">
        <v>2040</v>
      </c>
      <c r="Z70" s="10">
        <v>2041</v>
      </c>
      <c r="AA70" s="10">
        <v>2042</v>
      </c>
      <c r="AB70" s="56">
        <v>2043</v>
      </c>
      <c r="AC70" s="24">
        <v>2044</v>
      </c>
      <c r="AD70" s="24">
        <v>2045</v>
      </c>
      <c r="AE70" s="24">
        <v>2046</v>
      </c>
      <c r="AF70" s="24">
        <v>2047</v>
      </c>
      <c r="AG70" s="24">
        <v>2048</v>
      </c>
      <c r="AH70" s="24">
        <v>2049</v>
      </c>
      <c r="AI70" s="24">
        <v>2050</v>
      </c>
      <c r="AJ70" s="24">
        <v>2051</v>
      </c>
      <c r="AK70" s="24">
        <v>2052</v>
      </c>
      <c r="AL70" s="24">
        <v>2053</v>
      </c>
      <c r="AM70" s="24">
        <v>2054</v>
      </c>
      <c r="AN70" s="24">
        <v>2055</v>
      </c>
      <c r="AO70" s="24">
        <v>2056</v>
      </c>
      <c r="AP70" s="24">
        <v>2057</v>
      </c>
      <c r="AQ70" s="24">
        <v>2058</v>
      </c>
      <c r="AR70" s="24">
        <v>2059</v>
      </c>
      <c r="AS70" s="24">
        <v>2060</v>
      </c>
      <c r="AT70" s="24">
        <v>2061</v>
      </c>
      <c r="AU70" s="24">
        <v>2062</v>
      </c>
      <c r="AV70" s="24">
        <v>2063</v>
      </c>
      <c r="AW70" s="24">
        <v>2064</v>
      </c>
      <c r="AX70" s="24">
        <v>2065</v>
      </c>
      <c r="AY70" s="24">
        <v>2066</v>
      </c>
      <c r="AZ70" s="24">
        <v>2067</v>
      </c>
      <c r="BA70" s="24">
        <v>2068</v>
      </c>
      <c r="BB70" s="24">
        <v>2069</v>
      </c>
      <c r="BC70" s="24">
        <v>2070</v>
      </c>
      <c r="BD70" s="24">
        <v>2071</v>
      </c>
      <c r="BE70" s="24">
        <v>2072</v>
      </c>
      <c r="BF70" s="24">
        <v>2073</v>
      </c>
      <c r="BG70" s="24">
        <v>2074</v>
      </c>
      <c r="BH70" s="24">
        <v>2075</v>
      </c>
    </row>
    <row r="71" spans="1:60" x14ac:dyDescent="0.3">
      <c r="A71" s="13" t="s">
        <v>166</v>
      </c>
      <c r="B71" s="89"/>
      <c r="C71" s="89"/>
      <c r="D71" s="89"/>
      <c r="E71" s="89"/>
      <c r="F71" s="310">
        <v>451994.83497866412</v>
      </c>
      <c r="G71" s="310">
        <v>451994.83497866412</v>
      </c>
      <c r="H71" s="310">
        <v>451086.38662323175</v>
      </c>
      <c r="I71" s="310">
        <v>446328.550429678</v>
      </c>
      <c r="J71" s="310">
        <v>429028.42039571574</v>
      </c>
      <c r="K71" s="310">
        <v>425993.50361692428</v>
      </c>
      <c r="L71" s="310">
        <v>421642.68725046568</v>
      </c>
      <c r="M71" s="310">
        <v>397489.28636399837</v>
      </c>
      <c r="N71" s="310">
        <v>394439.30040316441</v>
      </c>
      <c r="O71" s="310">
        <v>388631.34472602903</v>
      </c>
      <c r="P71" s="310">
        <v>337168.71033996216</v>
      </c>
      <c r="Q71" s="310">
        <v>278234.15446773835</v>
      </c>
      <c r="R71" s="310">
        <v>242787.02762801724</v>
      </c>
      <c r="S71" s="310">
        <v>234651.85039292031</v>
      </c>
      <c r="T71" s="310">
        <v>214219.93266502518</v>
      </c>
      <c r="U71" s="310">
        <v>41274.140982409997</v>
      </c>
      <c r="V71" s="310">
        <v>38158.932568714859</v>
      </c>
      <c r="W71" s="310">
        <v>37287.578595079292</v>
      </c>
      <c r="X71" s="310">
        <v>36277.060247986279</v>
      </c>
      <c r="Y71" s="310">
        <v>29824.666948463422</v>
      </c>
      <c r="Z71" s="310">
        <v>1041.4435013359005</v>
      </c>
      <c r="AA71" s="310">
        <v>1028.7275878154362</v>
      </c>
      <c r="AB71" s="310">
        <v>351.09105038241916</v>
      </c>
      <c r="AC71" s="310">
        <v>35.498737198237706</v>
      </c>
      <c r="AD71" s="310">
        <v>26.574089557448723</v>
      </c>
      <c r="AE71" s="310">
        <v>0</v>
      </c>
      <c r="AF71" s="310">
        <v>0</v>
      </c>
      <c r="AG71" s="310">
        <v>0</v>
      </c>
      <c r="AH71" s="310">
        <v>0</v>
      </c>
      <c r="AI71" s="310">
        <v>0</v>
      </c>
      <c r="AJ71" s="310">
        <v>0</v>
      </c>
      <c r="AK71" s="310">
        <v>0</v>
      </c>
      <c r="AL71" s="310">
        <v>0</v>
      </c>
      <c r="AM71" s="310">
        <v>0</v>
      </c>
      <c r="AN71" s="310">
        <v>0</v>
      </c>
      <c r="AO71" s="310">
        <v>0</v>
      </c>
      <c r="AP71" s="310">
        <v>0</v>
      </c>
      <c r="AQ71" s="310">
        <v>0</v>
      </c>
      <c r="AR71" s="310">
        <v>0</v>
      </c>
      <c r="AS71" s="310">
        <v>0</v>
      </c>
      <c r="AT71" s="310">
        <v>0</v>
      </c>
      <c r="AU71" s="310">
        <v>0</v>
      </c>
      <c r="AV71" s="310">
        <v>0</v>
      </c>
      <c r="AW71" s="310">
        <v>0</v>
      </c>
      <c r="AX71" s="310">
        <v>0</v>
      </c>
      <c r="AY71" s="310">
        <v>0</v>
      </c>
      <c r="AZ71" s="310">
        <v>0</v>
      </c>
      <c r="BA71" s="310">
        <v>0</v>
      </c>
      <c r="BB71" s="310">
        <v>0</v>
      </c>
      <c r="BC71" s="310">
        <v>0</v>
      </c>
      <c r="BD71" s="310">
        <v>0</v>
      </c>
      <c r="BE71" s="310">
        <v>0</v>
      </c>
      <c r="BF71" s="310">
        <v>0</v>
      </c>
      <c r="BG71" s="310">
        <v>0</v>
      </c>
      <c r="BH71" s="310">
        <v>0</v>
      </c>
    </row>
    <row r="72" spans="1:60" x14ac:dyDescent="0.3">
      <c r="A72" s="13" t="s">
        <v>167</v>
      </c>
      <c r="B72" s="89"/>
      <c r="C72" s="89"/>
      <c r="D72" s="89"/>
      <c r="E72" s="89"/>
      <c r="F72" s="310">
        <v>0</v>
      </c>
      <c r="G72" s="310">
        <v>0</v>
      </c>
      <c r="H72" s="310">
        <v>908.44835543236695</v>
      </c>
      <c r="I72" s="310">
        <v>4757.8361935537541</v>
      </c>
      <c r="J72" s="310">
        <v>17300.130033962254</v>
      </c>
      <c r="K72" s="310">
        <v>3034.916778791463</v>
      </c>
      <c r="L72" s="310">
        <v>4350.8163664586027</v>
      </c>
      <c r="M72" s="310">
        <v>24153.400886467309</v>
      </c>
      <c r="N72" s="310">
        <v>3049.9859608339611</v>
      </c>
      <c r="O72" s="310">
        <v>5807.9556771353818</v>
      </c>
      <c r="P72" s="310">
        <v>51462.634386066871</v>
      </c>
      <c r="Q72" s="310">
        <v>58934.555872223806</v>
      </c>
      <c r="R72" s="310">
        <v>35447.12683972111</v>
      </c>
      <c r="S72" s="310">
        <v>8135.1772350969259</v>
      </c>
      <c r="T72" s="310">
        <v>20431.917727895139</v>
      </c>
      <c r="U72" s="310">
        <v>172945.79168261518</v>
      </c>
      <c r="V72" s="310">
        <v>3115.208413695138</v>
      </c>
      <c r="W72" s="310">
        <v>871.35397363556694</v>
      </c>
      <c r="X72" s="310">
        <v>1010.5183470930133</v>
      </c>
      <c r="Y72" s="310">
        <v>6452.393299522857</v>
      </c>
      <c r="Z72" s="310">
        <v>28783.223447127522</v>
      </c>
      <c r="AA72" s="310">
        <v>12.715913520464255</v>
      </c>
      <c r="AB72" s="310">
        <v>677.63653743301711</v>
      </c>
      <c r="AC72" s="310">
        <v>315.59231318418142</v>
      </c>
      <c r="AD72" s="310">
        <v>8.924647640788983</v>
      </c>
      <c r="AE72" s="310">
        <v>26.574089557448723</v>
      </c>
      <c r="AF72" s="310">
        <v>0</v>
      </c>
      <c r="AG72" s="310">
        <v>0</v>
      </c>
      <c r="AH72" s="310">
        <v>0</v>
      </c>
      <c r="AI72" s="310">
        <v>0</v>
      </c>
      <c r="AJ72" s="310">
        <v>0</v>
      </c>
      <c r="AK72" s="310">
        <v>0</v>
      </c>
      <c r="AL72" s="310">
        <v>0</v>
      </c>
      <c r="AM72" s="310">
        <v>0</v>
      </c>
      <c r="AN72" s="310">
        <v>0</v>
      </c>
      <c r="AO72" s="310">
        <v>0</v>
      </c>
      <c r="AP72" s="310">
        <v>0</v>
      </c>
      <c r="AQ72" s="310">
        <v>0</v>
      </c>
      <c r="AR72" s="310">
        <v>0</v>
      </c>
      <c r="AS72" s="310">
        <v>0</v>
      </c>
      <c r="AT72" s="310">
        <v>0</v>
      </c>
      <c r="AU72" s="310">
        <v>0</v>
      </c>
      <c r="AV72" s="310">
        <v>0</v>
      </c>
      <c r="AW72" s="310">
        <v>0</v>
      </c>
      <c r="AX72" s="310">
        <v>0</v>
      </c>
      <c r="AY72" s="310">
        <v>0</v>
      </c>
      <c r="AZ72" s="310">
        <v>0</v>
      </c>
      <c r="BA72" s="310">
        <v>0</v>
      </c>
      <c r="BB72" s="310">
        <v>0</v>
      </c>
      <c r="BC72" s="310">
        <v>0</v>
      </c>
      <c r="BD72" s="310">
        <v>0</v>
      </c>
      <c r="BE72" s="310">
        <v>0</v>
      </c>
      <c r="BF72" s="310">
        <v>0</v>
      </c>
      <c r="BG72" s="310">
        <v>0</v>
      </c>
      <c r="BH72" s="310">
        <v>0</v>
      </c>
    </row>
    <row r="73" spans="1:60" x14ac:dyDescent="0.3">
      <c r="A73" s="13" t="s">
        <v>168</v>
      </c>
      <c r="B73" s="89"/>
      <c r="C73" s="89"/>
      <c r="D73" s="89"/>
      <c r="E73" s="89"/>
      <c r="F73" s="310">
        <v>0</v>
      </c>
      <c r="G73" s="310">
        <v>0</v>
      </c>
      <c r="H73" s="310">
        <v>908.44835543236695</v>
      </c>
      <c r="I73" s="310">
        <v>5666.2845489861211</v>
      </c>
      <c r="J73" s="310">
        <v>22966.414582948375</v>
      </c>
      <c r="K73" s="310">
        <v>26001.331361739838</v>
      </c>
      <c r="L73" s="310">
        <v>30352.147728198441</v>
      </c>
      <c r="M73" s="310">
        <v>54505.548614665749</v>
      </c>
      <c r="N73" s="310">
        <v>57555.534575499711</v>
      </c>
      <c r="O73" s="310">
        <v>63363.490252635092</v>
      </c>
      <c r="P73" s="310">
        <v>114826.12463870196</v>
      </c>
      <c r="Q73" s="310">
        <v>173760.68051092577</v>
      </c>
      <c r="R73" s="310">
        <v>209207.80735064688</v>
      </c>
      <c r="S73" s="310">
        <v>217342.9845857438</v>
      </c>
      <c r="T73" s="310">
        <v>237774.90231363894</v>
      </c>
      <c r="U73" s="310">
        <v>410720.69399625412</v>
      </c>
      <c r="V73" s="310">
        <v>413835.90240994928</v>
      </c>
      <c r="W73" s="310">
        <v>414707.25638358481</v>
      </c>
      <c r="X73" s="310">
        <v>415717.77473067783</v>
      </c>
      <c r="Y73" s="310">
        <v>422170.1680302007</v>
      </c>
      <c r="Z73" s="310">
        <v>450953.3914773282</v>
      </c>
      <c r="AA73" s="310">
        <v>450966.10739084869</v>
      </c>
      <c r="AB73" s="310">
        <v>451643.74392828171</v>
      </c>
      <c r="AC73" s="310">
        <v>451959.33624146588</v>
      </c>
      <c r="AD73" s="310">
        <v>451968.26088910666</v>
      </c>
      <c r="AE73" s="310">
        <v>451994.83497866412</v>
      </c>
      <c r="AF73" s="310">
        <v>451994.83497866412</v>
      </c>
      <c r="AG73" s="310">
        <v>451994.83497866412</v>
      </c>
      <c r="AH73" s="310">
        <v>451994.83497866412</v>
      </c>
      <c r="AI73" s="310">
        <v>451994.83497866412</v>
      </c>
      <c r="AJ73" s="310">
        <v>451994.83497866412</v>
      </c>
      <c r="AK73" s="310">
        <v>451994.83497866412</v>
      </c>
      <c r="AL73" s="310">
        <v>451994.83497866412</v>
      </c>
      <c r="AM73" s="310">
        <v>451994.83497866412</v>
      </c>
      <c r="AN73" s="310">
        <v>451994.83497866412</v>
      </c>
      <c r="AO73" s="310">
        <v>451994.83497866412</v>
      </c>
      <c r="AP73" s="310">
        <v>451994.83497866412</v>
      </c>
      <c r="AQ73" s="310">
        <v>451994.83497866412</v>
      </c>
      <c r="AR73" s="310">
        <v>451994.83497866412</v>
      </c>
      <c r="AS73" s="310">
        <v>451994.83497866412</v>
      </c>
      <c r="AT73" s="310">
        <v>451994.83497866412</v>
      </c>
      <c r="AU73" s="310">
        <v>451994.83497866412</v>
      </c>
      <c r="AV73" s="310">
        <v>451994.83497866412</v>
      </c>
      <c r="AW73" s="310">
        <v>451994.83497866412</v>
      </c>
      <c r="AX73" s="310">
        <v>451994.83497866412</v>
      </c>
      <c r="AY73" s="310">
        <v>451994.83497866412</v>
      </c>
      <c r="AZ73" s="310">
        <v>451994.83497866412</v>
      </c>
      <c r="BA73" s="310">
        <v>451994.83497866412</v>
      </c>
      <c r="BB73" s="310">
        <v>451994.83497866412</v>
      </c>
      <c r="BC73" s="310">
        <v>451994.83497866412</v>
      </c>
      <c r="BD73" s="310">
        <v>451994.83497866412</v>
      </c>
      <c r="BE73" s="310">
        <v>451994.83497866412</v>
      </c>
      <c r="BF73" s="310">
        <v>451994.83497866412</v>
      </c>
      <c r="BG73" s="310">
        <v>451994.83497866412</v>
      </c>
      <c r="BH73" s="310">
        <v>451994.83497866412</v>
      </c>
    </row>
    <row r="74" spans="1:60" x14ac:dyDescent="0.3">
      <c r="G74" s="21"/>
    </row>
    <row r="75" spans="1:60" x14ac:dyDescent="0.3">
      <c r="A75" s="7" t="s">
        <v>169</v>
      </c>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row>
    <row r="77" spans="1:60" x14ac:dyDescent="0.3">
      <c r="A77" s="6"/>
      <c r="B77" s="9">
        <v>2017</v>
      </c>
      <c r="C77" s="10">
        <v>2018</v>
      </c>
      <c r="D77" s="10">
        <v>2019</v>
      </c>
      <c r="E77" s="10">
        <v>2020</v>
      </c>
      <c r="F77" s="10">
        <v>2021</v>
      </c>
      <c r="G77" s="10">
        <v>2022</v>
      </c>
      <c r="H77" s="10">
        <v>2023</v>
      </c>
      <c r="I77" s="10">
        <v>2024</v>
      </c>
      <c r="J77" s="10">
        <v>2025</v>
      </c>
      <c r="K77" s="10">
        <v>2026</v>
      </c>
      <c r="L77" s="10">
        <v>2027</v>
      </c>
      <c r="M77" s="10">
        <v>2028</v>
      </c>
      <c r="N77" s="10">
        <v>2029</v>
      </c>
      <c r="O77" s="10">
        <v>2030</v>
      </c>
      <c r="P77" s="10">
        <v>2031</v>
      </c>
      <c r="Q77" s="10">
        <v>2032</v>
      </c>
      <c r="R77" s="10">
        <v>2033</v>
      </c>
      <c r="S77" s="10">
        <v>2034</v>
      </c>
      <c r="T77" s="10">
        <v>2035</v>
      </c>
      <c r="U77" s="10">
        <v>2036</v>
      </c>
      <c r="V77" s="10">
        <v>2037</v>
      </c>
      <c r="W77" s="10">
        <v>2038</v>
      </c>
      <c r="X77" s="10">
        <v>2039</v>
      </c>
      <c r="Y77" s="10">
        <v>2040</v>
      </c>
      <c r="Z77" s="10">
        <v>2041</v>
      </c>
      <c r="AA77" s="10">
        <v>2042</v>
      </c>
      <c r="AB77" s="56">
        <v>2043</v>
      </c>
      <c r="AC77" s="24">
        <v>2044</v>
      </c>
      <c r="AD77" s="24">
        <v>2045</v>
      </c>
      <c r="AE77" s="24">
        <v>2046</v>
      </c>
      <c r="AF77" s="24">
        <v>2047</v>
      </c>
      <c r="AG77" s="24">
        <v>2048</v>
      </c>
      <c r="AH77" s="24">
        <v>2049</v>
      </c>
      <c r="AI77" s="24">
        <v>2050</v>
      </c>
      <c r="AJ77" s="24">
        <v>2051</v>
      </c>
      <c r="AK77" s="24">
        <v>2052</v>
      </c>
      <c r="AL77" s="24">
        <v>2053</v>
      </c>
      <c r="AM77" s="24">
        <v>2054</v>
      </c>
      <c r="AN77" s="24">
        <v>2055</v>
      </c>
      <c r="AO77" s="24">
        <v>2056</v>
      </c>
      <c r="AP77" s="24">
        <v>2057</v>
      </c>
      <c r="AQ77" s="24">
        <v>2058</v>
      </c>
      <c r="AR77" s="24">
        <v>2059</v>
      </c>
      <c r="AS77" s="24">
        <v>2060</v>
      </c>
      <c r="AT77" s="24">
        <v>2061</v>
      </c>
      <c r="AU77" s="24">
        <v>2062</v>
      </c>
      <c r="AV77" s="24">
        <v>2063</v>
      </c>
      <c r="AW77" s="24">
        <v>2064</v>
      </c>
      <c r="AX77" s="24">
        <v>2065</v>
      </c>
      <c r="AY77" s="24">
        <v>2066</v>
      </c>
      <c r="AZ77" s="24">
        <v>2067</v>
      </c>
      <c r="BA77" s="24">
        <v>2068</v>
      </c>
      <c r="BB77" s="24">
        <v>2069</v>
      </c>
      <c r="BC77" s="24">
        <v>2070</v>
      </c>
      <c r="BD77" s="24">
        <v>2071</v>
      </c>
      <c r="BE77" s="24">
        <v>2072</v>
      </c>
      <c r="BF77" s="24">
        <v>2073</v>
      </c>
      <c r="BG77" s="24">
        <v>2074</v>
      </c>
      <c r="BH77" s="24">
        <v>2075</v>
      </c>
    </row>
    <row r="78" spans="1:60" x14ac:dyDescent="0.3">
      <c r="A78" s="13" t="s">
        <v>285</v>
      </c>
      <c r="B78" s="89"/>
      <c r="C78" s="89"/>
      <c r="D78" s="89"/>
      <c r="E78" s="89"/>
      <c r="F78" s="89"/>
      <c r="G78" s="310">
        <v>457406.38910046394</v>
      </c>
      <c r="H78" s="310">
        <v>457406.38910046394</v>
      </c>
      <c r="I78" s="310">
        <v>456685.09678874019</v>
      </c>
      <c r="J78" s="310">
        <v>453050.36311487906</v>
      </c>
      <c r="K78" s="310">
        <v>428152.79513143847</v>
      </c>
      <c r="L78" s="310">
        <v>424590.71753918345</v>
      </c>
      <c r="M78" s="310">
        <v>419288.73377882934</v>
      </c>
      <c r="N78" s="310">
        <v>393005.53403204255</v>
      </c>
      <c r="O78" s="310">
        <v>389191.32307825354</v>
      </c>
      <c r="P78" s="310">
        <v>380268.56744797743</v>
      </c>
      <c r="Q78" s="310">
        <v>316946.90493273753</v>
      </c>
      <c r="R78" s="310">
        <v>276886.15418988245</v>
      </c>
      <c r="S78" s="310">
        <v>250575.00848426792</v>
      </c>
      <c r="T78" s="310">
        <v>230181.51685953198</v>
      </c>
      <c r="U78" s="310">
        <v>211309.13838499028</v>
      </c>
      <c r="V78" s="310">
        <v>37508.638328225403</v>
      </c>
      <c r="W78" s="310">
        <v>29494.732891412357</v>
      </c>
      <c r="X78" s="310">
        <v>29353.893930125432</v>
      </c>
      <c r="Y78" s="310">
        <v>28336.050622382161</v>
      </c>
      <c r="Z78" s="310">
        <v>27897.565347286331</v>
      </c>
      <c r="AA78" s="310">
        <v>2765.0639615918112</v>
      </c>
      <c r="AB78" s="310">
        <v>2552.8816542182171</v>
      </c>
      <c r="AC78" s="310">
        <v>1871.3332499285159</v>
      </c>
      <c r="AD78" s="310">
        <v>445.67371473492449</v>
      </c>
      <c r="AE78" s="310">
        <v>273.02468843815149</v>
      </c>
      <c r="AF78" s="310">
        <v>97.411357862988126</v>
      </c>
      <c r="AG78" s="310">
        <v>0</v>
      </c>
      <c r="AH78" s="310">
        <v>0</v>
      </c>
      <c r="AI78" s="310">
        <v>0</v>
      </c>
      <c r="AJ78" s="310">
        <v>0</v>
      </c>
      <c r="AK78" s="310">
        <v>0</v>
      </c>
      <c r="AL78" s="310">
        <v>0</v>
      </c>
      <c r="AM78" s="310">
        <v>0</v>
      </c>
      <c r="AN78" s="310">
        <v>0</v>
      </c>
      <c r="AO78" s="310">
        <v>0</v>
      </c>
      <c r="AP78" s="310">
        <v>0</v>
      </c>
      <c r="AQ78" s="310">
        <v>0</v>
      </c>
      <c r="AR78" s="310">
        <v>0</v>
      </c>
      <c r="AS78" s="310">
        <v>0</v>
      </c>
      <c r="AT78" s="310">
        <v>0</v>
      </c>
      <c r="AU78" s="310">
        <v>0</v>
      </c>
      <c r="AV78" s="310">
        <v>0</v>
      </c>
      <c r="AW78" s="310">
        <v>0</v>
      </c>
      <c r="AX78" s="310">
        <v>0</v>
      </c>
      <c r="AY78" s="310">
        <v>0</v>
      </c>
      <c r="AZ78" s="310">
        <v>0</v>
      </c>
      <c r="BA78" s="310">
        <v>0</v>
      </c>
      <c r="BB78" s="310">
        <v>0</v>
      </c>
      <c r="BC78" s="310">
        <v>0</v>
      </c>
      <c r="BD78" s="310">
        <v>0</v>
      </c>
      <c r="BE78" s="310">
        <v>0</v>
      </c>
      <c r="BF78" s="310">
        <v>0</v>
      </c>
      <c r="BG78" s="310">
        <v>0</v>
      </c>
      <c r="BH78" s="310">
        <v>0</v>
      </c>
    </row>
    <row r="79" spans="1:60" x14ac:dyDescent="0.3">
      <c r="A79" s="13" t="s">
        <v>286</v>
      </c>
      <c r="B79" s="89"/>
      <c r="C79" s="89"/>
      <c r="D79" s="89"/>
      <c r="E79" s="89"/>
      <c r="F79" s="89"/>
      <c r="G79" s="310">
        <v>0</v>
      </c>
      <c r="H79" s="310">
        <v>0</v>
      </c>
      <c r="I79" s="310">
        <v>721.29231172375148</v>
      </c>
      <c r="J79" s="310">
        <v>3634.7336738611339</v>
      </c>
      <c r="K79" s="310">
        <v>24897.567983440589</v>
      </c>
      <c r="L79" s="310">
        <v>3562.0775922550238</v>
      </c>
      <c r="M79" s="310">
        <v>5301.9837603541091</v>
      </c>
      <c r="N79" s="310">
        <v>26283.199746786791</v>
      </c>
      <c r="O79" s="310">
        <v>3814.2109537890065</v>
      </c>
      <c r="P79" s="310">
        <v>8922.7556302761077</v>
      </c>
      <c r="Q79" s="310">
        <v>63321.662515239906</v>
      </c>
      <c r="R79" s="310">
        <v>40060.750742855074</v>
      </c>
      <c r="S79" s="310">
        <v>26311.14570561453</v>
      </c>
      <c r="T79" s="310">
        <v>20393.491624735936</v>
      </c>
      <c r="U79" s="310">
        <v>18872.378474541707</v>
      </c>
      <c r="V79" s="310">
        <v>173800.50005676487</v>
      </c>
      <c r="W79" s="310">
        <v>8013.9054368130455</v>
      </c>
      <c r="X79" s="310">
        <v>140.83896128692504</v>
      </c>
      <c r="Y79" s="310">
        <v>1017.843307743271</v>
      </c>
      <c r="Z79" s="310">
        <v>438.48527509583073</v>
      </c>
      <c r="AA79" s="310">
        <v>25132.501385694519</v>
      </c>
      <c r="AB79" s="310">
        <v>212.18230737359409</v>
      </c>
      <c r="AC79" s="310">
        <v>681.54840428970124</v>
      </c>
      <c r="AD79" s="310">
        <v>1425.6595351935914</v>
      </c>
      <c r="AE79" s="310">
        <v>172.649026296773</v>
      </c>
      <c r="AF79" s="310">
        <v>175.61333057516336</v>
      </c>
      <c r="AG79" s="310">
        <v>97.411357862988126</v>
      </c>
      <c r="AH79" s="310">
        <v>0</v>
      </c>
      <c r="AI79" s="310">
        <v>0</v>
      </c>
      <c r="AJ79" s="310">
        <v>0</v>
      </c>
      <c r="AK79" s="310">
        <v>0</v>
      </c>
      <c r="AL79" s="310">
        <v>0</v>
      </c>
      <c r="AM79" s="310">
        <v>0</v>
      </c>
      <c r="AN79" s="310">
        <v>0</v>
      </c>
      <c r="AO79" s="310">
        <v>0</v>
      </c>
      <c r="AP79" s="310">
        <v>0</v>
      </c>
      <c r="AQ79" s="310">
        <v>0</v>
      </c>
      <c r="AR79" s="310">
        <v>0</v>
      </c>
      <c r="AS79" s="310">
        <v>0</v>
      </c>
      <c r="AT79" s="310">
        <v>0</v>
      </c>
      <c r="AU79" s="310">
        <v>0</v>
      </c>
      <c r="AV79" s="310">
        <v>0</v>
      </c>
      <c r="AW79" s="310">
        <v>0</v>
      </c>
      <c r="AX79" s="310">
        <v>0</v>
      </c>
      <c r="AY79" s="310">
        <v>0</v>
      </c>
      <c r="AZ79" s="310">
        <v>0</v>
      </c>
      <c r="BA79" s="310">
        <v>0</v>
      </c>
      <c r="BB79" s="310">
        <v>0</v>
      </c>
      <c r="BC79" s="310">
        <v>0</v>
      </c>
      <c r="BD79" s="310">
        <v>0</v>
      </c>
      <c r="BE79" s="310">
        <v>0</v>
      </c>
      <c r="BF79" s="310">
        <v>0</v>
      </c>
      <c r="BG79" s="310">
        <v>0</v>
      </c>
      <c r="BH79" s="310">
        <v>0</v>
      </c>
    </row>
    <row r="80" spans="1:60" x14ac:dyDescent="0.3">
      <c r="A80" s="13" t="s">
        <v>287</v>
      </c>
      <c r="B80" s="89"/>
      <c r="C80" s="89"/>
      <c r="D80" s="89"/>
      <c r="E80" s="89"/>
      <c r="F80" s="89"/>
      <c r="G80" s="310">
        <v>0</v>
      </c>
      <c r="H80" s="310">
        <v>0</v>
      </c>
      <c r="I80" s="310">
        <v>721.29231172375148</v>
      </c>
      <c r="J80" s="310">
        <v>4356.0259855848853</v>
      </c>
      <c r="K80" s="310">
        <v>29253.593969025475</v>
      </c>
      <c r="L80" s="310">
        <v>32815.671561280498</v>
      </c>
      <c r="M80" s="310">
        <v>38117.655321634607</v>
      </c>
      <c r="N80" s="310">
        <v>64400.855068421399</v>
      </c>
      <c r="O80" s="310">
        <v>68215.066022210405</v>
      </c>
      <c r="P80" s="310">
        <v>77137.821652486513</v>
      </c>
      <c r="Q80" s="310">
        <v>140459.48416772642</v>
      </c>
      <c r="R80" s="310">
        <v>180520.23491058149</v>
      </c>
      <c r="S80" s="310">
        <v>206831.38061619602</v>
      </c>
      <c r="T80" s="310">
        <v>227224.87224093196</v>
      </c>
      <c r="U80" s="310">
        <v>246097.25071547367</v>
      </c>
      <c r="V80" s="310">
        <v>419897.75077223853</v>
      </c>
      <c r="W80" s="310">
        <v>427911.65620905161</v>
      </c>
      <c r="X80" s="310">
        <v>428052.49517033849</v>
      </c>
      <c r="Y80" s="310">
        <v>429070.3384780818</v>
      </c>
      <c r="Z80" s="310">
        <v>429508.8237531776</v>
      </c>
      <c r="AA80" s="310">
        <v>454641.32513887214</v>
      </c>
      <c r="AB80" s="310">
        <v>454853.50744624576</v>
      </c>
      <c r="AC80" s="310">
        <v>455535.05585053546</v>
      </c>
      <c r="AD80" s="310">
        <v>456960.71538572904</v>
      </c>
      <c r="AE80" s="310">
        <v>457133.36441202578</v>
      </c>
      <c r="AF80" s="310">
        <v>457308.97774260095</v>
      </c>
      <c r="AG80" s="310">
        <v>457406.38910046394</v>
      </c>
      <c r="AH80" s="310">
        <v>457406.38910046394</v>
      </c>
      <c r="AI80" s="310">
        <v>457406.38910046394</v>
      </c>
      <c r="AJ80" s="310">
        <v>457406.38910046394</v>
      </c>
      <c r="AK80" s="310">
        <v>457406.38910046394</v>
      </c>
      <c r="AL80" s="310">
        <v>457406.38910046394</v>
      </c>
      <c r="AM80" s="310">
        <v>457406.38910046394</v>
      </c>
      <c r="AN80" s="310">
        <v>457406.38910046394</v>
      </c>
      <c r="AO80" s="310">
        <v>457406.38910046394</v>
      </c>
      <c r="AP80" s="310">
        <v>457406.38910046394</v>
      </c>
      <c r="AQ80" s="310">
        <v>457406.38910046394</v>
      </c>
      <c r="AR80" s="310">
        <v>457406.38910046394</v>
      </c>
      <c r="AS80" s="310">
        <v>457406.38910046394</v>
      </c>
      <c r="AT80" s="310">
        <v>457406.38910046394</v>
      </c>
      <c r="AU80" s="310">
        <v>457406.38910046394</v>
      </c>
      <c r="AV80" s="310">
        <v>457406.38910046394</v>
      </c>
      <c r="AW80" s="310">
        <v>457406.38910046394</v>
      </c>
      <c r="AX80" s="310">
        <v>457406.38910046394</v>
      </c>
      <c r="AY80" s="310">
        <v>457406.38910046394</v>
      </c>
      <c r="AZ80" s="310">
        <v>457406.38910046394</v>
      </c>
      <c r="BA80" s="310">
        <v>457406.38910046394</v>
      </c>
      <c r="BB80" s="310">
        <v>457406.38910046394</v>
      </c>
      <c r="BC80" s="310">
        <v>457406.38910046394</v>
      </c>
      <c r="BD80" s="310">
        <v>457406.38910046394</v>
      </c>
      <c r="BE80" s="310">
        <v>457406.38910046394</v>
      </c>
      <c r="BF80" s="310">
        <v>457406.38910046394</v>
      </c>
      <c r="BG80" s="310">
        <v>457406.38910046394</v>
      </c>
      <c r="BH80" s="310">
        <v>457406.38910046394</v>
      </c>
    </row>
    <row r="81" spans="1:60" x14ac:dyDescent="0.3">
      <c r="G81" s="21"/>
    </row>
    <row r="82" spans="1:60" x14ac:dyDescent="0.3">
      <c r="A82" s="7" t="s">
        <v>338</v>
      </c>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row>
    <row r="84" spans="1:60" x14ac:dyDescent="0.3">
      <c r="A84" s="6"/>
      <c r="B84" s="9">
        <v>2017</v>
      </c>
      <c r="C84" s="10">
        <v>2018</v>
      </c>
      <c r="D84" s="10">
        <v>2019</v>
      </c>
      <c r="E84" s="10">
        <v>2020</v>
      </c>
      <c r="F84" s="10">
        <v>2021</v>
      </c>
      <c r="G84" s="10">
        <v>2022</v>
      </c>
      <c r="H84" s="10">
        <v>2023</v>
      </c>
      <c r="I84" s="10">
        <v>2024</v>
      </c>
      <c r="J84" s="10">
        <v>2025</v>
      </c>
      <c r="K84" s="10">
        <v>2026</v>
      </c>
      <c r="L84" s="10">
        <v>2027</v>
      </c>
      <c r="M84" s="10">
        <v>2028</v>
      </c>
      <c r="N84" s="10">
        <v>2029</v>
      </c>
      <c r="O84" s="10">
        <v>2030</v>
      </c>
      <c r="P84" s="10">
        <v>2031</v>
      </c>
      <c r="Q84" s="10">
        <v>2032</v>
      </c>
      <c r="R84" s="10">
        <v>2033</v>
      </c>
      <c r="S84" s="10">
        <v>2034</v>
      </c>
      <c r="T84" s="10">
        <v>2035</v>
      </c>
      <c r="U84" s="10">
        <v>2036</v>
      </c>
      <c r="V84" s="10">
        <v>2037</v>
      </c>
      <c r="W84" s="10">
        <v>2038</v>
      </c>
      <c r="X84" s="10">
        <v>2039</v>
      </c>
      <c r="Y84" s="10">
        <v>2040</v>
      </c>
      <c r="Z84" s="10">
        <v>2041</v>
      </c>
      <c r="AA84" s="10">
        <v>2042</v>
      </c>
      <c r="AB84" s="56">
        <v>2043</v>
      </c>
      <c r="AC84" s="24">
        <v>2044</v>
      </c>
      <c r="AD84" s="24">
        <v>2045</v>
      </c>
      <c r="AE84" s="24">
        <v>2046</v>
      </c>
      <c r="AF84" s="24">
        <v>2047</v>
      </c>
      <c r="AG84" s="24">
        <v>2048</v>
      </c>
      <c r="AH84" s="24">
        <v>2049</v>
      </c>
      <c r="AI84" s="24">
        <v>2050</v>
      </c>
      <c r="AJ84" s="24">
        <v>2051</v>
      </c>
      <c r="AK84" s="24">
        <v>2052</v>
      </c>
      <c r="AL84" s="24">
        <v>2053</v>
      </c>
      <c r="AM84" s="24">
        <v>2054</v>
      </c>
      <c r="AN84" s="24">
        <v>2055</v>
      </c>
      <c r="AO84" s="24">
        <v>2056</v>
      </c>
      <c r="AP84" s="24">
        <v>2057</v>
      </c>
      <c r="AQ84" s="24">
        <v>2058</v>
      </c>
      <c r="AR84" s="24">
        <v>2059</v>
      </c>
      <c r="AS84" s="24">
        <v>2060</v>
      </c>
      <c r="AT84" s="24">
        <v>2061</v>
      </c>
      <c r="AU84" s="24">
        <v>2062</v>
      </c>
      <c r="AV84" s="24">
        <v>2063</v>
      </c>
      <c r="AW84" s="24">
        <v>2064</v>
      </c>
      <c r="AX84" s="24">
        <v>2065</v>
      </c>
      <c r="AY84" s="24">
        <v>2066</v>
      </c>
      <c r="AZ84" s="24">
        <v>2067</v>
      </c>
      <c r="BA84" s="24">
        <v>2068</v>
      </c>
      <c r="BB84" s="24">
        <v>2069</v>
      </c>
      <c r="BC84" s="24">
        <v>2070</v>
      </c>
      <c r="BD84" s="24">
        <v>2071</v>
      </c>
      <c r="BE84" s="24">
        <v>2072</v>
      </c>
      <c r="BF84" s="24">
        <v>2073</v>
      </c>
      <c r="BG84" s="24">
        <v>2074</v>
      </c>
      <c r="BH84" s="24">
        <v>2075</v>
      </c>
    </row>
    <row r="85" spans="1:60" x14ac:dyDescent="0.3">
      <c r="A85" s="13" t="s">
        <v>339</v>
      </c>
      <c r="B85" s="89"/>
      <c r="C85" s="89"/>
      <c r="D85" s="89"/>
      <c r="E85" s="89"/>
      <c r="F85" s="89"/>
      <c r="G85" s="89"/>
      <c r="H85" s="310">
        <f>'Portfolio CPAS'!J8</f>
        <v>457157.92429543391</v>
      </c>
      <c r="I85" s="310">
        <f>'Portfolio CPAS'!K8</f>
        <v>457157.92429543391</v>
      </c>
      <c r="J85" s="310">
        <f>'Portfolio CPAS'!L8</f>
        <v>456250.28451617982</v>
      </c>
      <c r="K85" s="310">
        <f>'Portfolio CPAS'!M8</f>
        <v>452948.01057670527</v>
      </c>
      <c r="L85" s="310">
        <f>'Portfolio CPAS'!N8</f>
        <v>447977.61640754051</v>
      </c>
      <c r="M85" s="310">
        <f>'Portfolio CPAS'!O8</f>
        <v>446714.73017384054</v>
      </c>
      <c r="N85" s="310">
        <f>'Portfolio CPAS'!P8</f>
        <v>440016.85538880446</v>
      </c>
      <c r="O85" s="310">
        <f>'Portfolio CPAS'!Q8</f>
        <v>426673.2999660651</v>
      </c>
      <c r="P85" s="310">
        <f>'Portfolio CPAS'!R8</f>
        <v>338872.71825966827</v>
      </c>
      <c r="Q85" s="310">
        <f>'Portfolio CPAS'!S8</f>
        <v>336233.3936914216</v>
      </c>
      <c r="R85" s="310">
        <f>'Portfolio CPAS'!T8</f>
        <v>313697.13916627556</v>
      </c>
      <c r="S85" s="310">
        <f>'Portfolio CPAS'!U8</f>
        <v>260720.7078720557</v>
      </c>
      <c r="T85" s="310">
        <f>'Portfolio CPAS'!V8</f>
        <v>237378.42749311106</v>
      </c>
      <c r="U85" s="310">
        <f>'Portfolio CPAS'!W8</f>
        <v>230650.44637981331</v>
      </c>
      <c r="V85" s="310">
        <f>'Portfolio CPAS'!X8</f>
        <v>222145.84174089943</v>
      </c>
      <c r="W85" s="310">
        <f>'Portfolio CPAS'!Y8</f>
        <v>51159.1250766866</v>
      </c>
      <c r="X85" s="310">
        <f>'Portfolio CPAS'!Z8</f>
        <v>43633.794212128618</v>
      </c>
      <c r="Y85" s="310">
        <f>'Portfolio CPAS'!AA8</f>
        <v>43277.741448715031</v>
      </c>
      <c r="Z85" s="310">
        <f>'Portfolio CPAS'!AB8</f>
        <v>42249.619702283948</v>
      </c>
      <c r="AA85" s="310">
        <f>'Portfolio CPAS'!AC8</f>
        <v>41668.271222451454</v>
      </c>
      <c r="AB85" s="310">
        <f>'Portfolio CPAS'!AD8</f>
        <v>18029.365194770813</v>
      </c>
      <c r="AC85" s="310">
        <f>'Portfolio CPAS'!AE8</f>
        <v>18017.576347989336</v>
      </c>
      <c r="AD85" s="310">
        <f>'Portfolio CPAS'!AF8</f>
        <v>17689.209571031959</v>
      </c>
      <c r="AE85" s="310">
        <f>'Portfolio CPAS'!AG8</f>
        <v>17553.750498862129</v>
      </c>
      <c r="AF85" s="310">
        <f>'Portfolio CPAS'!AH8</f>
        <v>17540.931956495733</v>
      </c>
      <c r="AG85" s="310">
        <f>'Portfolio CPAS'!AI8</f>
        <v>781.99348755935364</v>
      </c>
      <c r="AH85" s="310">
        <f>'Portfolio CPAS'!AJ8</f>
        <v>781.99348755935364</v>
      </c>
      <c r="AI85" s="310">
        <f>'Portfolio CPAS'!AK8</f>
        <v>781.99348755935364</v>
      </c>
      <c r="AJ85" s="310">
        <f>'Portfolio CPAS'!AL8</f>
        <v>781.99348755935364</v>
      </c>
      <c r="AK85" s="310">
        <f>'Portfolio CPAS'!AM8</f>
        <v>781.99348755935364</v>
      </c>
      <c r="AL85" s="310">
        <f>'Portfolio CPAS'!AN8</f>
        <v>0</v>
      </c>
      <c r="AM85" s="310">
        <v>0</v>
      </c>
      <c r="AN85" s="310">
        <v>0</v>
      </c>
      <c r="AO85" s="310">
        <v>0</v>
      </c>
      <c r="AP85" s="310">
        <v>0</v>
      </c>
      <c r="AQ85" s="310">
        <v>0</v>
      </c>
      <c r="AR85" s="310">
        <v>0</v>
      </c>
      <c r="AS85" s="310">
        <v>0</v>
      </c>
      <c r="AT85" s="310">
        <v>0</v>
      </c>
      <c r="AU85" s="310">
        <v>0</v>
      </c>
      <c r="AV85" s="310">
        <v>0</v>
      </c>
      <c r="AW85" s="310">
        <v>0</v>
      </c>
      <c r="AX85" s="310">
        <v>0</v>
      </c>
      <c r="AY85" s="310">
        <v>0</v>
      </c>
      <c r="AZ85" s="310">
        <v>0</v>
      </c>
      <c r="BA85" s="310">
        <v>0</v>
      </c>
      <c r="BB85" s="310">
        <v>0</v>
      </c>
      <c r="BC85" s="310">
        <v>0</v>
      </c>
      <c r="BD85" s="310">
        <v>0</v>
      </c>
      <c r="BE85" s="310">
        <v>0</v>
      </c>
      <c r="BF85" s="310">
        <v>0</v>
      </c>
      <c r="BG85" s="310">
        <v>0</v>
      </c>
      <c r="BH85" s="310">
        <v>0</v>
      </c>
    </row>
    <row r="86" spans="1:60" x14ac:dyDescent="0.3">
      <c r="A86" s="13" t="s">
        <v>340</v>
      </c>
      <c r="B86" s="89"/>
      <c r="C86" s="89"/>
      <c r="D86" s="89"/>
      <c r="E86" s="89"/>
      <c r="F86" s="89"/>
      <c r="G86" s="89"/>
      <c r="H86" s="310">
        <f>'Portfolio CPAS'!J9</f>
        <v>0</v>
      </c>
      <c r="I86" s="310">
        <f>'Portfolio CPAS'!K9</f>
        <v>0</v>
      </c>
      <c r="J86" s="310">
        <f>'Portfolio CPAS'!L9</f>
        <v>907.63977925409563</v>
      </c>
      <c r="K86" s="310">
        <f>'Portfolio CPAS'!M9</f>
        <v>3302.273939474544</v>
      </c>
      <c r="L86" s="310">
        <f>'Portfolio CPAS'!N9</f>
        <v>4970.3941691647633</v>
      </c>
      <c r="M86" s="310">
        <f>'Portfolio CPAS'!O9</f>
        <v>1262.8862336999737</v>
      </c>
      <c r="N86" s="310">
        <f>'Portfolio CPAS'!P9</f>
        <v>6697.8747850360814</v>
      </c>
      <c r="O86" s="310">
        <f>'Portfolio CPAS'!Q9</f>
        <v>13343.555422739359</v>
      </c>
      <c r="P86" s="310">
        <f>'Portfolio CPAS'!R9</f>
        <v>87800.581706396828</v>
      </c>
      <c r="Q86" s="310">
        <f>'Portfolio CPAS'!S9</f>
        <v>2639.3245682466659</v>
      </c>
      <c r="R86" s="310">
        <f>'Portfolio CPAS'!T9</f>
        <v>22536.25452514604</v>
      </c>
      <c r="S86" s="310">
        <f>'Portfolio CPAS'!U9</f>
        <v>52976.431294219859</v>
      </c>
      <c r="T86" s="310">
        <f>'Portfolio CPAS'!V9</f>
        <v>23342.280378944648</v>
      </c>
      <c r="U86" s="310">
        <f>'Portfolio CPAS'!W9</f>
        <v>6727.9811132977484</v>
      </c>
      <c r="V86" s="310">
        <f>'Portfolio CPAS'!X9</f>
        <v>8504.6046389138792</v>
      </c>
      <c r="W86" s="310">
        <f>'Portfolio CPAS'!Y9</f>
        <v>170986.71666421281</v>
      </c>
      <c r="X86" s="310">
        <f>'Portfolio CPAS'!Z9</f>
        <v>7525.3308645579818</v>
      </c>
      <c r="Y86" s="310">
        <f>'Portfolio CPAS'!AA9</f>
        <v>356.05276341358694</v>
      </c>
      <c r="Z86" s="310">
        <f>'Portfolio CPAS'!AB9</f>
        <v>1028.121746431083</v>
      </c>
      <c r="AA86" s="310">
        <f>'Portfolio CPAS'!AC9</f>
        <v>581.34847983249347</v>
      </c>
      <c r="AB86" s="310">
        <f>'Portfolio CPAS'!AD9</f>
        <v>23638.906027680641</v>
      </c>
      <c r="AC86" s="310">
        <f>'Portfolio CPAS'!AE9</f>
        <v>11.788846781477332</v>
      </c>
      <c r="AD86" s="310">
        <f>'Portfolio CPAS'!AF9</f>
        <v>328.36677695737671</v>
      </c>
      <c r="AE86" s="310">
        <f>'Portfolio CPAS'!AG9</f>
        <v>135.4590721698296</v>
      </c>
      <c r="AF86" s="310">
        <f>'Portfolio CPAS'!AH9</f>
        <v>12.818542366396287</v>
      </c>
      <c r="AG86" s="310">
        <f>'Portfolio CPAS'!AI9</f>
        <v>16758.93846893638</v>
      </c>
      <c r="AH86" s="310">
        <f>'Portfolio CPAS'!AJ9</f>
        <v>0</v>
      </c>
      <c r="AI86" s="310">
        <f>'Portfolio CPAS'!AK9</f>
        <v>0</v>
      </c>
      <c r="AJ86" s="310">
        <f>'Portfolio CPAS'!AL9</f>
        <v>0</v>
      </c>
      <c r="AK86" s="310">
        <f>'Portfolio CPAS'!AM9</f>
        <v>0</v>
      </c>
      <c r="AL86" s="310">
        <f>'Portfolio CPAS'!AN9</f>
        <v>781.99348755935364</v>
      </c>
      <c r="AM86" s="310">
        <v>0</v>
      </c>
      <c r="AN86" s="310">
        <v>0</v>
      </c>
      <c r="AO86" s="310">
        <v>0</v>
      </c>
      <c r="AP86" s="310">
        <v>0</v>
      </c>
      <c r="AQ86" s="310">
        <v>0</v>
      </c>
      <c r="AR86" s="310">
        <v>0</v>
      </c>
      <c r="AS86" s="310">
        <v>0</v>
      </c>
      <c r="AT86" s="310">
        <v>0</v>
      </c>
      <c r="AU86" s="310">
        <v>0</v>
      </c>
      <c r="AV86" s="310">
        <v>0</v>
      </c>
      <c r="AW86" s="310">
        <v>0</v>
      </c>
      <c r="AX86" s="310">
        <v>0</v>
      </c>
      <c r="AY86" s="310">
        <v>0</v>
      </c>
      <c r="AZ86" s="310">
        <v>0</v>
      </c>
      <c r="BA86" s="310">
        <v>0</v>
      </c>
      <c r="BB86" s="310">
        <v>0</v>
      </c>
      <c r="BC86" s="310">
        <v>0</v>
      </c>
      <c r="BD86" s="310">
        <v>0</v>
      </c>
      <c r="BE86" s="310">
        <v>0</v>
      </c>
      <c r="BF86" s="310">
        <v>0</v>
      </c>
      <c r="BG86" s="310">
        <v>0</v>
      </c>
      <c r="BH86" s="310">
        <v>0</v>
      </c>
    </row>
    <row r="87" spans="1:60" x14ac:dyDescent="0.3">
      <c r="A87" s="13" t="s">
        <v>341</v>
      </c>
      <c r="B87" s="89"/>
      <c r="C87" s="89"/>
      <c r="D87" s="89"/>
      <c r="E87" s="89"/>
      <c r="F87" s="89"/>
      <c r="G87" s="89"/>
      <c r="H87" s="310">
        <f>'Portfolio CPAS'!J10</f>
        <v>0</v>
      </c>
      <c r="I87" s="310">
        <f>'Portfolio CPAS'!K10</f>
        <v>0</v>
      </c>
      <c r="J87" s="310">
        <f>'Portfolio CPAS'!L10</f>
        <v>907.63977925409563</v>
      </c>
      <c r="K87" s="310">
        <f>'Portfolio CPAS'!M10</f>
        <v>4209.9137187286397</v>
      </c>
      <c r="L87" s="310">
        <f>'Portfolio CPAS'!N10</f>
        <v>9180.3078878934029</v>
      </c>
      <c r="M87" s="310">
        <f>'Portfolio CPAS'!O10</f>
        <v>10443.194121593377</v>
      </c>
      <c r="N87" s="310">
        <f>'Portfolio CPAS'!P10</f>
        <v>17141.068906629458</v>
      </c>
      <c r="O87" s="310">
        <f>'Portfolio CPAS'!Q10</f>
        <v>30484.624329368817</v>
      </c>
      <c r="P87" s="310">
        <f>'Portfolio CPAS'!R10</f>
        <v>118285.20603576564</v>
      </c>
      <c r="Q87" s="310">
        <f>'Portfolio CPAS'!S10</f>
        <v>120924.53060401231</v>
      </c>
      <c r="R87" s="310">
        <f>'Portfolio CPAS'!T10</f>
        <v>143460.78512915835</v>
      </c>
      <c r="S87" s="310">
        <f>'Portfolio CPAS'!U10</f>
        <v>196437.21642337821</v>
      </c>
      <c r="T87" s="310">
        <f>'Portfolio CPAS'!V10</f>
        <v>219779.49680232286</v>
      </c>
      <c r="U87" s="310">
        <f>'Portfolio CPAS'!W10</f>
        <v>226507.47791562061</v>
      </c>
      <c r="V87" s="310">
        <f>'Portfolio CPAS'!X10</f>
        <v>235012.08255453449</v>
      </c>
      <c r="W87" s="310">
        <f>'Portfolio CPAS'!Y10</f>
        <v>405998.7992187473</v>
      </c>
      <c r="X87" s="310">
        <f>'Portfolio CPAS'!Z10</f>
        <v>413524.1300833053</v>
      </c>
      <c r="Y87" s="310">
        <f>'Portfolio CPAS'!AA10</f>
        <v>413880.18284671888</v>
      </c>
      <c r="Z87" s="310">
        <f>'Portfolio CPAS'!AB10</f>
        <v>414908.30459314998</v>
      </c>
      <c r="AA87" s="310">
        <f>'Portfolio CPAS'!AC10</f>
        <v>415489.65307298244</v>
      </c>
      <c r="AB87" s="310">
        <f>'Portfolio CPAS'!AD10</f>
        <v>439128.55910066311</v>
      </c>
      <c r="AC87" s="310">
        <f>'Portfolio CPAS'!AE10</f>
        <v>439140.34794744459</v>
      </c>
      <c r="AD87" s="310">
        <f>'Portfolio CPAS'!AF10</f>
        <v>439468.71472440194</v>
      </c>
      <c r="AE87" s="310">
        <f>'Portfolio CPAS'!AG10</f>
        <v>439604.17379657179</v>
      </c>
      <c r="AF87" s="310">
        <f>'Portfolio CPAS'!AH10</f>
        <v>439616.99233893817</v>
      </c>
      <c r="AG87" s="310">
        <f>'Portfolio CPAS'!AI10</f>
        <v>456375.93080787454</v>
      </c>
      <c r="AH87" s="310">
        <f>'Portfolio CPAS'!AJ10</f>
        <v>456375.93080787454</v>
      </c>
      <c r="AI87" s="310">
        <f>'Portfolio CPAS'!AK10</f>
        <v>456375.93080787454</v>
      </c>
      <c r="AJ87" s="310">
        <f>'Portfolio CPAS'!AL10</f>
        <v>456375.93080787454</v>
      </c>
      <c r="AK87" s="310">
        <f>'Portfolio CPAS'!AM10</f>
        <v>456375.93080787454</v>
      </c>
      <c r="AL87" s="310">
        <f>'Portfolio CPAS'!AN10</f>
        <v>457157.92429543391</v>
      </c>
      <c r="AM87" s="310">
        <f>$AL$87</f>
        <v>457157.92429543391</v>
      </c>
      <c r="AN87" s="310">
        <f t="shared" ref="AN87:BH87" si="109">$AL$87</f>
        <v>457157.92429543391</v>
      </c>
      <c r="AO87" s="310">
        <f t="shared" si="109"/>
        <v>457157.92429543391</v>
      </c>
      <c r="AP87" s="310">
        <f t="shared" si="109"/>
        <v>457157.92429543391</v>
      </c>
      <c r="AQ87" s="310">
        <f t="shared" si="109"/>
        <v>457157.92429543391</v>
      </c>
      <c r="AR87" s="310">
        <f t="shared" si="109"/>
        <v>457157.92429543391</v>
      </c>
      <c r="AS87" s="310">
        <f t="shared" si="109"/>
        <v>457157.92429543391</v>
      </c>
      <c r="AT87" s="310">
        <f t="shared" si="109"/>
        <v>457157.92429543391</v>
      </c>
      <c r="AU87" s="310">
        <f t="shared" si="109"/>
        <v>457157.92429543391</v>
      </c>
      <c r="AV87" s="310">
        <f t="shared" si="109"/>
        <v>457157.92429543391</v>
      </c>
      <c r="AW87" s="310">
        <f t="shared" si="109"/>
        <v>457157.92429543391</v>
      </c>
      <c r="AX87" s="310">
        <f t="shared" si="109"/>
        <v>457157.92429543391</v>
      </c>
      <c r="AY87" s="310">
        <f t="shared" si="109"/>
        <v>457157.92429543391</v>
      </c>
      <c r="AZ87" s="310">
        <f t="shared" si="109"/>
        <v>457157.92429543391</v>
      </c>
      <c r="BA87" s="310">
        <f t="shared" si="109"/>
        <v>457157.92429543391</v>
      </c>
      <c r="BB87" s="310">
        <f t="shared" si="109"/>
        <v>457157.92429543391</v>
      </c>
      <c r="BC87" s="310">
        <f t="shared" si="109"/>
        <v>457157.92429543391</v>
      </c>
      <c r="BD87" s="310">
        <f t="shared" si="109"/>
        <v>457157.92429543391</v>
      </c>
      <c r="BE87" s="310">
        <f t="shared" si="109"/>
        <v>457157.92429543391</v>
      </c>
      <c r="BF87" s="310">
        <f t="shared" si="109"/>
        <v>457157.92429543391</v>
      </c>
      <c r="BG87" s="310">
        <f t="shared" si="109"/>
        <v>457157.92429543391</v>
      </c>
      <c r="BH87" s="310">
        <f t="shared" si="109"/>
        <v>457157.92429543391</v>
      </c>
    </row>
  </sheetData>
  <mergeCells count="2">
    <mergeCell ref="B2:F2"/>
    <mergeCell ref="G2:J2"/>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370-0016-4E6B-9821-E2A2462017F3}">
  <dimension ref="A1:AJ28"/>
  <sheetViews>
    <sheetView topLeftCell="A7" workbookViewId="0">
      <selection activeCell="L21" sqref="L21"/>
    </sheetView>
    <sheetView workbookViewId="1"/>
  </sheetViews>
  <sheetFormatPr defaultRowHeight="15.75" x14ac:dyDescent="0.3"/>
  <cols>
    <col min="1" max="1" width="32.77734375" style="111"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109" t="s">
        <v>550</v>
      </c>
    </row>
    <row r="2" spans="1:36" x14ac:dyDescent="0.3">
      <c r="A2" s="110"/>
    </row>
    <row r="3" spans="1:36" ht="15.75" customHeight="1" x14ac:dyDescent="0.3">
      <c r="A3" s="561" t="s">
        <v>314</v>
      </c>
      <c r="B3" s="563" t="s">
        <v>0</v>
      </c>
      <c r="C3" s="563" t="s">
        <v>412</v>
      </c>
      <c r="D3" s="563" t="s">
        <v>60</v>
      </c>
      <c r="E3" s="151"/>
      <c r="F3" s="71"/>
      <c r="G3" s="71"/>
      <c r="H3" s="71"/>
      <c r="I3" s="7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x14ac:dyDescent="0.3">
      <c r="A4" s="566"/>
      <c r="B4" s="565"/>
      <c r="C4" s="565"/>
      <c r="D4" s="565"/>
      <c r="E4" s="170">
        <v>2018</v>
      </c>
      <c r="F4" s="170">
        <f>E4+1</f>
        <v>2019</v>
      </c>
      <c r="G4" s="170">
        <f t="shared" ref="G4:AI4" si="0">F4+1</f>
        <v>2020</v>
      </c>
      <c r="H4" s="170">
        <f t="shared" si="0"/>
        <v>2021</v>
      </c>
      <c r="I4" s="170">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394">
        <f t="shared" si="0"/>
        <v>2048</v>
      </c>
      <c r="AJ4" s="560"/>
    </row>
    <row r="5" spans="1:36" x14ac:dyDescent="0.3">
      <c r="A5" s="246" t="s">
        <v>154</v>
      </c>
      <c r="B5" s="222">
        <v>8</v>
      </c>
      <c r="C5" s="265">
        <v>756.03666669778556</v>
      </c>
      <c r="D5" s="266">
        <v>1</v>
      </c>
      <c r="E5" s="224"/>
      <c r="F5" s="224"/>
      <c r="G5" s="224"/>
      <c r="H5" s="224"/>
      <c r="I5" s="267"/>
      <c r="J5" s="265">
        <v>756.03666669778556</v>
      </c>
      <c r="K5" s="265">
        <v>756.03666669778556</v>
      </c>
      <c r="L5" s="265">
        <v>756.03666669778556</v>
      </c>
      <c r="M5" s="265">
        <v>756.03666669778556</v>
      </c>
      <c r="N5" s="265">
        <v>756.03666669778556</v>
      </c>
      <c r="O5" s="265">
        <v>756.03666669778556</v>
      </c>
      <c r="P5" s="265">
        <v>756.03666669778556</v>
      </c>
      <c r="Q5" s="265">
        <v>756.03666669778556</v>
      </c>
      <c r="R5" s="265">
        <v>0</v>
      </c>
      <c r="S5" s="265">
        <v>0</v>
      </c>
      <c r="T5" s="265">
        <v>0</v>
      </c>
      <c r="U5" s="265">
        <v>0</v>
      </c>
      <c r="V5" s="265">
        <v>0</v>
      </c>
      <c r="W5" s="265">
        <v>0</v>
      </c>
      <c r="X5" s="265">
        <v>0</v>
      </c>
      <c r="Y5" s="265">
        <v>0</v>
      </c>
      <c r="Z5" s="265">
        <v>0</v>
      </c>
      <c r="AA5" s="265">
        <v>0</v>
      </c>
      <c r="AB5" s="265">
        <v>0</v>
      </c>
      <c r="AC5" s="265">
        <v>0</v>
      </c>
      <c r="AD5" s="265">
        <v>0</v>
      </c>
      <c r="AE5" s="265">
        <v>0</v>
      </c>
      <c r="AF5" s="265">
        <v>0</v>
      </c>
      <c r="AG5" s="265">
        <v>0</v>
      </c>
      <c r="AH5" s="265">
        <v>0</v>
      </c>
      <c r="AI5" s="265">
        <v>0</v>
      </c>
      <c r="AJ5" s="269">
        <f t="shared" ref="AJ5:AJ21" si="1">SUM(E5:AI5)</f>
        <v>6048.2933335822836</v>
      </c>
    </row>
    <row r="6" spans="1:36" x14ac:dyDescent="0.3">
      <c r="A6" s="246" t="s">
        <v>147</v>
      </c>
      <c r="B6" s="222">
        <v>7</v>
      </c>
      <c r="C6" s="265">
        <v>97.232000000000028</v>
      </c>
      <c r="D6" s="266">
        <v>1</v>
      </c>
      <c r="E6" s="224"/>
      <c r="F6" s="224"/>
      <c r="G6" s="224"/>
      <c r="H6" s="224"/>
      <c r="I6" s="267"/>
      <c r="J6" s="265">
        <v>97.232000000000028</v>
      </c>
      <c r="K6" s="265">
        <v>97.232000000000028</v>
      </c>
      <c r="L6" s="265">
        <v>97.232000000000028</v>
      </c>
      <c r="M6" s="265">
        <v>97.232000000000028</v>
      </c>
      <c r="N6" s="265">
        <v>97.232000000000028</v>
      </c>
      <c r="O6" s="265">
        <v>97.232000000000028</v>
      </c>
      <c r="P6" s="265">
        <v>97.232000000000028</v>
      </c>
      <c r="Q6" s="265">
        <v>0</v>
      </c>
      <c r="R6" s="265">
        <v>0</v>
      </c>
      <c r="S6" s="265">
        <v>0</v>
      </c>
      <c r="T6" s="265">
        <v>0</v>
      </c>
      <c r="U6" s="265">
        <v>0</v>
      </c>
      <c r="V6" s="265">
        <v>0</v>
      </c>
      <c r="W6" s="265">
        <v>0</v>
      </c>
      <c r="X6" s="265">
        <v>0</v>
      </c>
      <c r="Y6" s="265">
        <v>0</v>
      </c>
      <c r="Z6" s="265">
        <v>0</v>
      </c>
      <c r="AA6" s="265">
        <v>0</v>
      </c>
      <c r="AB6" s="265">
        <v>0</v>
      </c>
      <c r="AC6" s="265">
        <v>0</v>
      </c>
      <c r="AD6" s="265">
        <v>0</v>
      </c>
      <c r="AE6" s="265">
        <v>0</v>
      </c>
      <c r="AF6" s="265">
        <v>0</v>
      </c>
      <c r="AG6" s="265">
        <v>0</v>
      </c>
      <c r="AH6" s="265">
        <v>0</v>
      </c>
      <c r="AI6" s="265">
        <v>0</v>
      </c>
      <c r="AJ6" s="265">
        <f t="shared" si="1"/>
        <v>680.62400000000025</v>
      </c>
    </row>
    <row r="7" spans="1:36" x14ac:dyDescent="0.3">
      <c r="A7" s="246" t="s">
        <v>99</v>
      </c>
      <c r="B7" s="222">
        <v>8</v>
      </c>
      <c r="C7" s="265">
        <v>342.20259236392087</v>
      </c>
      <c r="D7" s="266">
        <v>1</v>
      </c>
      <c r="E7" s="224"/>
      <c r="F7" s="224"/>
      <c r="G7" s="224"/>
      <c r="H7" s="224"/>
      <c r="I7" s="267"/>
      <c r="J7" s="265">
        <v>342.20259236392087</v>
      </c>
      <c r="K7" s="265">
        <v>342.20259236392087</v>
      </c>
      <c r="L7" s="265">
        <v>342.20259236392087</v>
      </c>
      <c r="M7" s="265">
        <v>342.20259236392087</v>
      </c>
      <c r="N7" s="265">
        <v>342.20259236392087</v>
      </c>
      <c r="O7" s="265">
        <v>342.20259236392087</v>
      </c>
      <c r="P7" s="265">
        <v>342.20259236392087</v>
      </c>
      <c r="Q7" s="265">
        <v>342.20259236392087</v>
      </c>
      <c r="R7" s="265">
        <v>0</v>
      </c>
      <c r="S7" s="265">
        <v>0</v>
      </c>
      <c r="T7" s="265">
        <v>0</v>
      </c>
      <c r="U7" s="265">
        <v>0</v>
      </c>
      <c r="V7" s="265">
        <v>0</v>
      </c>
      <c r="W7" s="265">
        <v>0</v>
      </c>
      <c r="X7" s="265">
        <v>0</v>
      </c>
      <c r="Y7" s="265">
        <v>0</v>
      </c>
      <c r="Z7" s="265">
        <v>0</v>
      </c>
      <c r="AA7" s="265">
        <v>0</v>
      </c>
      <c r="AB7" s="265">
        <v>0</v>
      </c>
      <c r="AC7" s="265">
        <v>0</v>
      </c>
      <c r="AD7" s="265">
        <v>0</v>
      </c>
      <c r="AE7" s="265">
        <v>0</v>
      </c>
      <c r="AF7" s="265">
        <v>0</v>
      </c>
      <c r="AG7" s="265">
        <v>0</v>
      </c>
      <c r="AH7" s="265">
        <v>0</v>
      </c>
      <c r="AI7" s="265">
        <v>0</v>
      </c>
      <c r="AJ7" s="265">
        <f t="shared" si="1"/>
        <v>2737.6207389113665</v>
      </c>
    </row>
    <row r="8" spans="1:36" x14ac:dyDescent="0.3">
      <c r="A8" s="246" t="s">
        <v>213</v>
      </c>
      <c r="B8" s="222">
        <v>10</v>
      </c>
      <c r="C8" s="265">
        <v>25.211618096637185</v>
      </c>
      <c r="D8" s="266">
        <v>1</v>
      </c>
      <c r="E8" s="224"/>
      <c r="F8" s="224"/>
      <c r="G8" s="224"/>
      <c r="H8" s="224"/>
      <c r="I8" s="267"/>
      <c r="J8" s="265">
        <v>25.211618096637185</v>
      </c>
      <c r="K8" s="265">
        <v>25.211618096637185</v>
      </c>
      <c r="L8" s="265">
        <v>25.211618096637185</v>
      </c>
      <c r="M8" s="265">
        <v>25.211618096637185</v>
      </c>
      <c r="N8" s="265">
        <v>25.211618096637185</v>
      </c>
      <c r="O8" s="265">
        <v>25.211618096637185</v>
      </c>
      <c r="P8" s="265">
        <v>25.211618096637185</v>
      </c>
      <c r="Q8" s="265">
        <v>25.211618096637185</v>
      </c>
      <c r="R8" s="265">
        <v>25.211618096637185</v>
      </c>
      <c r="S8" s="265">
        <v>25.211618096637185</v>
      </c>
      <c r="T8" s="265">
        <v>0</v>
      </c>
      <c r="U8" s="265">
        <v>0</v>
      </c>
      <c r="V8" s="265">
        <v>0</v>
      </c>
      <c r="W8" s="265">
        <v>0</v>
      </c>
      <c r="X8" s="265">
        <v>0</v>
      </c>
      <c r="Y8" s="265">
        <v>0</v>
      </c>
      <c r="Z8" s="265">
        <v>0</v>
      </c>
      <c r="AA8" s="265">
        <v>0</v>
      </c>
      <c r="AB8" s="265">
        <v>0</v>
      </c>
      <c r="AC8" s="265">
        <v>0</v>
      </c>
      <c r="AD8" s="265">
        <v>0</v>
      </c>
      <c r="AE8" s="265">
        <v>0</v>
      </c>
      <c r="AF8" s="265">
        <v>0</v>
      </c>
      <c r="AG8" s="265">
        <v>0</v>
      </c>
      <c r="AH8" s="265">
        <v>0</v>
      </c>
      <c r="AI8" s="265">
        <v>0</v>
      </c>
      <c r="AJ8" s="265">
        <f t="shared" si="1"/>
        <v>252.11618096637184</v>
      </c>
    </row>
    <row r="9" spans="1:36" x14ac:dyDescent="0.3">
      <c r="A9" s="246" t="s">
        <v>46</v>
      </c>
      <c r="B9" s="222">
        <v>10</v>
      </c>
      <c r="C9" s="265">
        <v>285.19255774086349</v>
      </c>
      <c r="D9" s="266">
        <v>1</v>
      </c>
      <c r="E9" s="224"/>
      <c r="F9" s="224"/>
      <c r="G9" s="224"/>
      <c r="H9" s="224"/>
      <c r="I9" s="267"/>
      <c r="J9" s="265">
        <v>285.19255774086349</v>
      </c>
      <c r="K9" s="265">
        <v>285.19255774086349</v>
      </c>
      <c r="L9" s="265">
        <v>285.19255774086349</v>
      </c>
      <c r="M9" s="265">
        <v>285.19255774086349</v>
      </c>
      <c r="N9" s="265">
        <v>285.19255774086349</v>
      </c>
      <c r="O9" s="265">
        <v>285.19255774086349</v>
      </c>
      <c r="P9" s="265">
        <v>285.19255774086349</v>
      </c>
      <c r="Q9" s="265">
        <v>285.19255774086349</v>
      </c>
      <c r="R9" s="265">
        <v>285.19255774086349</v>
      </c>
      <c r="S9" s="265">
        <v>285.19255774086349</v>
      </c>
      <c r="T9" s="265">
        <v>0</v>
      </c>
      <c r="U9" s="265">
        <v>0</v>
      </c>
      <c r="V9" s="265">
        <v>0</v>
      </c>
      <c r="W9" s="265">
        <v>0</v>
      </c>
      <c r="X9" s="265">
        <v>0</v>
      </c>
      <c r="Y9" s="265">
        <v>0</v>
      </c>
      <c r="Z9" s="265">
        <v>0</v>
      </c>
      <c r="AA9" s="265">
        <v>0</v>
      </c>
      <c r="AB9" s="265">
        <v>0</v>
      </c>
      <c r="AC9" s="265">
        <v>0</v>
      </c>
      <c r="AD9" s="265">
        <v>0</v>
      </c>
      <c r="AE9" s="265">
        <v>0</v>
      </c>
      <c r="AF9" s="265">
        <v>0</v>
      </c>
      <c r="AG9" s="265">
        <v>0</v>
      </c>
      <c r="AH9" s="265">
        <v>0</v>
      </c>
      <c r="AI9" s="265">
        <v>0</v>
      </c>
      <c r="AJ9" s="265">
        <f t="shared" si="1"/>
        <v>2851.9255774086346</v>
      </c>
    </row>
    <row r="10" spans="1:36" x14ac:dyDescent="0.3">
      <c r="A10" s="246" t="s">
        <v>161</v>
      </c>
      <c r="B10" s="222">
        <v>20</v>
      </c>
      <c r="C10" s="265">
        <v>16.861009385088629</v>
      </c>
      <c r="D10" s="266">
        <v>1</v>
      </c>
      <c r="E10" s="224"/>
      <c r="F10" s="224"/>
      <c r="G10" s="224"/>
      <c r="H10" s="224"/>
      <c r="I10" s="267"/>
      <c r="J10" s="265">
        <v>16.861009385088629</v>
      </c>
      <c r="K10" s="265">
        <v>16.861009385088629</v>
      </c>
      <c r="L10" s="265">
        <v>16.861009385088629</v>
      </c>
      <c r="M10" s="265">
        <v>16.861009385088629</v>
      </c>
      <c r="N10" s="265">
        <v>16.861009385088629</v>
      </c>
      <c r="O10" s="265">
        <v>16.861009385088629</v>
      </c>
      <c r="P10" s="265">
        <v>16.861009385088629</v>
      </c>
      <c r="Q10" s="265">
        <v>16.861009385088629</v>
      </c>
      <c r="R10" s="265">
        <v>16.861009385088629</v>
      </c>
      <c r="S10" s="265">
        <v>16.861009385088629</v>
      </c>
      <c r="T10" s="265">
        <v>15.848342929919573</v>
      </c>
      <c r="U10" s="265">
        <v>15.848342929919573</v>
      </c>
      <c r="V10" s="265">
        <v>15.848342929919573</v>
      </c>
      <c r="W10" s="265">
        <v>15.848342929919573</v>
      </c>
      <c r="X10" s="265">
        <v>15.848342929919573</v>
      </c>
      <c r="Y10" s="265">
        <v>15.848342929919573</v>
      </c>
      <c r="Z10" s="265">
        <v>15.848342929919573</v>
      </c>
      <c r="AA10" s="265">
        <v>15.848342929919573</v>
      </c>
      <c r="AB10" s="265">
        <v>15.848342929919573</v>
      </c>
      <c r="AC10" s="265">
        <v>15.848342929919573</v>
      </c>
      <c r="AD10" s="265">
        <v>0</v>
      </c>
      <c r="AE10" s="265">
        <v>0</v>
      </c>
      <c r="AF10" s="265">
        <v>0</v>
      </c>
      <c r="AG10" s="265">
        <v>0</v>
      </c>
      <c r="AH10" s="265">
        <v>0</v>
      </c>
      <c r="AI10" s="265">
        <v>0</v>
      </c>
      <c r="AJ10" s="265">
        <f t="shared" si="1"/>
        <v>327.09352315008204</v>
      </c>
    </row>
    <row r="11" spans="1:36" x14ac:dyDescent="0.3">
      <c r="A11" s="246" t="s">
        <v>160</v>
      </c>
      <c r="B11" s="222">
        <v>10</v>
      </c>
      <c r="C11" s="265">
        <v>51.418311473038322</v>
      </c>
      <c r="D11" s="266">
        <v>1</v>
      </c>
      <c r="E11" s="224"/>
      <c r="F11" s="224"/>
      <c r="G11" s="224"/>
      <c r="H11" s="224"/>
      <c r="I11" s="267"/>
      <c r="J11" s="265">
        <v>51.418311473038322</v>
      </c>
      <c r="K11" s="265">
        <v>51.418311473038322</v>
      </c>
      <c r="L11" s="265">
        <v>51.418311473038322</v>
      </c>
      <c r="M11" s="265">
        <v>51.418311473038322</v>
      </c>
      <c r="N11" s="265">
        <v>51.418311473038322</v>
      </c>
      <c r="O11" s="265">
        <v>51.418311473038322</v>
      </c>
      <c r="P11" s="265">
        <v>51.418311473038322</v>
      </c>
      <c r="Q11" s="265">
        <v>51.418311473038322</v>
      </c>
      <c r="R11" s="265">
        <v>51.418311473038322</v>
      </c>
      <c r="S11" s="265">
        <v>51.418311473038322</v>
      </c>
      <c r="T11" s="265">
        <v>0</v>
      </c>
      <c r="U11" s="265">
        <v>0</v>
      </c>
      <c r="V11" s="265">
        <v>0</v>
      </c>
      <c r="W11" s="265">
        <v>0</v>
      </c>
      <c r="X11" s="265">
        <v>0</v>
      </c>
      <c r="Y11" s="265">
        <v>0</v>
      </c>
      <c r="Z11" s="265">
        <v>0</v>
      </c>
      <c r="AA11" s="265">
        <v>0</v>
      </c>
      <c r="AB11" s="265">
        <v>0</v>
      </c>
      <c r="AC11" s="265">
        <v>0</v>
      </c>
      <c r="AD11" s="265">
        <v>0</v>
      </c>
      <c r="AE11" s="265">
        <v>0</v>
      </c>
      <c r="AF11" s="265">
        <v>0</v>
      </c>
      <c r="AG11" s="265">
        <v>0</v>
      </c>
      <c r="AH11" s="265">
        <v>0</v>
      </c>
      <c r="AI11" s="265">
        <v>0</v>
      </c>
      <c r="AJ11" s="265">
        <f t="shared" si="1"/>
        <v>514.18311473038318</v>
      </c>
    </row>
    <row r="12" spans="1:36" x14ac:dyDescent="0.3">
      <c r="A12" s="246" t="s">
        <v>217</v>
      </c>
      <c r="B12" s="222">
        <v>15</v>
      </c>
      <c r="C12" s="265">
        <v>2210.032653917207</v>
      </c>
      <c r="D12" s="266">
        <v>1</v>
      </c>
      <c r="E12" s="224"/>
      <c r="F12" s="224"/>
      <c r="G12" s="224"/>
      <c r="H12" s="224"/>
      <c r="I12" s="267"/>
      <c r="J12" s="265">
        <v>2210.032653917207</v>
      </c>
      <c r="K12" s="265">
        <v>2210.032653917207</v>
      </c>
      <c r="L12" s="265">
        <v>2210.032653917207</v>
      </c>
      <c r="M12" s="265">
        <v>2210.032653917207</v>
      </c>
      <c r="N12" s="265">
        <v>2210.032653917207</v>
      </c>
      <c r="O12" s="265">
        <v>2210.032653917207</v>
      </c>
      <c r="P12" s="265">
        <v>2080.5987827456579</v>
      </c>
      <c r="Q12" s="265">
        <v>2080.5987827456579</v>
      </c>
      <c r="R12" s="265">
        <v>2080.5987827456579</v>
      </c>
      <c r="S12" s="265">
        <v>2080.5987827456579</v>
      </c>
      <c r="T12" s="265">
        <v>2080.5987827456579</v>
      </c>
      <c r="U12" s="265">
        <v>2080.5987827456579</v>
      </c>
      <c r="V12" s="265">
        <v>2080.5987827456579</v>
      </c>
      <c r="W12" s="265">
        <v>2080.5987827456579</v>
      </c>
      <c r="X12" s="265">
        <v>2080.5987827456579</v>
      </c>
      <c r="Y12" s="265">
        <v>0</v>
      </c>
      <c r="Z12" s="265">
        <v>0</v>
      </c>
      <c r="AA12" s="265">
        <v>0</v>
      </c>
      <c r="AB12" s="265">
        <v>0</v>
      </c>
      <c r="AC12" s="265">
        <v>0</v>
      </c>
      <c r="AD12" s="265">
        <v>0</v>
      </c>
      <c r="AE12" s="265">
        <v>0</v>
      </c>
      <c r="AF12" s="265">
        <v>0</v>
      </c>
      <c r="AG12" s="265">
        <v>0</v>
      </c>
      <c r="AH12" s="265">
        <v>0</v>
      </c>
      <c r="AI12" s="265">
        <v>0</v>
      </c>
      <c r="AJ12" s="265">
        <f t="shared" si="1"/>
        <v>31985.584968214174</v>
      </c>
    </row>
    <row r="13" spans="1:36" x14ac:dyDescent="0.3">
      <c r="A13" s="246" t="s">
        <v>27</v>
      </c>
      <c r="B13" s="222">
        <v>11</v>
      </c>
      <c r="C13" s="265">
        <v>419.85204816500527</v>
      </c>
      <c r="D13" s="266">
        <v>1</v>
      </c>
      <c r="E13" s="224"/>
      <c r="F13" s="224"/>
      <c r="G13" s="224"/>
      <c r="H13" s="224"/>
      <c r="I13" s="267"/>
      <c r="J13" s="265">
        <v>419.85204816500527</v>
      </c>
      <c r="K13" s="265">
        <v>419.85204816500527</v>
      </c>
      <c r="L13" s="265">
        <v>419.85204816500527</v>
      </c>
      <c r="M13" s="265">
        <v>419.85204816500527</v>
      </c>
      <c r="N13" s="265">
        <v>419.85204816500527</v>
      </c>
      <c r="O13" s="265">
        <v>419.85204816500527</v>
      </c>
      <c r="P13" s="265">
        <v>419.85204816500527</v>
      </c>
      <c r="Q13" s="265">
        <v>419.85204816500527</v>
      </c>
      <c r="R13" s="265">
        <v>419.85204816500527</v>
      </c>
      <c r="S13" s="265">
        <v>419.85204816500527</v>
      </c>
      <c r="T13" s="265">
        <v>419.85204816500527</v>
      </c>
      <c r="U13" s="265">
        <v>0</v>
      </c>
      <c r="V13" s="265">
        <v>0</v>
      </c>
      <c r="W13" s="265">
        <v>0</v>
      </c>
      <c r="X13" s="265">
        <v>0</v>
      </c>
      <c r="Y13" s="265">
        <v>0</v>
      </c>
      <c r="Z13" s="265">
        <v>0</v>
      </c>
      <c r="AA13" s="265">
        <v>0</v>
      </c>
      <c r="AB13" s="265">
        <v>0</v>
      </c>
      <c r="AC13" s="265">
        <v>0</v>
      </c>
      <c r="AD13" s="265">
        <v>0</v>
      </c>
      <c r="AE13" s="265">
        <v>0</v>
      </c>
      <c r="AF13" s="265">
        <v>0</v>
      </c>
      <c r="AG13" s="265">
        <v>0</v>
      </c>
      <c r="AH13" s="265">
        <v>0</v>
      </c>
      <c r="AI13" s="265">
        <v>0</v>
      </c>
      <c r="AJ13" s="265">
        <f t="shared" si="1"/>
        <v>4618.3725298150584</v>
      </c>
    </row>
    <row r="14" spans="1:36" x14ac:dyDescent="0.3">
      <c r="A14" s="246" t="s">
        <v>214</v>
      </c>
      <c r="B14" s="222">
        <v>10</v>
      </c>
      <c r="C14" s="265">
        <v>167.72438481877754</v>
      </c>
      <c r="D14" s="266">
        <v>1</v>
      </c>
      <c r="E14" s="224"/>
      <c r="F14" s="224"/>
      <c r="G14" s="224"/>
      <c r="H14" s="224"/>
      <c r="I14" s="267"/>
      <c r="J14" s="265">
        <v>167.72438481877754</v>
      </c>
      <c r="K14" s="265">
        <v>167.72438481877754</v>
      </c>
      <c r="L14" s="265">
        <v>167.72438481877754</v>
      </c>
      <c r="M14" s="265">
        <v>167.72438481877754</v>
      </c>
      <c r="N14" s="265">
        <v>167.72438481877754</v>
      </c>
      <c r="O14" s="265">
        <v>167.72438481877754</v>
      </c>
      <c r="P14" s="265">
        <v>167.72438481877754</v>
      </c>
      <c r="Q14" s="265">
        <v>167.72438481877754</v>
      </c>
      <c r="R14" s="265">
        <v>167.72438481877754</v>
      </c>
      <c r="S14" s="265">
        <v>167.72438481877754</v>
      </c>
      <c r="T14" s="265">
        <v>0</v>
      </c>
      <c r="U14" s="265">
        <v>0</v>
      </c>
      <c r="V14" s="265">
        <v>0</v>
      </c>
      <c r="W14" s="265">
        <v>0</v>
      </c>
      <c r="X14" s="265">
        <v>0</v>
      </c>
      <c r="Y14" s="265">
        <v>0</v>
      </c>
      <c r="Z14" s="265">
        <v>0</v>
      </c>
      <c r="AA14" s="265">
        <v>0</v>
      </c>
      <c r="AB14" s="265">
        <v>0</v>
      </c>
      <c r="AC14" s="265">
        <v>0</v>
      </c>
      <c r="AD14" s="265">
        <v>0</v>
      </c>
      <c r="AE14" s="265">
        <v>0</v>
      </c>
      <c r="AF14" s="265">
        <v>0</v>
      </c>
      <c r="AG14" s="265">
        <v>0</v>
      </c>
      <c r="AH14" s="265">
        <v>0</v>
      </c>
      <c r="AI14" s="265">
        <v>0</v>
      </c>
      <c r="AJ14" s="265">
        <f t="shared" si="1"/>
        <v>1677.243848187775</v>
      </c>
    </row>
    <row r="15" spans="1:36" x14ac:dyDescent="0.3">
      <c r="A15" s="246" t="s">
        <v>119</v>
      </c>
      <c r="B15" s="222">
        <v>20</v>
      </c>
      <c r="C15" s="265">
        <v>26.374223341285468</v>
      </c>
      <c r="D15" s="266">
        <v>1</v>
      </c>
      <c r="E15" s="224"/>
      <c r="F15" s="224"/>
      <c r="G15" s="224"/>
      <c r="H15" s="224"/>
      <c r="I15" s="267"/>
      <c r="J15" s="265">
        <v>26.374223341285468</v>
      </c>
      <c r="K15" s="265">
        <v>26.374223341285468</v>
      </c>
      <c r="L15" s="265">
        <v>26.374223341285468</v>
      </c>
      <c r="M15" s="265">
        <v>26.374223341285468</v>
      </c>
      <c r="N15" s="265">
        <v>26.374223341285468</v>
      </c>
      <c r="O15" s="265">
        <v>26.374223341285468</v>
      </c>
      <c r="P15" s="265">
        <v>26.374223341285468</v>
      </c>
      <c r="Q15" s="265">
        <v>26.374223341285468</v>
      </c>
      <c r="R15" s="265">
        <v>26.374223341285468</v>
      </c>
      <c r="S15" s="265">
        <v>26.374223341285468</v>
      </c>
      <c r="T15" s="265">
        <v>26.36403090186565</v>
      </c>
      <c r="U15" s="265">
        <v>26.36403090186565</v>
      </c>
      <c r="V15" s="265">
        <v>26.36403090186565</v>
      </c>
      <c r="W15" s="265">
        <v>26.36403090186565</v>
      </c>
      <c r="X15" s="265">
        <v>26.36403090186565</v>
      </c>
      <c r="Y15" s="265">
        <v>26.36403090186565</v>
      </c>
      <c r="Z15" s="265">
        <v>26.36403090186565</v>
      </c>
      <c r="AA15" s="265">
        <v>26.36403090186565</v>
      </c>
      <c r="AB15" s="265">
        <v>26.36403090186565</v>
      </c>
      <c r="AC15" s="265">
        <v>26.36403090186565</v>
      </c>
      <c r="AD15" s="265">
        <v>0</v>
      </c>
      <c r="AE15" s="265">
        <v>0</v>
      </c>
      <c r="AF15" s="265">
        <v>0</v>
      </c>
      <c r="AG15" s="265">
        <v>0</v>
      </c>
      <c r="AH15" s="265">
        <v>0</v>
      </c>
      <c r="AI15" s="265">
        <v>0</v>
      </c>
      <c r="AJ15" s="265">
        <f t="shared" si="1"/>
        <v>527.38254243151118</v>
      </c>
    </row>
    <row r="16" spans="1:36" x14ac:dyDescent="0.3">
      <c r="A16" s="246" t="s">
        <v>47</v>
      </c>
      <c r="B16" s="222">
        <v>15</v>
      </c>
      <c r="C16" s="265">
        <v>56.689199999999992</v>
      </c>
      <c r="D16" s="266">
        <v>1</v>
      </c>
      <c r="E16" s="224"/>
      <c r="F16" s="224"/>
      <c r="G16" s="224"/>
      <c r="H16" s="224"/>
      <c r="I16" s="267"/>
      <c r="J16" s="265">
        <v>56.689199999999992</v>
      </c>
      <c r="K16" s="265">
        <v>56.689199999999992</v>
      </c>
      <c r="L16" s="265">
        <v>56.689199999999992</v>
      </c>
      <c r="M16" s="265">
        <v>56.689199999999992</v>
      </c>
      <c r="N16" s="265">
        <v>56.689199999999992</v>
      </c>
      <c r="O16" s="265">
        <v>56.689199999999992</v>
      </c>
      <c r="P16" s="265">
        <v>56.689199999999992</v>
      </c>
      <c r="Q16" s="265">
        <v>56.689199999999992</v>
      </c>
      <c r="R16" s="265">
        <v>56.689199999999992</v>
      </c>
      <c r="S16" s="265">
        <v>56.689199999999992</v>
      </c>
      <c r="T16" s="265">
        <v>56.689199999999992</v>
      </c>
      <c r="U16" s="265">
        <v>56.689199999999992</v>
      </c>
      <c r="V16" s="265">
        <v>56.689199999999992</v>
      </c>
      <c r="W16" s="265">
        <v>56.689199999999992</v>
      </c>
      <c r="X16" s="265">
        <v>56.689199999999992</v>
      </c>
      <c r="Y16" s="265">
        <v>0</v>
      </c>
      <c r="Z16" s="265">
        <v>0</v>
      </c>
      <c r="AA16" s="265">
        <v>0</v>
      </c>
      <c r="AB16" s="265">
        <v>0</v>
      </c>
      <c r="AC16" s="265">
        <v>0</v>
      </c>
      <c r="AD16" s="265">
        <v>0</v>
      </c>
      <c r="AE16" s="265">
        <v>0</v>
      </c>
      <c r="AF16" s="265">
        <v>0</v>
      </c>
      <c r="AG16" s="265">
        <v>0</v>
      </c>
      <c r="AH16" s="265">
        <v>0</v>
      </c>
      <c r="AI16" s="265">
        <v>0</v>
      </c>
      <c r="AJ16" s="265">
        <f t="shared" si="1"/>
        <v>850.33799999999997</v>
      </c>
    </row>
    <row r="17" spans="1:36" x14ac:dyDescent="0.3">
      <c r="A17" s="246" t="s">
        <v>221</v>
      </c>
      <c r="B17" s="222">
        <v>8</v>
      </c>
      <c r="C17" s="265">
        <v>275.59894250000002</v>
      </c>
      <c r="D17" s="266">
        <v>1</v>
      </c>
      <c r="E17" s="224"/>
      <c r="F17" s="224"/>
      <c r="G17" s="224"/>
      <c r="H17" s="224"/>
      <c r="I17" s="267"/>
      <c r="J17" s="265">
        <v>275.59894250000002</v>
      </c>
      <c r="K17" s="265">
        <v>275.59894250000002</v>
      </c>
      <c r="L17" s="265">
        <v>275.59894250000002</v>
      </c>
      <c r="M17" s="265">
        <v>275.59894250000002</v>
      </c>
      <c r="N17" s="265">
        <v>275.59894250000002</v>
      </c>
      <c r="O17" s="265">
        <v>275.59894250000002</v>
      </c>
      <c r="P17" s="265">
        <v>275.59894250000002</v>
      </c>
      <c r="Q17" s="265">
        <v>275.59894250000002</v>
      </c>
      <c r="R17" s="265">
        <v>0</v>
      </c>
      <c r="S17" s="265">
        <v>0</v>
      </c>
      <c r="T17" s="265">
        <v>0</v>
      </c>
      <c r="U17" s="265">
        <v>0</v>
      </c>
      <c r="V17" s="265">
        <v>0</v>
      </c>
      <c r="W17" s="265">
        <v>0</v>
      </c>
      <c r="X17" s="265">
        <v>0</v>
      </c>
      <c r="Y17" s="265">
        <v>0</v>
      </c>
      <c r="Z17" s="265">
        <v>0</v>
      </c>
      <c r="AA17" s="265">
        <v>0</v>
      </c>
      <c r="AB17" s="265">
        <v>0</v>
      </c>
      <c r="AC17" s="265">
        <v>0</v>
      </c>
      <c r="AD17" s="265">
        <v>0</v>
      </c>
      <c r="AE17" s="265">
        <v>0</v>
      </c>
      <c r="AF17" s="265">
        <v>0</v>
      </c>
      <c r="AG17" s="265">
        <v>0</v>
      </c>
      <c r="AH17" s="265">
        <v>0</v>
      </c>
      <c r="AI17" s="265">
        <v>0</v>
      </c>
      <c r="AJ17" s="265">
        <f t="shared" si="1"/>
        <v>2204.7915400000002</v>
      </c>
    </row>
    <row r="18" spans="1:36" x14ac:dyDescent="0.3">
      <c r="A18" s="246" t="s">
        <v>208</v>
      </c>
      <c r="B18" s="222">
        <v>16</v>
      </c>
      <c r="C18" s="265">
        <v>2859.0678379517749</v>
      </c>
      <c r="D18" s="266">
        <v>1</v>
      </c>
      <c r="E18" s="224"/>
      <c r="F18" s="224"/>
      <c r="G18" s="224"/>
      <c r="H18" s="224"/>
      <c r="I18" s="267"/>
      <c r="J18" s="265">
        <v>2859.0678379517749</v>
      </c>
      <c r="K18" s="265">
        <v>2859.0678379517749</v>
      </c>
      <c r="L18" s="265">
        <v>2859.0678379517749</v>
      </c>
      <c r="M18" s="265">
        <v>2859.0678379517749</v>
      </c>
      <c r="N18" s="265">
        <v>2859.0678379517749</v>
      </c>
      <c r="O18" s="265">
        <v>2859.0678379517749</v>
      </c>
      <c r="P18" s="265">
        <v>2685.4502996661959</v>
      </c>
      <c r="Q18" s="265">
        <v>2685.4502996661959</v>
      </c>
      <c r="R18" s="265">
        <v>2685.4502996661959</v>
      </c>
      <c r="S18" s="265">
        <v>2685.4502996661959</v>
      </c>
      <c r="T18" s="265">
        <v>2685.4502996661959</v>
      </c>
      <c r="U18" s="265">
        <v>2685.4502996661959</v>
      </c>
      <c r="V18" s="265">
        <v>2685.4502996661959</v>
      </c>
      <c r="W18" s="265">
        <v>2685.4502996661959</v>
      </c>
      <c r="X18" s="265">
        <v>2685.4502996661959</v>
      </c>
      <c r="Y18" s="265">
        <v>2685.4502996661959</v>
      </c>
      <c r="Z18" s="265">
        <v>0</v>
      </c>
      <c r="AA18" s="265">
        <v>0</v>
      </c>
      <c r="AB18" s="265">
        <v>0</v>
      </c>
      <c r="AC18" s="265">
        <v>0</v>
      </c>
      <c r="AD18" s="265">
        <v>0</v>
      </c>
      <c r="AE18" s="265">
        <v>0</v>
      </c>
      <c r="AF18" s="265">
        <v>0</v>
      </c>
      <c r="AG18" s="265">
        <v>0</v>
      </c>
      <c r="AH18" s="265">
        <v>0</v>
      </c>
      <c r="AI18" s="265">
        <v>0</v>
      </c>
      <c r="AJ18" s="265">
        <f t="shared" si="1"/>
        <v>44008.910024372621</v>
      </c>
    </row>
    <row r="19" spans="1:36" x14ac:dyDescent="0.3">
      <c r="A19" s="246" t="s">
        <v>162</v>
      </c>
      <c r="B19" s="222">
        <v>8</v>
      </c>
      <c r="C19" s="265">
        <v>7.2971514000000015</v>
      </c>
      <c r="D19" s="266">
        <v>1</v>
      </c>
      <c r="E19" s="224"/>
      <c r="F19" s="224"/>
      <c r="G19" s="224"/>
      <c r="H19" s="224"/>
      <c r="I19" s="267"/>
      <c r="J19" s="265">
        <v>7.2971514000000015</v>
      </c>
      <c r="K19" s="265">
        <v>7.2971514000000015</v>
      </c>
      <c r="L19" s="265">
        <v>7.2971514000000015</v>
      </c>
      <c r="M19" s="265">
        <v>7.2971514000000015</v>
      </c>
      <c r="N19" s="265">
        <v>7.2971514000000015</v>
      </c>
      <c r="O19" s="265">
        <v>7.2971514000000015</v>
      </c>
      <c r="P19" s="265">
        <v>7.2971514000000015</v>
      </c>
      <c r="Q19" s="265">
        <v>7.2971514000000015</v>
      </c>
      <c r="R19" s="265">
        <v>0</v>
      </c>
      <c r="S19" s="265">
        <v>0</v>
      </c>
      <c r="T19" s="265">
        <v>0</v>
      </c>
      <c r="U19" s="265">
        <v>0</v>
      </c>
      <c r="V19" s="265">
        <v>0</v>
      </c>
      <c r="W19" s="265">
        <v>0</v>
      </c>
      <c r="X19" s="265">
        <v>0</v>
      </c>
      <c r="Y19" s="265">
        <v>0</v>
      </c>
      <c r="Z19" s="265">
        <v>0</v>
      </c>
      <c r="AA19" s="265">
        <v>0</v>
      </c>
      <c r="AB19" s="265">
        <v>0</v>
      </c>
      <c r="AC19" s="265">
        <v>0</v>
      </c>
      <c r="AD19" s="265">
        <v>0</v>
      </c>
      <c r="AE19" s="265">
        <v>0</v>
      </c>
      <c r="AF19" s="265">
        <v>0</v>
      </c>
      <c r="AG19" s="265">
        <v>0</v>
      </c>
      <c r="AH19" s="265">
        <v>0</v>
      </c>
      <c r="AI19" s="265">
        <v>0</v>
      </c>
      <c r="AJ19" s="265">
        <f t="shared" si="1"/>
        <v>58.377211200000019</v>
      </c>
    </row>
    <row r="20" spans="1:36" x14ac:dyDescent="0.3">
      <c r="A20" s="246" t="s">
        <v>48</v>
      </c>
      <c r="B20" s="222">
        <v>20</v>
      </c>
      <c r="C20" s="265">
        <v>25.54033351490159</v>
      </c>
      <c r="D20" s="266">
        <v>1</v>
      </c>
      <c r="E20" s="224"/>
      <c r="F20" s="224"/>
      <c r="G20" s="224"/>
      <c r="H20" s="224"/>
      <c r="I20" s="267"/>
      <c r="J20" s="265">
        <v>25.54033351490159</v>
      </c>
      <c r="K20" s="265">
        <v>25.54033351490159</v>
      </c>
      <c r="L20" s="265">
        <v>25.54033351490159</v>
      </c>
      <c r="M20" s="265">
        <v>25.54033351490159</v>
      </c>
      <c r="N20" s="265">
        <v>25.54033351490159</v>
      </c>
      <c r="O20" s="265">
        <v>25.54033351490159</v>
      </c>
      <c r="P20" s="265">
        <v>25.54033351490159</v>
      </c>
      <c r="Q20" s="265">
        <v>25.54033351490159</v>
      </c>
      <c r="R20" s="265">
        <v>25.54033351490159</v>
      </c>
      <c r="S20" s="265">
        <v>25.54033351490159</v>
      </c>
      <c r="T20" s="265">
        <v>21.414549684082743</v>
      </c>
      <c r="U20" s="265">
        <v>21.414549684082743</v>
      </c>
      <c r="V20" s="265">
        <v>21.414549684082743</v>
      </c>
      <c r="W20" s="265">
        <v>21.414549684082743</v>
      </c>
      <c r="X20" s="265">
        <v>21.414549684082743</v>
      </c>
      <c r="Y20" s="265">
        <v>21.414549684082743</v>
      </c>
      <c r="Z20" s="265">
        <v>21.414549684082743</v>
      </c>
      <c r="AA20" s="265">
        <v>21.414549684082743</v>
      </c>
      <c r="AB20" s="265">
        <v>21.414549684082743</v>
      </c>
      <c r="AC20" s="265">
        <v>21.414549684082743</v>
      </c>
      <c r="AD20" s="265">
        <v>0</v>
      </c>
      <c r="AE20" s="265">
        <v>0</v>
      </c>
      <c r="AF20" s="265">
        <v>0</v>
      </c>
      <c r="AG20" s="265">
        <v>0</v>
      </c>
      <c r="AH20" s="265">
        <v>0</v>
      </c>
      <c r="AI20" s="265">
        <v>0</v>
      </c>
      <c r="AJ20" s="269">
        <f t="shared" si="1"/>
        <v>469.54883198984362</v>
      </c>
    </row>
    <row r="21" spans="1:36" x14ac:dyDescent="0.3">
      <c r="A21" s="246" t="s">
        <v>49</v>
      </c>
      <c r="B21" s="222">
        <v>20</v>
      </c>
      <c r="C21" s="265">
        <v>21.014840382521033</v>
      </c>
      <c r="D21" s="266">
        <v>1</v>
      </c>
      <c r="E21" s="224"/>
      <c r="F21" s="224"/>
      <c r="G21" s="224"/>
      <c r="H21" s="224"/>
      <c r="I21" s="267"/>
      <c r="J21" s="265">
        <v>21.014840382521033</v>
      </c>
      <c r="K21" s="265">
        <v>21.014840382521033</v>
      </c>
      <c r="L21" s="265">
        <v>21.014840382521033</v>
      </c>
      <c r="M21" s="265">
        <v>21.014840382521033</v>
      </c>
      <c r="N21" s="265">
        <v>21.014840382521033</v>
      </c>
      <c r="O21" s="265">
        <v>21.014840382521033</v>
      </c>
      <c r="P21" s="265">
        <v>21.014840382521033</v>
      </c>
      <c r="Q21" s="265">
        <v>21.014840382521033</v>
      </c>
      <c r="R21" s="265">
        <v>21.014840382521033</v>
      </c>
      <c r="S21" s="265">
        <v>21.014840382521033</v>
      </c>
      <c r="T21" s="265">
        <v>16.050223962330538</v>
      </c>
      <c r="U21" s="265">
        <v>16.050223962330538</v>
      </c>
      <c r="V21" s="265">
        <v>16.050223962330538</v>
      </c>
      <c r="W21" s="265">
        <v>16.050223962330538</v>
      </c>
      <c r="X21" s="265">
        <v>16.050223962330538</v>
      </c>
      <c r="Y21" s="265">
        <v>16.050223962330538</v>
      </c>
      <c r="Z21" s="265">
        <v>16.050223962330538</v>
      </c>
      <c r="AA21" s="265">
        <v>16.050223962330538</v>
      </c>
      <c r="AB21" s="265">
        <v>16.050223962330538</v>
      </c>
      <c r="AC21" s="265">
        <v>16.050223962330538</v>
      </c>
      <c r="AD21" s="265">
        <v>0</v>
      </c>
      <c r="AE21" s="265">
        <v>0</v>
      </c>
      <c r="AF21" s="265">
        <v>0</v>
      </c>
      <c r="AG21" s="265">
        <v>0</v>
      </c>
      <c r="AH21" s="265">
        <v>0</v>
      </c>
      <c r="AI21" s="265">
        <v>0</v>
      </c>
      <c r="AJ21" s="265">
        <f t="shared" si="1"/>
        <v>370.65064344851589</v>
      </c>
    </row>
    <row r="22" spans="1:36" ht="15.75" customHeight="1" x14ac:dyDescent="0.3">
      <c r="A22" s="226" t="s">
        <v>372</v>
      </c>
      <c r="B22" s="243"/>
      <c r="C22" s="228">
        <f>SUM(C5:C21)</f>
        <v>7643.3463717488066</v>
      </c>
      <c r="D22" s="253">
        <f>J22/C22</f>
        <v>1</v>
      </c>
      <c r="E22" s="108"/>
      <c r="F22" s="96"/>
      <c r="G22" s="96"/>
      <c r="H22" s="96"/>
      <c r="I22" s="96"/>
      <c r="J22" s="228">
        <f t="shared" ref="J22:AJ22" si="2">SUM(J5:J21)</f>
        <v>7643.3463717488066</v>
      </c>
      <c r="K22" s="228">
        <f t="shared" si="2"/>
        <v>7643.3463717488066</v>
      </c>
      <c r="L22" s="228">
        <f t="shared" si="2"/>
        <v>7643.3463717488066</v>
      </c>
      <c r="M22" s="228">
        <f t="shared" si="2"/>
        <v>7643.3463717488066</v>
      </c>
      <c r="N22" s="228">
        <f t="shared" si="2"/>
        <v>7643.3463717488066</v>
      </c>
      <c r="O22" s="228">
        <f t="shared" si="2"/>
        <v>7643.3463717488066</v>
      </c>
      <c r="P22" s="228">
        <f t="shared" si="2"/>
        <v>7340.2949622916794</v>
      </c>
      <c r="Q22" s="228">
        <f t="shared" si="2"/>
        <v>7243.0629622916795</v>
      </c>
      <c r="R22" s="228">
        <f t="shared" si="2"/>
        <v>5861.9276093299723</v>
      </c>
      <c r="S22" s="228">
        <f t="shared" si="2"/>
        <v>5861.9276093299723</v>
      </c>
      <c r="T22" s="228">
        <f t="shared" si="2"/>
        <v>5322.2674780550569</v>
      </c>
      <c r="U22" s="228">
        <f t="shared" si="2"/>
        <v>4902.4154298900512</v>
      </c>
      <c r="V22" s="228">
        <f t="shared" si="2"/>
        <v>4902.4154298900512</v>
      </c>
      <c r="W22" s="228">
        <f t="shared" si="2"/>
        <v>4902.4154298900512</v>
      </c>
      <c r="X22" s="228">
        <f t="shared" si="2"/>
        <v>4902.4154298900512</v>
      </c>
      <c r="Y22" s="228">
        <f t="shared" si="2"/>
        <v>2765.1274471443944</v>
      </c>
      <c r="Z22" s="228">
        <f t="shared" si="2"/>
        <v>79.677147478198506</v>
      </c>
      <c r="AA22" s="228">
        <f t="shared" si="2"/>
        <v>79.677147478198506</v>
      </c>
      <c r="AB22" s="228">
        <f t="shared" si="2"/>
        <v>79.677147478198506</v>
      </c>
      <c r="AC22" s="228">
        <f t="shared" si="2"/>
        <v>79.677147478198506</v>
      </c>
      <c r="AD22" s="228">
        <f t="shared" si="2"/>
        <v>0</v>
      </c>
      <c r="AE22" s="228">
        <f t="shared" si="2"/>
        <v>0</v>
      </c>
      <c r="AF22" s="228">
        <f t="shared" si="2"/>
        <v>0</v>
      </c>
      <c r="AG22" s="228">
        <f t="shared" si="2"/>
        <v>0</v>
      </c>
      <c r="AH22" s="228">
        <f t="shared" si="2"/>
        <v>0</v>
      </c>
      <c r="AI22" s="245">
        <f t="shared" si="2"/>
        <v>0</v>
      </c>
      <c r="AJ22" s="220">
        <f t="shared" si="2"/>
        <v>100183.05660840863</v>
      </c>
    </row>
    <row r="23" spans="1:36" ht="15.75" customHeight="1" x14ac:dyDescent="0.3">
      <c r="A23" s="226" t="s">
        <v>373</v>
      </c>
      <c r="B23" s="231"/>
      <c r="C23" s="232"/>
      <c r="D23" s="244"/>
      <c r="E23" s="99"/>
      <c r="F23" s="99"/>
      <c r="G23" s="99"/>
      <c r="H23" s="99"/>
      <c r="I23" s="100"/>
      <c r="J23" s="220">
        <f>J22-J22</f>
        <v>0</v>
      </c>
      <c r="K23" s="234">
        <f t="shared" ref="K23:AI23" si="3">J22-K22</f>
        <v>0</v>
      </c>
      <c r="L23" s="234">
        <f t="shared" si="3"/>
        <v>0</v>
      </c>
      <c r="M23" s="234">
        <f t="shared" si="3"/>
        <v>0</v>
      </c>
      <c r="N23" s="234">
        <f t="shared" si="3"/>
        <v>0</v>
      </c>
      <c r="O23" s="234">
        <f t="shared" si="3"/>
        <v>0</v>
      </c>
      <c r="P23" s="234">
        <f t="shared" si="3"/>
        <v>303.05140945712719</v>
      </c>
      <c r="Q23" s="234">
        <f t="shared" si="3"/>
        <v>97.231999999999971</v>
      </c>
      <c r="R23" s="234">
        <f t="shared" si="3"/>
        <v>1381.1353529617072</v>
      </c>
      <c r="S23" s="234">
        <f t="shared" si="3"/>
        <v>0</v>
      </c>
      <c r="T23" s="234">
        <f t="shared" si="3"/>
        <v>539.66013127491533</v>
      </c>
      <c r="U23" s="234">
        <f t="shared" si="3"/>
        <v>419.85204816500573</v>
      </c>
      <c r="V23" s="234">
        <f t="shared" si="3"/>
        <v>0</v>
      </c>
      <c r="W23" s="234">
        <f t="shared" si="3"/>
        <v>0</v>
      </c>
      <c r="X23" s="234">
        <f t="shared" si="3"/>
        <v>0</v>
      </c>
      <c r="Y23" s="234">
        <f t="shared" si="3"/>
        <v>2137.2879827456568</v>
      </c>
      <c r="Z23" s="234">
        <f t="shared" si="3"/>
        <v>2685.4502996661959</v>
      </c>
      <c r="AA23" s="234">
        <f t="shared" si="3"/>
        <v>0</v>
      </c>
      <c r="AB23" s="234">
        <f t="shared" si="3"/>
        <v>0</v>
      </c>
      <c r="AC23" s="234">
        <f t="shared" si="3"/>
        <v>0</v>
      </c>
      <c r="AD23" s="234">
        <f t="shared" si="3"/>
        <v>79.677147478198506</v>
      </c>
      <c r="AE23" s="234">
        <f t="shared" si="3"/>
        <v>0</v>
      </c>
      <c r="AF23" s="234">
        <f t="shared" si="3"/>
        <v>0</v>
      </c>
      <c r="AG23" s="234">
        <f t="shared" si="3"/>
        <v>0</v>
      </c>
      <c r="AH23" s="234">
        <f t="shared" si="3"/>
        <v>0</v>
      </c>
      <c r="AI23" s="234">
        <f t="shared" si="3"/>
        <v>0</v>
      </c>
      <c r="AJ23" s="84"/>
    </row>
    <row r="24" spans="1:36" ht="15.75" customHeight="1" x14ac:dyDescent="0.3">
      <c r="A24" s="226" t="s">
        <v>374</v>
      </c>
      <c r="B24" s="231"/>
      <c r="C24" s="232"/>
      <c r="D24" s="232"/>
      <c r="E24" s="96"/>
      <c r="F24" s="96"/>
      <c r="G24" s="96"/>
      <c r="H24" s="96"/>
      <c r="I24" s="101"/>
      <c r="J24" s="220">
        <f t="shared" ref="J24:AI24" si="4">$J$22-J22</f>
        <v>0</v>
      </c>
      <c r="K24" s="236">
        <f t="shared" si="4"/>
        <v>0</v>
      </c>
      <c r="L24" s="236">
        <f t="shared" si="4"/>
        <v>0</v>
      </c>
      <c r="M24" s="236">
        <f t="shared" si="4"/>
        <v>0</v>
      </c>
      <c r="N24" s="236">
        <f t="shared" si="4"/>
        <v>0</v>
      </c>
      <c r="O24" s="236">
        <f t="shared" si="4"/>
        <v>0</v>
      </c>
      <c r="P24" s="236">
        <f t="shared" si="4"/>
        <v>303.05140945712719</v>
      </c>
      <c r="Q24" s="236">
        <f t="shared" si="4"/>
        <v>400.28340945712716</v>
      </c>
      <c r="R24" s="236">
        <f t="shared" si="4"/>
        <v>1781.4187624188344</v>
      </c>
      <c r="S24" s="236">
        <f t="shared" si="4"/>
        <v>1781.4187624188344</v>
      </c>
      <c r="T24" s="236">
        <f t="shared" si="4"/>
        <v>2321.0788936937497</v>
      </c>
      <c r="U24" s="236">
        <f t="shared" si="4"/>
        <v>2740.9309418587554</v>
      </c>
      <c r="V24" s="236">
        <f t="shared" si="4"/>
        <v>2740.9309418587554</v>
      </c>
      <c r="W24" s="236">
        <f t="shared" si="4"/>
        <v>2740.9309418587554</v>
      </c>
      <c r="X24" s="236">
        <f t="shared" si="4"/>
        <v>2740.9309418587554</v>
      </c>
      <c r="Y24" s="236">
        <f t="shared" si="4"/>
        <v>4878.2189246044127</v>
      </c>
      <c r="Z24" s="236">
        <f t="shared" si="4"/>
        <v>7563.6692242706085</v>
      </c>
      <c r="AA24" s="236">
        <f t="shared" si="4"/>
        <v>7563.6692242706085</v>
      </c>
      <c r="AB24" s="236">
        <f t="shared" si="4"/>
        <v>7563.6692242706085</v>
      </c>
      <c r="AC24" s="236">
        <f t="shared" si="4"/>
        <v>7563.6692242706085</v>
      </c>
      <c r="AD24" s="236">
        <f t="shared" si="4"/>
        <v>7643.3463717488066</v>
      </c>
      <c r="AE24" s="236">
        <f t="shared" si="4"/>
        <v>7643.3463717488066</v>
      </c>
      <c r="AF24" s="236">
        <f t="shared" si="4"/>
        <v>7643.3463717488066</v>
      </c>
      <c r="AG24" s="236">
        <f t="shared" si="4"/>
        <v>7643.3463717488066</v>
      </c>
      <c r="AH24" s="236">
        <f t="shared" si="4"/>
        <v>7643.3463717488066</v>
      </c>
      <c r="AI24" s="236">
        <f t="shared" si="4"/>
        <v>7643.3463717488066</v>
      </c>
      <c r="AJ24" s="85"/>
    </row>
    <row r="25" spans="1:36" ht="15.75" customHeight="1" x14ac:dyDescent="0.3">
      <c r="A25" s="239" t="s">
        <v>70</v>
      </c>
      <c r="B25" s="254">
        <f>SUMPRODUCT(B5:B21,C5:C21)/C22</f>
        <v>13.500012220387626</v>
      </c>
      <c r="C25" s="75"/>
    </row>
    <row r="26" spans="1:36" x14ac:dyDescent="0.3">
      <c r="B26" s="97"/>
    </row>
    <row r="27" spans="1:36" x14ac:dyDescent="0.3">
      <c r="A27" s="589" t="s">
        <v>2</v>
      </c>
      <c r="B27" s="590"/>
      <c r="C27" s="590"/>
      <c r="D27" s="590"/>
    </row>
    <row r="28" spans="1:36" ht="73.5" customHeight="1" x14ac:dyDescent="0.3">
      <c r="A28" s="591" t="s">
        <v>552</v>
      </c>
      <c r="B28" s="592"/>
      <c r="C28" s="592"/>
      <c r="D28" s="593"/>
    </row>
  </sheetData>
  <mergeCells count="7">
    <mergeCell ref="A27:D27"/>
    <mergeCell ref="A28:D28"/>
    <mergeCell ref="AJ3:AJ4"/>
    <mergeCell ref="A3:A4"/>
    <mergeCell ref="B3:B4"/>
    <mergeCell ref="C3:C4"/>
    <mergeCell ref="D3:D4"/>
  </mergeCells>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62ED-59F1-4841-A8FF-C5B14A1B6540}">
  <dimension ref="A1:AJ24"/>
  <sheetViews>
    <sheetView workbookViewId="0">
      <selection activeCell="L12" sqref="L12"/>
    </sheetView>
    <sheetView workbookViewId="1"/>
  </sheetViews>
  <sheetFormatPr defaultRowHeight="15.75" x14ac:dyDescent="0.3"/>
  <cols>
    <col min="1" max="1" width="32.77734375" style="111"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109" t="s">
        <v>554</v>
      </c>
    </row>
    <row r="2" spans="1:36" x14ac:dyDescent="0.3">
      <c r="A2" s="110"/>
    </row>
    <row r="3" spans="1:36" ht="15.75" customHeight="1" x14ac:dyDescent="0.3">
      <c r="A3" s="561" t="s">
        <v>314</v>
      </c>
      <c r="B3" s="563" t="s">
        <v>0</v>
      </c>
      <c r="C3" s="563" t="s">
        <v>412</v>
      </c>
      <c r="D3" s="563" t="s">
        <v>60</v>
      </c>
      <c r="E3" s="132"/>
      <c r="F3" s="71"/>
      <c r="G3" s="71"/>
      <c r="H3" s="71"/>
      <c r="I3" s="7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72" t="s">
        <v>1</v>
      </c>
    </row>
    <row r="4" spans="1:36" x14ac:dyDescent="0.3">
      <c r="A4" s="566"/>
      <c r="B4" s="565"/>
      <c r="C4" s="565"/>
      <c r="D4" s="564"/>
      <c r="E4" s="170">
        <v>2018</v>
      </c>
      <c r="F4" s="170">
        <f>E4+1</f>
        <v>2019</v>
      </c>
      <c r="G4" s="170">
        <f t="shared" ref="G4:AI4" si="0">F4+1</f>
        <v>2020</v>
      </c>
      <c r="H4" s="170">
        <f t="shared" si="0"/>
        <v>2021</v>
      </c>
      <c r="I4" s="170">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170">
        <f t="shared" si="0"/>
        <v>2048</v>
      </c>
      <c r="AJ4" s="573"/>
    </row>
    <row r="5" spans="1:36" x14ac:dyDescent="0.3">
      <c r="A5" s="246" t="s">
        <v>47</v>
      </c>
      <c r="B5" s="222">
        <v>15</v>
      </c>
      <c r="C5" s="265">
        <v>13.937400000000002</v>
      </c>
      <c r="D5" s="266">
        <v>0.79400000000000004</v>
      </c>
      <c r="E5" s="224"/>
      <c r="F5" s="224"/>
      <c r="G5" s="224"/>
      <c r="H5" s="224"/>
      <c r="I5" s="267"/>
      <c r="J5" s="265">
        <v>11.066295600000002</v>
      </c>
      <c r="K5" s="265">
        <v>11.066295600000002</v>
      </c>
      <c r="L5" s="265">
        <v>11.066295600000002</v>
      </c>
      <c r="M5" s="265">
        <v>11.066295600000002</v>
      </c>
      <c r="N5" s="265">
        <v>11.066295600000002</v>
      </c>
      <c r="O5" s="265">
        <v>11.066295600000002</v>
      </c>
      <c r="P5" s="265">
        <v>11.066295600000002</v>
      </c>
      <c r="Q5" s="265">
        <v>11.066295600000002</v>
      </c>
      <c r="R5" s="265">
        <v>11.066295600000002</v>
      </c>
      <c r="S5" s="265">
        <v>11.066295600000002</v>
      </c>
      <c r="T5" s="265">
        <v>11.066295600000002</v>
      </c>
      <c r="U5" s="265">
        <v>11.066295600000002</v>
      </c>
      <c r="V5" s="265">
        <v>11.066295600000002</v>
      </c>
      <c r="W5" s="265">
        <v>11.066295600000002</v>
      </c>
      <c r="X5" s="265">
        <v>11.066295600000002</v>
      </c>
      <c r="Y5" s="265">
        <v>0</v>
      </c>
      <c r="Z5" s="265">
        <v>0</v>
      </c>
      <c r="AA5" s="265">
        <v>0</v>
      </c>
      <c r="AB5" s="265">
        <v>0</v>
      </c>
      <c r="AC5" s="265">
        <v>0</v>
      </c>
      <c r="AD5" s="265">
        <v>0</v>
      </c>
      <c r="AE5" s="265">
        <v>0</v>
      </c>
      <c r="AF5" s="265">
        <v>0</v>
      </c>
      <c r="AG5" s="265">
        <v>0</v>
      </c>
      <c r="AH5" s="265">
        <v>0</v>
      </c>
      <c r="AI5" s="265">
        <v>0</v>
      </c>
      <c r="AJ5" s="269">
        <f t="shared" ref="AJ5:AJ17" si="1">SUM(E5:AI5)</f>
        <v>165.99443399999998</v>
      </c>
    </row>
    <row r="6" spans="1:36" x14ac:dyDescent="0.3">
      <c r="A6" s="246" t="s">
        <v>214</v>
      </c>
      <c r="B6" s="222">
        <v>10</v>
      </c>
      <c r="C6" s="265">
        <v>92.996087326969814</v>
      </c>
      <c r="D6" s="266">
        <v>1.0040000000000002</v>
      </c>
      <c r="E6" s="224"/>
      <c r="F6" s="224"/>
      <c r="G6" s="224"/>
      <c r="H6" s="224"/>
      <c r="I6" s="267"/>
      <c r="J6" s="265">
        <v>93.368071676277708</v>
      </c>
      <c r="K6" s="265">
        <v>93.368071676277708</v>
      </c>
      <c r="L6" s="265">
        <v>93.368071676277708</v>
      </c>
      <c r="M6" s="265">
        <v>93.368071676277708</v>
      </c>
      <c r="N6" s="265">
        <v>93.368071676277708</v>
      </c>
      <c r="O6" s="265">
        <v>93.368071676277708</v>
      </c>
      <c r="P6" s="265">
        <v>93.368071676277708</v>
      </c>
      <c r="Q6" s="265">
        <v>93.368071676277708</v>
      </c>
      <c r="R6" s="265">
        <v>93.368071676277708</v>
      </c>
      <c r="S6" s="265">
        <v>93.368071676277708</v>
      </c>
      <c r="T6" s="265">
        <v>0</v>
      </c>
      <c r="U6" s="265">
        <v>0</v>
      </c>
      <c r="V6" s="265">
        <v>0</v>
      </c>
      <c r="W6" s="265">
        <v>0</v>
      </c>
      <c r="X6" s="265">
        <v>0</v>
      </c>
      <c r="Y6" s="265">
        <v>0</v>
      </c>
      <c r="Z6" s="265">
        <v>0</v>
      </c>
      <c r="AA6" s="265">
        <v>0</v>
      </c>
      <c r="AB6" s="265">
        <v>0</v>
      </c>
      <c r="AC6" s="265">
        <v>0</v>
      </c>
      <c r="AD6" s="265">
        <v>0</v>
      </c>
      <c r="AE6" s="265">
        <v>0</v>
      </c>
      <c r="AF6" s="265">
        <v>0</v>
      </c>
      <c r="AG6" s="265">
        <v>0</v>
      </c>
      <c r="AH6" s="265">
        <v>0</v>
      </c>
      <c r="AI6" s="265">
        <v>0</v>
      </c>
      <c r="AJ6" s="265">
        <f t="shared" si="1"/>
        <v>933.68071676277725</v>
      </c>
    </row>
    <row r="7" spans="1:36" x14ac:dyDescent="0.3">
      <c r="A7" s="246" t="s">
        <v>147</v>
      </c>
      <c r="B7" s="222">
        <v>7</v>
      </c>
      <c r="C7" s="265">
        <v>93.194399999999987</v>
      </c>
      <c r="D7" s="266">
        <v>0.98000000000000032</v>
      </c>
      <c r="E7" s="224"/>
      <c r="F7" s="224"/>
      <c r="G7" s="224"/>
      <c r="H7" s="224"/>
      <c r="I7" s="267"/>
      <c r="J7" s="265">
        <v>91.330512000000013</v>
      </c>
      <c r="K7" s="265">
        <v>91.330512000000013</v>
      </c>
      <c r="L7" s="265">
        <v>91.330512000000013</v>
      </c>
      <c r="M7" s="265">
        <v>91.330512000000013</v>
      </c>
      <c r="N7" s="265">
        <v>91.330512000000013</v>
      </c>
      <c r="O7" s="265">
        <v>91.330512000000013</v>
      </c>
      <c r="P7" s="265">
        <v>91.330512000000013</v>
      </c>
      <c r="Q7" s="265">
        <v>0</v>
      </c>
      <c r="R7" s="265">
        <v>0</v>
      </c>
      <c r="S7" s="265">
        <v>0</v>
      </c>
      <c r="T7" s="265">
        <v>0</v>
      </c>
      <c r="U7" s="265">
        <v>0</v>
      </c>
      <c r="V7" s="265">
        <v>0</v>
      </c>
      <c r="W7" s="265">
        <v>0</v>
      </c>
      <c r="X7" s="265">
        <v>0</v>
      </c>
      <c r="Y7" s="265">
        <v>0</v>
      </c>
      <c r="Z7" s="265">
        <v>0</v>
      </c>
      <c r="AA7" s="265">
        <v>0</v>
      </c>
      <c r="AB7" s="265">
        <v>0</v>
      </c>
      <c r="AC7" s="265">
        <v>0</v>
      </c>
      <c r="AD7" s="265">
        <v>0</v>
      </c>
      <c r="AE7" s="265">
        <v>0</v>
      </c>
      <c r="AF7" s="265">
        <v>0</v>
      </c>
      <c r="AG7" s="265">
        <v>0</v>
      </c>
      <c r="AH7" s="265">
        <v>0</v>
      </c>
      <c r="AI7" s="265">
        <v>0</v>
      </c>
      <c r="AJ7" s="265">
        <f t="shared" si="1"/>
        <v>639.31358400000011</v>
      </c>
    </row>
    <row r="8" spans="1:36" x14ac:dyDescent="0.3">
      <c r="A8" s="246" t="s">
        <v>160</v>
      </c>
      <c r="B8" s="222">
        <v>10</v>
      </c>
      <c r="C8" s="265">
        <v>64.23121322451648</v>
      </c>
      <c r="D8" s="266">
        <v>0.79999999999999993</v>
      </c>
      <c r="E8" s="224"/>
      <c r="F8" s="224"/>
      <c r="G8" s="224"/>
      <c r="H8" s="224"/>
      <c r="I8" s="267"/>
      <c r="J8" s="265">
        <v>51.384970579613181</v>
      </c>
      <c r="K8" s="265">
        <v>51.384970579613181</v>
      </c>
      <c r="L8" s="265">
        <v>51.384970579613181</v>
      </c>
      <c r="M8" s="265">
        <v>51.384970579613181</v>
      </c>
      <c r="N8" s="265">
        <v>51.384970579613181</v>
      </c>
      <c r="O8" s="265">
        <v>51.384970579613181</v>
      </c>
      <c r="P8" s="265">
        <v>51.384970579613181</v>
      </c>
      <c r="Q8" s="265">
        <v>51.384970579613181</v>
      </c>
      <c r="R8" s="265">
        <v>51.384970579613181</v>
      </c>
      <c r="S8" s="265">
        <v>51.384970579613181</v>
      </c>
      <c r="T8" s="265">
        <v>0</v>
      </c>
      <c r="U8" s="265">
        <v>0</v>
      </c>
      <c r="V8" s="265">
        <v>0</v>
      </c>
      <c r="W8" s="265">
        <v>0</v>
      </c>
      <c r="X8" s="265">
        <v>0</v>
      </c>
      <c r="Y8" s="265">
        <v>0</v>
      </c>
      <c r="Z8" s="265">
        <v>0</v>
      </c>
      <c r="AA8" s="265">
        <v>0</v>
      </c>
      <c r="AB8" s="265">
        <v>0</v>
      </c>
      <c r="AC8" s="265">
        <v>0</v>
      </c>
      <c r="AD8" s="265">
        <v>0</v>
      </c>
      <c r="AE8" s="265">
        <v>0</v>
      </c>
      <c r="AF8" s="265">
        <v>0</v>
      </c>
      <c r="AG8" s="265">
        <v>0</v>
      </c>
      <c r="AH8" s="265">
        <v>0</v>
      </c>
      <c r="AI8" s="265">
        <v>0</v>
      </c>
      <c r="AJ8" s="265">
        <f t="shared" si="1"/>
        <v>513.84970579613184</v>
      </c>
    </row>
    <row r="9" spans="1:36" x14ac:dyDescent="0.3">
      <c r="A9" s="246" t="s">
        <v>161</v>
      </c>
      <c r="B9" s="222">
        <v>20</v>
      </c>
      <c r="C9" s="265">
        <v>32.55821650770217</v>
      </c>
      <c r="D9" s="266">
        <v>0.8610000000000001</v>
      </c>
      <c r="E9" s="224"/>
      <c r="F9" s="224"/>
      <c r="G9" s="224"/>
      <c r="H9" s="224"/>
      <c r="I9" s="267"/>
      <c r="J9" s="265">
        <v>28.032624413131572</v>
      </c>
      <c r="K9" s="265">
        <v>28.032624413131572</v>
      </c>
      <c r="L9" s="265">
        <v>28.032624413131572</v>
      </c>
      <c r="M9" s="265">
        <v>28.032624413131572</v>
      </c>
      <c r="N9" s="265">
        <v>28.032624413131572</v>
      </c>
      <c r="O9" s="265">
        <v>28.032624413131572</v>
      </c>
      <c r="P9" s="265">
        <v>28.032624413131572</v>
      </c>
      <c r="Q9" s="265">
        <v>28.032624413131572</v>
      </c>
      <c r="R9" s="265">
        <v>28.032624413131572</v>
      </c>
      <c r="S9" s="265">
        <v>28.032624413131572</v>
      </c>
      <c r="T9" s="265">
        <v>26.52766709655684</v>
      </c>
      <c r="U9" s="265">
        <v>26.52766709655684</v>
      </c>
      <c r="V9" s="265">
        <v>26.52766709655684</v>
      </c>
      <c r="W9" s="265">
        <v>26.52766709655684</v>
      </c>
      <c r="X9" s="265">
        <v>26.52766709655684</v>
      </c>
      <c r="Y9" s="265">
        <v>26.52766709655684</v>
      </c>
      <c r="Z9" s="265">
        <v>26.52766709655684</v>
      </c>
      <c r="AA9" s="265">
        <v>26.52766709655684</v>
      </c>
      <c r="AB9" s="265">
        <v>26.52766709655684</v>
      </c>
      <c r="AC9" s="265">
        <v>26.52766709655684</v>
      </c>
      <c r="AD9" s="265">
        <v>0</v>
      </c>
      <c r="AE9" s="265">
        <v>0</v>
      </c>
      <c r="AF9" s="265">
        <v>0</v>
      </c>
      <c r="AG9" s="265">
        <v>0</v>
      </c>
      <c r="AH9" s="265">
        <v>0</v>
      </c>
      <c r="AI9" s="265">
        <v>0</v>
      </c>
      <c r="AJ9" s="265">
        <f t="shared" si="1"/>
        <v>545.6029150968842</v>
      </c>
    </row>
    <row r="10" spans="1:36" x14ac:dyDescent="0.3">
      <c r="A10" s="246" t="s">
        <v>46</v>
      </c>
      <c r="B10" s="222">
        <v>10</v>
      </c>
      <c r="C10" s="265">
        <v>408.76683669960778</v>
      </c>
      <c r="D10" s="266">
        <v>1.0040000000000002</v>
      </c>
      <c r="E10" s="224"/>
      <c r="F10" s="224"/>
      <c r="G10" s="224"/>
      <c r="H10" s="224"/>
      <c r="I10" s="267"/>
      <c r="J10" s="265">
        <v>410.40190404640629</v>
      </c>
      <c r="K10" s="265">
        <v>410.40190404640629</v>
      </c>
      <c r="L10" s="265">
        <v>410.40190404640629</v>
      </c>
      <c r="M10" s="265">
        <v>410.40190404640629</v>
      </c>
      <c r="N10" s="265">
        <v>410.40190404640629</v>
      </c>
      <c r="O10" s="265">
        <v>410.40190404640629</v>
      </c>
      <c r="P10" s="265">
        <v>410.40190404640629</v>
      </c>
      <c r="Q10" s="265">
        <v>410.40190404640629</v>
      </c>
      <c r="R10" s="265">
        <v>410.40190404640629</v>
      </c>
      <c r="S10" s="265">
        <v>410.40190404640629</v>
      </c>
      <c r="T10" s="265">
        <v>0</v>
      </c>
      <c r="U10" s="265">
        <v>0</v>
      </c>
      <c r="V10" s="265">
        <v>0</v>
      </c>
      <c r="W10" s="265">
        <v>0</v>
      </c>
      <c r="X10" s="265">
        <v>0</v>
      </c>
      <c r="Y10" s="265">
        <v>0</v>
      </c>
      <c r="Z10" s="265">
        <v>0</v>
      </c>
      <c r="AA10" s="265">
        <v>0</v>
      </c>
      <c r="AB10" s="265">
        <v>0</v>
      </c>
      <c r="AC10" s="265">
        <v>0</v>
      </c>
      <c r="AD10" s="265">
        <v>0</v>
      </c>
      <c r="AE10" s="265">
        <v>0</v>
      </c>
      <c r="AF10" s="265">
        <v>0</v>
      </c>
      <c r="AG10" s="265">
        <v>0</v>
      </c>
      <c r="AH10" s="265">
        <v>0</v>
      </c>
      <c r="AI10" s="265">
        <v>0</v>
      </c>
      <c r="AJ10" s="265">
        <f t="shared" si="1"/>
        <v>4104.0190404640625</v>
      </c>
    </row>
    <row r="11" spans="1:36" x14ac:dyDescent="0.3">
      <c r="A11" s="246" t="s">
        <v>213</v>
      </c>
      <c r="B11" s="222">
        <v>10</v>
      </c>
      <c r="C11" s="265">
        <v>51.030799242297363</v>
      </c>
      <c r="D11" s="266">
        <v>1.004</v>
      </c>
      <c r="E11" s="224"/>
      <c r="F11" s="224"/>
      <c r="G11" s="224"/>
      <c r="H11" s="224"/>
      <c r="I11" s="267"/>
      <c r="J11" s="265">
        <v>51.234922439266555</v>
      </c>
      <c r="K11" s="265">
        <v>51.234922439266555</v>
      </c>
      <c r="L11" s="265">
        <v>51.234922439266555</v>
      </c>
      <c r="M11" s="265">
        <v>51.234922439266555</v>
      </c>
      <c r="N11" s="265">
        <v>51.234922439266555</v>
      </c>
      <c r="O11" s="265">
        <v>51.234922439266555</v>
      </c>
      <c r="P11" s="265">
        <v>51.234922439266555</v>
      </c>
      <c r="Q11" s="265">
        <v>51.234922439266555</v>
      </c>
      <c r="R11" s="265">
        <v>51.234922439266555</v>
      </c>
      <c r="S11" s="265">
        <v>51.234922439266555</v>
      </c>
      <c r="T11" s="265">
        <v>0</v>
      </c>
      <c r="U11" s="265">
        <v>0</v>
      </c>
      <c r="V11" s="265">
        <v>0</v>
      </c>
      <c r="W11" s="265">
        <v>0</v>
      </c>
      <c r="X11" s="265">
        <v>0</v>
      </c>
      <c r="Y11" s="265">
        <v>0</v>
      </c>
      <c r="Z11" s="265">
        <v>0</v>
      </c>
      <c r="AA11" s="265">
        <v>0</v>
      </c>
      <c r="AB11" s="265">
        <v>0</v>
      </c>
      <c r="AC11" s="265">
        <v>0</v>
      </c>
      <c r="AD11" s="265">
        <v>0</v>
      </c>
      <c r="AE11" s="265">
        <v>0</v>
      </c>
      <c r="AF11" s="265">
        <v>0</v>
      </c>
      <c r="AG11" s="265">
        <v>0</v>
      </c>
      <c r="AH11" s="265">
        <v>0</v>
      </c>
      <c r="AI11" s="265">
        <v>0</v>
      </c>
      <c r="AJ11" s="265">
        <f t="shared" si="1"/>
        <v>512.34922439266552</v>
      </c>
    </row>
    <row r="12" spans="1:36" x14ac:dyDescent="0.3">
      <c r="A12" s="246" t="s">
        <v>154</v>
      </c>
      <c r="B12" s="222">
        <v>2</v>
      </c>
      <c r="C12" s="265">
        <v>32.645886273000002</v>
      </c>
      <c r="D12" s="266">
        <v>0.95999999999999985</v>
      </c>
      <c r="E12" s="224"/>
      <c r="F12" s="224"/>
      <c r="G12" s="224"/>
      <c r="H12" s="224"/>
      <c r="I12" s="267"/>
      <c r="J12" s="265">
        <v>31.340050822079998</v>
      </c>
      <c r="K12" s="265">
        <v>31.340050822079998</v>
      </c>
      <c r="L12" s="265">
        <v>0</v>
      </c>
      <c r="M12" s="265">
        <v>0</v>
      </c>
      <c r="N12" s="265">
        <v>0</v>
      </c>
      <c r="O12" s="265">
        <v>0</v>
      </c>
      <c r="P12" s="265">
        <v>0</v>
      </c>
      <c r="Q12" s="265">
        <v>0</v>
      </c>
      <c r="R12" s="265">
        <v>0</v>
      </c>
      <c r="S12" s="265">
        <v>0</v>
      </c>
      <c r="T12" s="265">
        <v>0</v>
      </c>
      <c r="U12" s="265">
        <v>0</v>
      </c>
      <c r="V12" s="265">
        <v>0</v>
      </c>
      <c r="W12" s="265">
        <v>0</v>
      </c>
      <c r="X12" s="265">
        <v>0</v>
      </c>
      <c r="Y12" s="265">
        <v>0</v>
      </c>
      <c r="Z12" s="265">
        <v>0</v>
      </c>
      <c r="AA12" s="265">
        <v>0</v>
      </c>
      <c r="AB12" s="265">
        <v>0</v>
      </c>
      <c r="AC12" s="265">
        <v>0</v>
      </c>
      <c r="AD12" s="265">
        <v>0</v>
      </c>
      <c r="AE12" s="265">
        <v>0</v>
      </c>
      <c r="AF12" s="265">
        <v>0</v>
      </c>
      <c r="AG12" s="265">
        <v>0</v>
      </c>
      <c r="AH12" s="265">
        <v>0</v>
      </c>
      <c r="AI12" s="265">
        <v>0</v>
      </c>
      <c r="AJ12" s="265">
        <f t="shared" si="1"/>
        <v>62.680101644159997</v>
      </c>
    </row>
    <row r="13" spans="1:36" x14ac:dyDescent="0.3">
      <c r="A13" s="246" t="s">
        <v>27</v>
      </c>
      <c r="B13" s="222">
        <v>11</v>
      </c>
      <c r="C13" s="265">
        <v>939.47061946518477</v>
      </c>
      <c r="D13" s="266">
        <v>0.88238155282248876</v>
      </c>
      <c r="E13" s="224"/>
      <c r="F13" s="224"/>
      <c r="G13" s="224"/>
      <c r="H13" s="224"/>
      <c r="I13" s="267"/>
      <c r="J13" s="265">
        <v>828.97154403479522</v>
      </c>
      <c r="K13" s="265">
        <v>828.97154403479522</v>
      </c>
      <c r="L13" s="265">
        <v>828.97154403479522</v>
      </c>
      <c r="M13" s="265">
        <v>828.97154403479522</v>
      </c>
      <c r="N13" s="265">
        <v>828.97154403479522</v>
      </c>
      <c r="O13" s="265">
        <v>828.97154403479522</v>
      </c>
      <c r="P13" s="265">
        <v>828.97154403479522</v>
      </c>
      <c r="Q13" s="265">
        <v>828.97154403479522</v>
      </c>
      <c r="R13" s="265">
        <v>828.97154403479522</v>
      </c>
      <c r="S13" s="265">
        <v>828.97154403479522</v>
      </c>
      <c r="T13" s="265">
        <v>828.97154403479522</v>
      </c>
      <c r="U13" s="265">
        <v>0</v>
      </c>
      <c r="V13" s="265">
        <v>0</v>
      </c>
      <c r="W13" s="265">
        <v>0</v>
      </c>
      <c r="X13" s="265">
        <v>0</v>
      </c>
      <c r="Y13" s="265">
        <v>0</v>
      </c>
      <c r="Z13" s="265">
        <v>0</v>
      </c>
      <c r="AA13" s="265">
        <v>0</v>
      </c>
      <c r="AB13" s="265">
        <v>0</v>
      </c>
      <c r="AC13" s="265">
        <v>0</v>
      </c>
      <c r="AD13" s="265">
        <v>0</v>
      </c>
      <c r="AE13" s="265">
        <v>0</v>
      </c>
      <c r="AF13" s="265">
        <v>0</v>
      </c>
      <c r="AG13" s="265">
        <v>0</v>
      </c>
      <c r="AH13" s="265">
        <v>0</v>
      </c>
      <c r="AI13" s="265">
        <v>0</v>
      </c>
      <c r="AJ13" s="265">
        <f t="shared" si="1"/>
        <v>9118.6869843827481</v>
      </c>
    </row>
    <row r="14" spans="1:36" x14ac:dyDescent="0.3">
      <c r="A14" s="246" t="s">
        <v>208</v>
      </c>
      <c r="B14" s="222">
        <v>16</v>
      </c>
      <c r="C14" s="265">
        <v>980.21346643230765</v>
      </c>
      <c r="D14" s="266">
        <v>0.8</v>
      </c>
      <c r="E14" s="224"/>
      <c r="F14" s="224"/>
      <c r="G14" s="224"/>
      <c r="H14" s="224"/>
      <c r="I14" s="267"/>
      <c r="J14" s="265">
        <v>784.17077314584617</v>
      </c>
      <c r="K14" s="265">
        <v>784.17077314584617</v>
      </c>
      <c r="L14" s="265">
        <v>784.17077314584617</v>
      </c>
      <c r="M14" s="265">
        <v>784.17077314584617</v>
      </c>
      <c r="N14" s="265">
        <v>784.17077314584617</v>
      </c>
      <c r="O14" s="265">
        <v>784.17077314584617</v>
      </c>
      <c r="P14" s="265">
        <v>717.44991656648233</v>
      </c>
      <c r="Q14" s="265">
        <v>717.44991656648233</v>
      </c>
      <c r="R14" s="265">
        <v>717.44991656648233</v>
      </c>
      <c r="S14" s="265">
        <v>717.44991656648233</v>
      </c>
      <c r="T14" s="265">
        <v>717.44991656648233</v>
      </c>
      <c r="U14" s="265">
        <v>717.44991656648233</v>
      </c>
      <c r="V14" s="265">
        <v>717.44991656648233</v>
      </c>
      <c r="W14" s="265">
        <v>717.44991656648233</v>
      </c>
      <c r="X14" s="265">
        <v>717.44991656648233</v>
      </c>
      <c r="Y14" s="265">
        <v>717.44991656648233</v>
      </c>
      <c r="Z14" s="265">
        <v>0</v>
      </c>
      <c r="AA14" s="265">
        <v>0</v>
      </c>
      <c r="AB14" s="265">
        <v>0</v>
      </c>
      <c r="AC14" s="265">
        <v>0</v>
      </c>
      <c r="AD14" s="265">
        <v>0</v>
      </c>
      <c r="AE14" s="265">
        <v>0</v>
      </c>
      <c r="AF14" s="265">
        <v>0</v>
      </c>
      <c r="AG14" s="265">
        <v>0</v>
      </c>
      <c r="AH14" s="265">
        <v>0</v>
      </c>
      <c r="AI14" s="265">
        <v>0</v>
      </c>
      <c r="AJ14" s="265">
        <f t="shared" si="1"/>
        <v>11879.523804539898</v>
      </c>
    </row>
    <row r="15" spans="1:36" x14ac:dyDescent="0.3">
      <c r="A15" s="246" t="s">
        <v>162</v>
      </c>
      <c r="B15" s="222">
        <v>2</v>
      </c>
      <c r="C15" s="265">
        <v>34.475490000000001</v>
      </c>
      <c r="D15" s="266">
        <v>0.77339999999999987</v>
      </c>
      <c r="E15" s="224"/>
      <c r="F15" s="224"/>
      <c r="G15" s="224"/>
      <c r="H15" s="224"/>
      <c r="I15" s="267"/>
      <c r="J15" s="265">
        <v>26.663343965999996</v>
      </c>
      <c r="K15" s="265">
        <v>26.663343965999996</v>
      </c>
      <c r="L15" s="265">
        <v>0</v>
      </c>
      <c r="M15" s="265">
        <v>0</v>
      </c>
      <c r="N15" s="265">
        <v>0</v>
      </c>
      <c r="O15" s="265">
        <v>0</v>
      </c>
      <c r="P15" s="265">
        <v>0</v>
      </c>
      <c r="Q15" s="265">
        <v>0</v>
      </c>
      <c r="R15" s="265">
        <v>0</v>
      </c>
      <c r="S15" s="265">
        <v>0</v>
      </c>
      <c r="T15" s="265">
        <v>0</v>
      </c>
      <c r="U15" s="265">
        <v>0</v>
      </c>
      <c r="V15" s="265">
        <v>0</v>
      </c>
      <c r="W15" s="265">
        <v>0</v>
      </c>
      <c r="X15" s="265">
        <v>0</v>
      </c>
      <c r="Y15" s="265">
        <v>0</v>
      </c>
      <c r="Z15" s="265">
        <v>0</v>
      </c>
      <c r="AA15" s="265">
        <v>0</v>
      </c>
      <c r="AB15" s="265">
        <v>0</v>
      </c>
      <c r="AC15" s="265">
        <v>0</v>
      </c>
      <c r="AD15" s="265">
        <v>0</v>
      </c>
      <c r="AE15" s="265">
        <v>0</v>
      </c>
      <c r="AF15" s="265">
        <v>0</v>
      </c>
      <c r="AG15" s="265">
        <v>0</v>
      </c>
      <c r="AH15" s="265">
        <v>0</v>
      </c>
      <c r="AI15" s="265">
        <v>0</v>
      </c>
      <c r="AJ15" s="265">
        <f t="shared" si="1"/>
        <v>53.326687931999992</v>
      </c>
    </row>
    <row r="16" spans="1:36" x14ac:dyDescent="0.3">
      <c r="A16" s="246" t="s">
        <v>119</v>
      </c>
      <c r="B16" s="222">
        <v>20</v>
      </c>
      <c r="C16" s="265">
        <v>4.8946568129054677</v>
      </c>
      <c r="D16" s="266">
        <v>0.86099999999999988</v>
      </c>
      <c r="E16" s="224"/>
      <c r="F16" s="224"/>
      <c r="G16" s="224"/>
      <c r="H16" s="224"/>
      <c r="I16" s="267"/>
      <c r="J16" s="265">
        <v>4.2142995159116072</v>
      </c>
      <c r="K16" s="265">
        <v>4.2142995159116072</v>
      </c>
      <c r="L16" s="265">
        <v>4.2142995159116072</v>
      </c>
      <c r="M16" s="265">
        <v>4.2142995159116072</v>
      </c>
      <c r="N16" s="265">
        <v>4.2142995159116072</v>
      </c>
      <c r="O16" s="265">
        <v>4.2142995159116072</v>
      </c>
      <c r="P16" s="265">
        <v>4.2142995159116072</v>
      </c>
      <c r="Q16" s="265">
        <v>4.2142995159116072</v>
      </c>
      <c r="R16" s="265">
        <v>4.2142995159116072</v>
      </c>
      <c r="S16" s="265">
        <v>4.2142995159116072</v>
      </c>
      <c r="T16" s="265">
        <v>3.9118645872290738</v>
      </c>
      <c r="U16" s="265">
        <v>3.9118645872290738</v>
      </c>
      <c r="V16" s="265">
        <v>3.9118645872290738</v>
      </c>
      <c r="W16" s="265">
        <v>3.9118645872290738</v>
      </c>
      <c r="X16" s="265">
        <v>3.9118645872290738</v>
      </c>
      <c r="Y16" s="265">
        <v>3.9118645872290738</v>
      </c>
      <c r="Z16" s="265">
        <v>3.9118645872290738</v>
      </c>
      <c r="AA16" s="265">
        <v>3.9118645872290738</v>
      </c>
      <c r="AB16" s="265">
        <v>3.9118645872290738</v>
      </c>
      <c r="AC16" s="265">
        <v>3.9118645872290738</v>
      </c>
      <c r="AD16" s="265">
        <v>0</v>
      </c>
      <c r="AE16" s="265">
        <v>0</v>
      </c>
      <c r="AF16" s="265">
        <v>0</v>
      </c>
      <c r="AG16" s="265">
        <v>0</v>
      </c>
      <c r="AH16" s="265">
        <v>0</v>
      </c>
      <c r="AI16" s="265">
        <v>0</v>
      </c>
      <c r="AJ16" s="265">
        <f t="shared" si="1"/>
        <v>81.26164103140681</v>
      </c>
    </row>
    <row r="17" spans="1:36" x14ac:dyDescent="0.3">
      <c r="A17" s="246" t="s">
        <v>221</v>
      </c>
      <c r="B17" s="222">
        <v>2</v>
      </c>
      <c r="C17" s="265">
        <v>1.5643740000000006</v>
      </c>
      <c r="D17" s="266">
        <v>0.77340000000000009</v>
      </c>
      <c r="E17" s="224"/>
      <c r="F17" s="224"/>
      <c r="G17" s="224"/>
      <c r="H17" s="224"/>
      <c r="I17" s="267"/>
      <c r="J17" s="265">
        <v>1.2098868516000005</v>
      </c>
      <c r="K17" s="265">
        <v>1.2098868516000005</v>
      </c>
      <c r="L17" s="265">
        <v>0</v>
      </c>
      <c r="M17" s="265">
        <v>0</v>
      </c>
      <c r="N17" s="265">
        <v>0</v>
      </c>
      <c r="O17" s="265">
        <v>0</v>
      </c>
      <c r="P17" s="265">
        <v>0</v>
      </c>
      <c r="Q17" s="265">
        <v>0</v>
      </c>
      <c r="R17" s="265">
        <v>0</v>
      </c>
      <c r="S17" s="265">
        <v>0</v>
      </c>
      <c r="T17" s="265">
        <v>0</v>
      </c>
      <c r="U17" s="265">
        <v>0</v>
      </c>
      <c r="V17" s="265">
        <v>0</v>
      </c>
      <c r="W17" s="265">
        <v>0</v>
      </c>
      <c r="X17" s="265">
        <v>0</v>
      </c>
      <c r="Y17" s="265">
        <v>0</v>
      </c>
      <c r="Z17" s="265">
        <v>0</v>
      </c>
      <c r="AA17" s="265">
        <v>0</v>
      </c>
      <c r="AB17" s="265">
        <v>0</v>
      </c>
      <c r="AC17" s="265">
        <v>0</v>
      </c>
      <c r="AD17" s="265">
        <v>0</v>
      </c>
      <c r="AE17" s="265">
        <v>0</v>
      </c>
      <c r="AF17" s="265">
        <v>0</v>
      </c>
      <c r="AG17" s="265">
        <v>0</v>
      </c>
      <c r="AH17" s="265">
        <v>0</v>
      </c>
      <c r="AI17" s="265">
        <v>0</v>
      </c>
      <c r="AJ17" s="265">
        <f t="shared" si="1"/>
        <v>2.4197737032000011</v>
      </c>
    </row>
    <row r="18" spans="1:36" ht="15.75" customHeight="1" x14ac:dyDescent="0.3">
      <c r="A18" s="226" t="s">
        <v>372</v>
      </c>
      <c r="B18" s="243"/>
      <c r="C18" s="228">
        <f>SUM(C5:C17)</f>
        <v>2749.9794459844911</v>
      </c>
      <c r="D18" s="253">
        <f>J18/C18</f>
        <v>0.87760263176328424</v>
      </c>
      <c r="E18" s="108"/>
      <c r="F18" s="96"/>
      <c r="G18" s="96"/>
      <c r="H18" s="96"/>
      <c r="I18" s="96"/>
      <c r="J18" s="228">
        <f t="shared" ref="J18:AJ18" si="2">SUM(J5:J17)</f>
        <v>2413.3891990909278</v>
      </c>
      <c r="K18" s="228">
        <f t="shared" si="2"/>
        <v>2413.3891990909278</v>
      </c>
      <c r="L18" s="228">
        <f t="shared" si="2"/>
        <v>2354.1759174512486</v>
      </c>
      <c r="M18" s="228">
        <f t="shared" si="2"/>
        <v>2354.1759174512486</v>
      </c>
      <c r="N18" s="228">
        <f t="shared" si="2"/>
        <v>2354.1759174512486</v>
      </c>
      <c r="O18" s="228">
        <f t="shared" si="2"/>
        <v>2354.1759174512486</v>
      </c>
      <c r="P18" s="228">
        <f t="shared" si="2"/>
        <v>2287.4550608718846</v>
      </c>
      <c r="Q18" s="228">
        <f t="shared" si="2"/>
        <v>2196.1245488718846</v>
      </c>
      <c r="R18" s="228">
        <f t="shared" si="2"/>
        <v>2196.1245488718846</v>
      </c>
      <c r="S18" s="228">
        <f t="shared" si="2"/>
        <v>2196.1245488718846</v>
      </c>
      <c r="T18" s="228">
        <f t="shared" si="2"/>
        <v>1587.9272878850634</v>
      </c>
      <c r="U18" s="228">
        <f t="shared" si="2"/>
        <v>758.95574385026816</v>
      </c>
      <c r="V18" s="228">
        <f t="shared" si="2"/>
        <v>758.95574385026816</v>
      </c>
      <c r="W18" s="228">
        <f t="shared" si="2"/>
        <v>758.95574385026816</v>
      </c>
      <c r="X18" s="228">
        <f t="shared" si="2"/>
        <v>758.95574385026816</v>
      </c>
      <c r="Y18" s="228">
        <f t="shared" si="2"/>
        <v>747.88944825026817</v>
      </c>
      <c r="Z18" s="228">
        <f t="shared" si="2"/>
        <v>30.439531683785916</v>
      </c>
      <c r="AA18" s="228">
        <f t="shared" si="2"/>
        <v>30.439531683785916</v>
      </c>
      <c r="AB18" s="228">
        <f t="shared" si="2"/>
        <v>30.439531683785916</v>
      </c>
      <c r="AC18" s="228">
        <f t="shared" si="2"/>
        <v>30.439531683785916</v>
      </c>
      <c r="AD18" s="228">
        <f t="shared" si="2"/>
        <v>0</v>
      </c>
      <c r="AE18" s="228">
        <f t="shared" si="2"/>
        <v>0</v>
      </c>
      <c r="AF18" s="228">
        <f t="shared" si="2"/>
        <v>0</v>
      </c>
      <c r="AG18" s="228">
        <f t="shared" si="2"/>
        <v>0</v>
      </c>
      <c r="AH18" s="228">
        <f t="shared" si="2"/>
        <v>0</v>
      </c>
      <c r="AI18" s="245">
        <f t="shared" si="2"/>
        <v>0</v>
      </c>
      <c r="AJ18" s="220">
        <f t="shared" si="2"/>
        <v>28612.708613745937</v>
      </c>
    </row>
    <row r="19" spans="1:36" ht="15.75" customHeight="1" x14ac:dyDescent="0.3">
      <c r="A19" s="226" t="s">
        <v>373</v>
      </c>
      <c r="B19" s="231"/>
      <c r="C19" s="232"/>
      <c r="D19" s="244"/>
      <c r="E19" s="99"/>
      <c r="F19" s="99"/>
      <c r="G19" s="99"/>
      <c r="H19" s="99"/>
      <c r="I19" s="100"/>
      <c r="J19" s="220">
        <f>J18-J18</f>
        <v>0</v>
      </c>
      <c r="K19" s="234">
        <f t="shared" ref="K19:AI19" si="3">J18-K18</f>
        <v>0</v>
      </c>
      <c r="L19" s="234">
        <f t="shared" si="3"/>
        <v>59.21328163967928</v>
      </c>
      <c r="M19" s="234">
        <f t="shared" si="3"/>
        <v>0</v>
      </c>
      <c r="N19" s="234">
        <f t="shared" si="3"/>
        <v>0</v>
      </c>
      <c r="O19" s="234">
        <f t="shared" si="3"/>
        <v>0</v>
      </c>
      <c r="P19" s="234">
        <f t="shared" si="3"/>
        <v>66.720856579363954</v>
      </c>
      <c r="Q19" s="234">
        <f t="shared" si="3"/>
        <v>91.330511999999999</v>
      </c>
      <c r="R19" s="234">
        <f t="shared" si="3"/>
        <v>0</v>
      </c>
      <c r="S19" s="234">
        <f t="shared" si="3"/>
        <v>0</v>
      </c>
      <c r="T19" s="234">
        <f t="shared" si="3"/>
        <v>608.19726098682122</v>
      </c>
      <c r="U19" s="234">
        <f t="shared" si="3"/>
        <v>828.97154403479522</v>
      </c>
      <c r="V19" s="234">
        <f t="shared" si="3"/>
        <v>0</v>
      </c>
      <c r="W19" s="234">
        <f t="shared" si="3"/>
        <v>0</v>
      </c>
      <c r="X19" s="234">
        <f t="shared" si="3"/>
        <v>0</v>
      </c>
      <c r="Y19" s="234">
        <f t="shared" si="3"/>
        <v>11.066295599999989</v>
      </c>
      <c r="Z19" s="234">
        <f t="shared" si="3"/>
        <v>717.44991656648222</v>
      </c>
      <c r="AA19" s="234">
        <f t="shared" si="3"/>
        <v>0</v>
      </c>
      <c r="AB19" s="234">
        <f t="shared" si="3"/>
        <v>0</v>
      </c>
      <c r="AC19" s="234">
        <f t="shared" si="3"/>
        <v>0</v>
      </c>
      <c r="AD19" s="234">
        <f t="shared" si="3"/>
        <v>30.439531683785916</v>
      </c>
      <c r="AE19" s="234">
        <f t="shared" si="3"/>
        <v>0</v>
      </c>
      <c r="AF19" s="234">
        <f t="shared" si="3"/>
        <v>0</v>
      </c>
      <c r="AG19" s="234">
        <f t="shared" si="3"/>
        <v>0</v>
      </c>
      <c r="AH19" s="234">
        <f t="shared" si="3"/>
        <v>0</v>
      </c>
      <c r="AI19" s="234">
        <f t="shared" si="3"/>
        <v>0</v>
      </c>
      <c r="AJ19" s="84"/>
    </row>
    <row r="20" spans="1:36" ht="15.75" customHeight="1" x14ac:dyDescent="0.3">
      <c r="A20" s="226" t="s">
        <v>374</v>
      </c>
      <c r="B20" s="231"/>
      <c r="C20" s="232"/>
      <c r="D20" s="232"/>
      <c r="E20" s="96"/>
      <c r="F20" s="96"/>
      <c r="G20" s="96"/>
      <c r="H20" s="96"/>
      <c r="I20" s="101"/>
      <c r="J20" s="220">
        <f t="shared" ref="J20:AI20" si="4">$J$18-J18</f>
        <v>0</v>
      </c>
      <c r="K20" s="236">
        <f t="shared" si="4"/>
        <v>0</v>
      </c>
      <c r="L20" s="236">
        <f t="shared" si="4"/>
        <v>59.21328163967928</v>
      </c>
      <c r="M20" s="236">
        <f t="shared" si="4"/>
        <v>59.21328163967928</v>
      </c>
      <c r="N20" s="236">
        <f t="shared" si="4"/>
        <v>59.21328163967928</v>
      </c>
      <c r="O20" s="236">
        <f t="shared" si="4"/>
        <v>59.21328163967928</v>
      </c>
      <c r="P20" s="236">
        <f t="shared" si="4"/>
        <v>125.93413821904323</v>
      </c>
      <c r="Q20" s="236">
        <f t="shared" si="4"/>
        <v>217.26465021904323</v>
      </c>
      <c r="R20" s="236">
        <f t="shared" si="4"/>
        <v>217.26465021904323</v>
      </c>
      <c r="S20" s="236">
        <f t="shared" si="4"/>
        <v>217.26465021904323</v>
      </c>
      <c r="T20" s="236">
        <f t="shared" si="4"/>
        <v>825.46191120586445</v>
      </c>
      <c r="U20" s="236">
        <f t="shared" si="4"/>
        <v>1654.4334552406597</v>
      </c>
      <c r="V20" s="236">
        <f t="shared" si="4"/>
        <v>1654.4334552406597</v>
      </c>
      <c r="W20" s="236">
        <f t="shared" si="4"/>
        <v>1654.4334552406597</v>
      </c>
      <c r="X20" s="236">
        <f t="shared" si="4"/>
        <v>1654.4334552406597</v>
      </c>
      <c r="Y20" s="236">
        <f t="shared" si="4"/>
        <v>1665.4997508406595</v>
      </c>
      <c r="Z20" s="236">
        <f t="shared" si="4"/>
        <v>2382.949667407142</v>
      </c>
      <c r="AA20" s="236">
        <f t="shared" si="4"/>
        <v>2382.949667407142</v>
      </c>
      <c r="AB20" s="236">
        <f t="shared" si="4"/>
        <v>2382.949667407142</v>
      </c>
      <c r="AC20" s="236">
        <f t="shared" si="4"/>
        <v>2382.949667407142</v>
      </c>
      <c r="AD20" s="236">
        <f t="shared" si="4"/>
        <v>2413.3891990909278</v>
      </c>
      <c r="AE20" s="236">
        <f t="shared" si="4"/>
        <v>2413.3891990909278</v>
      </c>
      <c r="AF20" s="236">
        <f t="shared" si="4"/>
        <v>2413.3891990909278</v>
      </c>
      <c r="AG20" s="236">
        <f t="shared" si="4"/>
        <v>2413.3891990909278</v>
      </c>
      <c r="AH20" s="236">
        <f t="shared" si="4"/>
        <v>2413.3891990909278</v>
      </c>
      <c r="AI20" s="236">
        <f t="shared" si="4"/>
        <v>2413.3891990909278</v>
      </c>
      <c r="AJ20" s="85"/>
    </row>
    <row r="21" spans="1:36" ht="15.75" customHeight="1" x14ac:dyDescent="0.3">
      <c r="A21" s="239" t="s">
        <v>70</v>
      </c>
      <c r="B21" s="254">
        <f>SUMPRODUCT(B5:B17,C5:C17)/C18</f>
        <v>12.3403440191085</v>
      </c>
      <c r="C21" s="75"/>
    </row>
    <row r="22" spans="1:36" x14ac:dyDescent="0.3">
      <c r="B22" s="97"/>
    </row>
    <row r="23" spans="1:36" x14ac:dyDescent="0.3">
      <c r="A23" s="589" t="s">
        <v>2</v>
      </c>
      <c r="B23" s="590"/>
      <c r="C23" s="590"/>
      <c r="D23" s="590"/>
    </row>
    <row r="24" spans="1:36" ht="33" customHeight="1" x14ac:dyDescent="0.3">
      <c r="A24" s="591" t="s">
        <v>163</v>
      </c>
      <c r="B24" s="592"/>
      <c r="C24" s="592"/>
      <c r="D24" s="593"/>
    </row>
  </sheetData>
  <mergeCells count="7">
    <mergeCell ref="AJ3:AJ4"/>
    <mergeCell ref="A23:D23"/>
    <mergeCell ref="A24:D24"/>
    <mergeCell ref="A3:A4"/>
    <mergeCell ref="B3:B4"/>
    <mergeCell ref="C3:C4"/>
    <mergeCell ref="D3:D4"/>
  </mergeCell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D1E4-ACDF-490D-8580-292C36CDCFBE}">
  <dimension ref="A1:AJ25"/>
  <sheetViews>
    <sheetView workbookViewId="0">
      <selection activeCell="C18" sqref="C18"/>
    </sheetView>
    <sheetView workbookViewId="1"/>
  </sheetViews>
  <sheetFormatPr defaultRowHeight="15.75" x14ac:dyDescent="0.3"/>
  <cols>
    <col min="1" max="1" width="32.77734375" style="111"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109" t="s">
        <v>553</v>
      </c>
    </row>
    <row r="2" spans="1:36" x14ac:dyDescent="0.3">
      <c r="A2" s="110"/>
    </row>
    <row r="3" spans="1:36" ht="15.75" customHeight="1" x14ac:dyDescent="0.3">
      <c r="A3" s="561" t="s">
        <v>314</v>
      </c>
      <c r="B3" s="563" t="s">
        <v>0</v>
      </c>
      <c r="C3" s="563" t="s">
        <v>412</v>
      </c>
      <c r="D3" s="563" t="s">
        <v>60</v>
      </c>
      <c r="E3" s="151"/>
      <c r="F3" s="71"/>
      <c r="G3" s="71"/>
      <c r="H3" s="71"/>
      <c r="I3" s="71"/>
      <c r="J3" s="151" t="s">
        <v>414</v>
      </c>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559" t="s">
        <v>1</v>
      </c>
    </row>
    <row r="4" spans="1:36" x14ac:dyDescent="0.3">
      <c r="A4" s="566"/>
      <c r="B4" s="565"/>
      <c r="C4" s="565"/>
      <c r="D4" s="564"/>
      <c r="E4" s="170">
        <v>2018</v>
      </c>
      <c r="F4" s="170">
        <f>E4+1</f>
        <v>2019</v>
      </c>
      <c r="G4" s="170">
        <f t="shared" ref="G4:AI4" si="0">F4+1</f>
        <v>2020</v>
      </c>
      <c r="H4" s="170">
        <f t="shared" si="0"/>
        <v>2021</v>
      </c>
      <c r="I4" s="170">
        <f t="shared" si="0"/>
        <v>2022</v>
      </c>
      <c r="J4" s="170">
        <f t="shared" si="0"/>
        <v>2023</v>
      </c>
      <c r="K4" s="170">
        <f t="shared" si="0"/>
        <v>2024</v>
      </c>
      <c r="L4" s="170">
        <f t="shared" si="0"/>
        <v>2025</v>
      </c>
      <c r="M4" s="170">
        <f t="shared" si="0"/>
        <v>2026</v>
      </c>
      <c r="N4" s="170">
        <f t="shared" si="0"/>
        <v>2027</v>
      </c>
      <c r="O4" s="170">
        <f t="shared" si="0"/>
        <v>2028</v>
      </c>
      <c r="P4" s="170">
        <f t="shared" si="0"/>
        <v>2029</v>
      </c>
      <c r="Q4" s="170">
        <f t="shared" si="0"/>
        <v>2030</v>
      </c>
      <c r="R4" s="170">
        <f t="shared" si="0"/>
        <v>2031</v>
      </c>
      <c r="S4" s="170">
        <f t="shared" si="0"/>
        <v>2032</v>
      </c>
      <c r="T4" s="170">
        <f t="shared" si="0"/>
        <v>2033</v>
      </c>
      <c r="U4" s="170">
        <f t="shared" si="0"/>
        <v>2034</v>
      </c>
      <c r="V4" s="170">
        <f t="shared" si="0"/>
        <v>2035</v>
      </c>
      <c r="W4" s="170">
        <f t="shared" si="0"/>
        <v>2036</v>
      </c>
      <c r="X4" s="170">
        <f t="shared" si="0"/>
        <v>2037</v>
      </c>
      <c r="Y4" s="170">
        <f t="shared" si="0"/>
        <v>2038</v>
      </c>
      <c r="Z4" s="170">
        <f t="shared" si="0"/>
        <v>2039</v>
      </c>
      <c r="AA4" s="170">
        <f t="shared" si="0"/>
        <v>2040</v>
      </c>
      <c r="AB4" s="170">
        <f t="shared" si="0"/>
        <v>2041</v>
      </c>
      <c r="AC4" s="170">
        <f t="shared" si="0"/>
        <v>2042</v>
      </c>
      <c r="AD4" s="170">
        <f t="shared" si="0"/>
        <v>2043</v>
      </c>
      <c r="AE4" s="170">
        <f t="shared" si="0"/>
        <v>2044</v>
      </c>
      <c r="AF4" s="170">
        <f t="shared" si="0"/>
        <v>2045</v>
      </c>
      <c r="AG4" s="170">
        <f t="shared" si="0"/>
        <v>2046</v>
      </c>
      <c r="AH4" s="170">
        <f t="shared" si="0"/>
        <v>2047</v>
      </c>
      <c r="AI4" s="170">
        <f t="shared" si="0"/>
        <v>2048</v>
      </c>
      <c r="AJ4" s="560"/>
    </row>
    <row r="5" spans="1:36" x14ac:dyDescent="0.3">
      <c r="A5" s="246" t="s">
        <v>154</v>
      </c>
      <c r="B5" s="222">
        <v>8</v>
      </c>
      <c r="C5" s="265">
        <v>210.92453751600004</v>
      </c>
      <c r="D5" s="266">
        <v>1</v>
      </c>
      <c r="E5" s="224"/>
      <c r="F5" s="224"/>
      <c r="G5" s="224"/>
      <c r="H5" s="224"/>
      <c r="I5" s="267"/>
      <c r="J5" s="265">
        <v>210.92453751600004</v>
      </c>
      <c r="K5" s="265">
        <v>210.92453751600004</v>
      </c>
      <c r="L5" s="265">
        <v>210.92453751600004</v>
      </c>
      <c r="M5" s="265">
        <v>210.92453751600004</v>
      </c>
      <c r="N5" s="265">
        <v>210.92453751600004</v>
      </c>
      <c r="O5" s="265">
        <v>210.92453751600004</v>
      </c>
      <c r="P5" s="265">
        <v>210.92453751600004</v>
      </c>
      <c r="Q5" s="265">
        <v>210.92453751600004</v>
      </c>
      <c r="R5" s="265">
        <v>0</v>
      </c>
      <c r="S5" s="265">
        <v>0</v>
      </c>
      <c r="T5" s="265">
        <v>0</v>
      </c>
      <c r="U5" s="265">
        <v>0</v>
      </c>
      <c r="V5" s="265">
        <v>0</v>
      </c>
      <c r="W5" s="265">
        <v>0</v>
      </c>
      <c r="X5" s="265">
        <v>0</v>
      </c>
      <c r="Y5" s="265">
        <v>0</v>
      </c>
      <c r="Z5" s="265">
        <v>0</v>
      </c>
      <c r="AA5" s="265">
        <v>0</v>
      </c>
      <c r="AB5" s="265">
        <v>0</v>
      </c>
      <c r="AC5" s="265">
        <v>0</v>
      </c>
      <c r="AD5" s="265">
        <v>0</v>
      </c>
      <c r="AE5" s="265">
        <v>0</v>
      </c>
      <c r="AF5" s="265">
        <v>0</v>
      </c>
      <c r="AG5" s="265">
        <v>0</v>
      </c>
      <c r="AH5" s="265">
        <v>0</v>
      </c>
      <c r="AI5" s="265">
        <v>0</v>
      </c>
      <c r="AJ5" s="269">
        <f t="shared" ref="AJ5:AJ18" si="1">SUM(J5:AI5)</f>
        <v>1687.3963001280006</v>
      </c>
    </row>
    <row r="6" spans="1:36" x14ac:dyDescent="0.3">
      <c r="A6" s="246" t="s">
        <v>147</v>
      </c>
      <c r="B6" s="222">
        <v>7</v>
      </c>
      <c r="C6" s="265">
        <v>76.693799999999982</v>
      </c>
      <c r="D6" s="266">
        <v>1</v>
      </c>
      <c r="E6" s="224"/>
      <c r="F6" s="224"/>
      <c r="G6" s="224"/>
      <c r="H6" s="224"/>
      <c r="I6" s="267"/>
      <c r="J6" s="265">
        <v>76.693799999999982</v>
      </c>
      <c r="K6" s="265">
        <v>76.693799999999982</v>
      </c>
      <c r="L6" s="265">
        <v>76.693799999999982</v>
      </c>
      <c r="M6" s="265">
        <v>76.693799999999982</v>
      </c>
      <c r="N6" s="265">
        <v>76.693799999999982</v>
      </c>
      <c r="O6" s="265">
        <v>76.693799999999982</v>
      </c>
      <c r="P6" s="265">
        <v>76.693799999999982</v>
      </c>
      <c r="Q6" s="265">
        <v>0</v>
      </c>
      <c r="R6" s="265">
        <v>0</v>
      </c>
      <c r="S6" s="265">
        <v>0</v>
      </c>
      <c r="T6" s="265">
        <v>0</v>
      </c>
      <c r="U6" s="265">
        <v>0</v>
      </c>
      <c r="V6" s="265">
        <v>0</v>
      </c>
      <c r="W6" s="265">
        <v>0</v>
      </c>
      <c r="X6" s="265">
        <v>0</v>
      </c>
      <c r="Y6" s="265">
        <v>0</v>
      </c>
      <c r="Z6" s="265">
        <v>0</v>
      </c>
      <c r="AA6" s="265">
        <v>0</v>
      </c>
      <c r="AB6" s="265">
        <v>0</v>
      </c>
      <c r="AC6" s="265">
        <v>0</v>
      </c>
      <c r="AD6" s="265">
        <v>0</v>
      </c>
      <c r="AE6" s="265">
        <v>0</v>
      </c>
      <c r="AF6" s="265">
        <v>0</v>
      </c>
      <c r="AG6" s="265">
        <v>0</v>
      </c>
      <c r="AH6" s="265">
        <v>0</v>
      </c>
      <c r="AI6" s="265">
        <v>0</v>
      </c>
      <c r="AJ6" s="265">
        <f t="shared" si="1"/>
        <v>536.85659999999996</v>
      </c>
    </row>
    <row r="7" spans="1:36" x14ac:dyDescent="0.3">
      <c r="A7" s="246" t="s">
        <v>160</v>
      </c>
      <c r="B7" s="222">
        <v>10</v>
      </c>
      <c r="C7" s="265">
        <v>20.015827779692156</v>
      </c>
      <c r="D7" s="266">
        <v>1</v>
      </c>
      <c r="E7" s="224"/>
      <c r="F7" s="224"/>
      <c r="G7" s="224"/>
      <c r="H7" s="224"/>
      <c r="I7" s="267"/>
      <c r="J7" s="265">
        <v>20.015827779692156</v>
      </c>
      <c r="K7" s="265">
        <v>20.015827779692156</v>
      </c>
      <c r="L7" s="265">
        <v>20.015827779692156</v>
      </c>
      <c r="M7" s="265">
        <v>20.015827779692156</v>
      </c>
      <c r="N7" s="265">
        <v>20.015827779692156</v>
      </c>
      <c r="O7" s="265">
        <v>20.015827779692156</v>
      </c>
      <c r="P7" s="265">
        <v>20.015827779692156</v>
      </c>
      <c r="Q7" s="265">
        <v>20.015827779692156</v>
      </c>
      <c r="R7" s="265">
        <v>20.015827779692156</v>
      </c>
      <c r="S7" s="265">
        <v>20.015827779692156</v>
      </c>
      <c r="T7" s="265">
        <v>0</v>
      </c>
      <c r="U7" s="265">
        <v>0</v>
      </c>
      <c r="V7" s="265">
        <v>0</v>
      </c>
      <c r="W7" s="265">
        <v>0</v>
      </c>
      <c r="X7" s="265">
        <v>0</v>
      </c>
      <c r="Y7" s="265">
        <v>0</v>
      </c>
      <c r="Z7" s="265">
        <v>0</v>
      </c>
      <c r="AA7" s="265">
        <v>0</v>
      </c>
      <c r="AB7" s="265">
        <v>0</v>
      </c>
      <c r="AC7" s="265">
        <v>0</v>
      </c>
      <c r="AD7" s="265">
        <v>0</v>
      </c>
      <c r="AE7" s="265">
        <v>0</v>
      </c>
      <c r="AF7" s="265">
        <v>0</v>
      </c>
      <c r="AG7" s="265">
        <v>0</v>
      </c>
      <c r="AH7" s="265">
        <v>0</v>
      </c>
      <c r="AI7" s="265">
        <v>0</v>
      </c>
      <c r="AJ7" s="265">
        <f t="shared" si="1"/>
        <v>200.15827779692157</v>
      </c>
    </row>
    <row r="8" spans="1:36" x14ac:dyDescent="0.3">
      <c r="A8" s="246" t="s">
        <v>214</v>
      </c>
      <c r="B8" s="222">
        <v>10</v>
      </c>
      <c r="C8" s="265">
        <v>84.118237588101906</v>
      </c>
      <c r="D8" s="266">
        <v>1</v>
      </c>
      <c r="E8" s="224"/>
      <c r="F8" s="224"/>
      <c r="G8" s="224"/>
      <c r="H8" s="224"/>
      <c r="I8" s="267"/>
      <c r="J8" s="265">
        <v>84.118237588101906</v>
      </c>
      <c r="K8" s="265">
        <v>84.118237588101906</v>
      </c>
      <c r="L8" s="265">
        <v>84.118237588101906</v>
      </c>
      <c r="M8" s="265">
        <v>84.118237588101906</v>
      </c>
      <c r="N8" s="265">
        <v>84.118237588101906</v>
      </c>
      <c r="O8" s="265">
        <v>84.118237588101906</v>
      </c>
      <c r="P8" s="265">
        <v>84.118237588101906</v>
      </c>
      <c r="Q8" s="265">
        <v>84.118237588101906</v>
      </c>
      <c r="R8" s="265">
        <v>84.118237588101906</v>
      </c>
      <c r="S8" s="265">
        <v>84.118237588101906</v>
      </c>
      <c r="T8" s="265">
        <v>0</v>
      </c>
      <c r="U8" s="265">
        <v>0</v>
      </c>
      <c r="V8" s="265">
        <v>0</v>
      </c>
      <c r="W8" s="265">
        <v>0</v>
      </c>
      <c r="X8" s="265">
        <v>0</v>
      </c>
      <c r="Y8" s="265">
        <v>0</v>
      </c>
      <c r="Z8" s="265">
        <v>0</v>
      </c>
      <c r="AA8" s="265">
        <v>0</v>
      </c>
      <c r="AB8" s="265">
        <v>0</v>
      </c>
      <c r="AC8" s="265">
        <v>0</v>
      </c>
      <c r="AD8" s="265">
        <v>0</v>
      </c>
      <c r="AE8" s="265">
        <v>0</v>
      </c>
      <c r="AF8" s="265">
        <v>0</v>
      </c>
      <c r="AG8" s="265">
        <v>0</v>
      </c>
      <c r="AH8" s="265">
        <v>0</v>
      </c>
      <c r="AI8" s="265">
        <v>0</v>
      </c>
      <c r="AJ8" s="265">
        <f t="shared" si="1"/>
        <v>841.18237588101908</v>
      </c>
    </row>
    <row r="9" spans="1:36" x14ac:dyDescent="0.3">
      <c r="A9" s="246" t="s">
        <v>213</v>
      </c>
      <c r="B9" s="222">
        <v>10</v>
      </c>
      <c r="C9" s="265">
        <v>5.6908021761465877</v>
      </c>
      <c r="D9" s="266">
        <v>1</v>
      </c>
      <c r="E9" s="224"/>
      <c r="F9" s="224"/>
      <c r="G9" s="224"/>
      <c r="H9" s="224"/>
      <c r="I9" s="267"/>
      <c r="J9" s="265">
        <v>5.6908021761465877</v>
      </c>
      <c r="K9" s="265">
        <v>5.6908021761465877</v>
      </c>
      <c r="L9" s="265">
        <v>5.6908021761465877</v>
      </c>
      <c r="M9" s="265">
        <v>5.6908021761465877</v>
      </c>
      <c r="N9" s="265">
        <v>5.6908021761465877</v>
      </c>
      <c r="O9" s="265">
        <v>5.6908021761465877</v>
      </c>
      <c r="P9" s="265">
        <v>5.6908021761465877</v>
      </c>
      <c r="Q9" s="265">
        <v>5.6908021761465877</v>
      </c>
      <c r="R9" s="265">
        <v>5.6908021761465877</v>
      </c>
      <c r="S9" s="265">
        <v>5.6908021761465877</v>
      </c>
      <c r="T9" s="265">
        <v>0</v>
      </c>
      <c r="U9" s="265">
        <v>0</v>
      </c>
      <c r="V9" s="265">
        <v>0</v>
      </c>
      <c r="W9" s="265">
        <v>0</v>
      </c>
      <c r="X9" s="265">
        <v>0</v>
      </c>
      <c r="Y9" s="265">
        <v>0</v>
      </c>
      <c r="Z9" s="265">
        <v>0</v>
      </c>
      <c r="AA9" s="265">
        <v>0</v>
      </c>
      <c r="AB9" s="265">
        <v>0</v>
      </c>
      <c r="AC9" s="265">
        <v>0</v>
      </c>
      <c r="AD9" s="265">
        <v>0</v>
      </c>
      <c r="AE9" s="265">
        <v>0</v>
      </c>
      <c r="AF9" s="265">
        <v>0</v>
      </c>
      <c r="AG9" s="265">
        <v>0</v>
      </c>
      <c r="AH9" s="265">
        <v>0</v>
      </c>
      <c r="AI9" s="265">
        <v>0</v>
      </c>
      <c r="AJ9" s="265">
        <f t="shared" si="1"/>
        <v>56.908021761465889</v>
      </c>
    </row>
    <row r="10" spans="1:36" x14ac:dyDescent="0.3">
      <c r="A10" s="246" t="s">
        <v>119</v>
      </c>
      <c r="B10" s="222">
        <v>20</v>
      </c>
      <c r="C10" s="393">
        <v>4.2066001594355348E-2</v>
      </c>
      <c r="D10" s="266">
        <v>1</v>
      </c>
      <c r="E10" s="224"/>
      <c r="F10" s="224"/>
      <c r="G10" s="224"/>
      <c r="H10" s="224"/>
      <c r="I10" s="267"/>
      <c r="J10" s="393">
        <v>4.2066001594355348E-2</v>
      </c>
      <c r="K10" s="393">
        <v>4.2066001594355348E-2</v>
      </c>
      <c r="L10" s="393">
        <v>4.2066001594355348E-2</v>
      </c>
      <c r="M10" s="393">
        <v>4.2066001594355348E-2</v>
      </c>
      <c r="N10" s="393">
        <v>4.2066001594355348E-2</v>
      </c>
      <c r="O10" s="393">
        <v>4.2066001594355348E-2</v>
      </c>
      <c r="P10" s="393">
        <v>4.2066001594355348E-2</v>
      </c>
      <c r="Q10" s="393">
        <v>4.2066001594355348E-2</v>
      </c>
      <c r="R10" s="393">
        <v>4.2066001594355348E-2</v>
      </c>
      <c r="S10" s="393">
        <v>4.2066001594355348E-2</v>
      </c>
      <c r="T10" s="265">
        <v>3.0950884041767785E-2</v>
      </c>
      <c r="U10" s="265">
        <v>3.0950884041767785E-2</v>
      </c>
      <c r="V10" s="265">
        <v>3.0950884041767785E-2</v>
      </c>
      <c r="W10" s="265">
        <v>3.0950884041767785E-2</v>
      </c>
      <c r="X10" s="265">
        <v>3.0950884041767785E-2</v>
      </c>
      <c r="Y10" s="265">
        <v>3.0950884041767785E-2</v>
      </c>
      <c r="Z10" s="265">
        <v>3.0950884041767785E-2</v>
      </c>
      <c r="AA10" s="265">
        <v>3.0950884041767785E-2</v>
      </c>
      <c r="AB10" s="265">
        <v>3.0950884041767785E-2</v>
      </c>
      <c r="AC10" s="265">
        <v>3.0950884041767785E-2</v>
      </c>
      <c r="AD10" s="265">
        <v>0</v>
      </c>
      <c r="AE10" s="265">
        <v>0</v>
      </c>
      <c r="AF10" s="265">
        <v>0</v>
      </c>
      <c r="AG10" s="265">
        <v>0</v>
      </c>
      <c r="AH10" s="265">
        <v>0</v>
      </c>
      <c r="AI10" s="265">
        <v>0</v>
      </c>
      <c r="AJ10" s="265">
        <f t="shared" si="1"/>
        <v>0.73016885636123163</v>
      </c>
    </row>
    <row r="11" spans="1:36" x14ac:dyDescent="0.3">
      <c r="A11" s="246" t="s">
        <v>46</v>
      </c>
      <c r="B11" s="222">
        <v>10</v>
      </c>
      <c r="C11" s="265">
        <v>92.347478950890277</v>
      </c>
      <c r="D11" s="266">
        <v>1</v>
      </c>
      <c r="E11" s="224"/>
      <c r="F11" s="224"/>
      <c r="G11" s="224"/>
      <c r="H11" s="224"/>
      <c r="I11" s="267"/>
      <c r="J11" s="265">
        <v>92.347478950890277</v>
      </c>
      <c r="K11" s="265">
        <v>92.347478950890277</v>
      </c>
      <c r="L11" s="265">
        <v>92.347478950890277</v>
      </c>
      <c r="M11" s="265">
        <v>92.347478950890277</v>
      </c>
      <c r="N11" s="265">
        <v>92.347478950890277</v>
      </c>
      <c r="O11" s="265">
        <v>92.347478950890277</v>
      </c>
      <c r="P11" s="265">
        <v>92.347478950890277</v>
      </c>
      <c r="Q11" s="265">
        <v>92.347478950890277</v>
      </c>
      <c r="R11" s="265">
        <v>92.347478950890277</v>
      </c>
      <c r="S11" s="265">
        <v>92.347478950890277</v>
      </c>
      <c r="T11" s="265">
        <v>0</v>
      </c>
      <c r="U11" s="265">
        <v>0</v>
      </c>
      <c r="V11" s="265">
        <v>0</v>
      </c>
      <c r="W11" s="265">
        <v>0</v>
      </c>
      <c r="X11" s="265">
        <v>0</v>
      </c>
      <c r="Y11" s="265">
        <v>0</v>
      </c>
      <c r="Z11" s="265">
        <v>0</v>
      </c>
      <c r="AA11" s="265">
        <v>0</v>
      </c>
      <c r="AB11" s="265">
        <v>0</v>
      </c>
      <c r="AC11" s="265">
        <v>0</v>
      </c>
      <c r="AD11" s="265">
        <v>0</v>
      </c>
      <c r="AE11" s="265">
        <v>0</v>
      </c>
      <c r="AF11" s="265">
        <v>0</v>
      </c>
      <c r="AG11" s="265">
        <v>0</v>
      </c>
      <c r="AH11" s="265">
        <v>0</v>
      </c>
      <c r="AI11" s="265">
        <v>0</v>
      </c>
      <c r="AJ11" s="265">
        <f t="shared" si="1"/>
        <v>923.47478950890275</v>
      </c>
    </row>
    <row r="12" spans="1:36" x14ac:dyDescent="0.3">
      <c r="A12" s="246" t="s">
        <v>161</v>
      </c>
      <c r="B12" s="222">
        <v>20</v>
      </c>
      <c r="C12" s="265">
        <v>7.0381415127467717</v>
      </c>
      <c r="D12" s="266">
        <v>1</v>
      </c>
      <c r="E12" s="224"/>
      <c r="F12" s="224"/>
      <c r="G12" s="224"/>
      <c r="H12" s="224"/>
      <c r="I12" s="267"/>
      <c r="J12" s="265">
        <v>7.0381415127467717</v>
      </c>
      <c r="K12" s="265">
        <v>7.0381415127467717</v>
      </c>
      <c r="L12" s="265">
        <v>7.0381415127467717</v>
      </c>
      <c r="M12" s="265">
        <v>7.0381415127467717</v>
      </c>
      <c r="N12" s="265">
        <v>7.0381415127467717</v>
      </c>
      <c r="O12" s="265">
        <v>7.0381415127467717</v>
      </c>
      <c r="P12" s="265">
        <v>7.0381415127467717</v>
      </c>
      <c r="Q12" s="265">
        <v>7.0381415127467717</v>
      </c>
      <c r="R12" s="265">
        <v>7.0381415127467717</v>
      </c>
      <c r="S12" s="265">
        <v>7.0381415127467717</v>
      </c>
      <c r="T12" s="265">
        <v>6.7685764403944901</v>
      </c>
      <c r="U12" s="265">
        <v>6.7685764403944901</v>
      </c>
      <c r="V12" s="265">
        <v>6.7685764403944901</v>
      </c>
      <c r="W12" s="265">
        <v>6.7685764403944901</v>
      </c>
      <c r="X12" s="265">
        <v>6.7685764403944901</v>
      </c>
      <c r="Y12" s="265">
        <v>6.7685764403944901</v>
      </c>
      <c r="Z12" s="265">
        <v>6.7685764403944901</v>
      </c>
      <c r="AA12" s="265">
        <v>6.7685764403944901</v>
      </c>
      <c r="AB12" s="265">
        <v>6.7685764403944901</v>
      </c>
      <c r="AC12" s="265">
        <v>6.7685764403944901</v>
      </c>
      <c r="AD12" s="265">
        <v>0</v>
      </c>
      <c r="AE12" s="265">
        <v>0</v>
      </c>
      <c r="AF12" s="265">
        <v>0</v>
      </c>
      <c r="AG12" s="265">
        <v>0</v>
      </c>
      <c r="AH12" s="265">
        <v>0</v>
      </c>
      <c r="AI12" s="265">
        <v>0</v>
      </c>
      <c r="AJ12" s="265">
        <f t="shared" si="1"/>
        <v>138.06717953141268</v>
      </c>
    </row>
    <row r="13" spans="1:36" x14ac:dyDescent="0.3">
      <c r="A13" s="246" t="s">
        <v>27</v>
      </c>
      <c r="B13" s="222">
        <v>11</v>
      </c>
      <c r="C13" s="265">
        <v>113.31127906517</v>
      </c>
      <c r="D13" s="266">
        <v>1</v>
      </c>
      <c r="E13" s="224"/>
      <c r="F13" s="224"/>
      <c r="G13" s="224"/>
      <c r="H13" s="224"/>
      <c r="I13" s="267"/>
      <c r="J13" s="265">
        <v>113.31127906517</v>
      </c>
      <c r="K13" s="265">
        <v>113.31127906517</v>
      </c>
      <c r="L13" s="265">
        <v>113.31127906517</v>
      </c>
      <c r="M13" s="265">
        <v>113.31127906517</v>
      </c>
      <c r="N13" s="265">
        <v>113.31127906517</v>
      </c>
      <c r="O13" s="265">
        <v>113.31127906517</v>
      </c>
      <c r="P13" s="265">
        <v>113.31127906517</v>
      </c>
      <c r="Q13" s="265">
        <v>113.31127906517</v>
      </c>
      <c r="R13" s="265">
        <v>113.31127906517</v>
      </c>
      <c r="S13" s="265">
        <v>113.31127906517</v>
      </c>
      <c r="T13" s="265">
        <v>113.31127906517</v>
      </c>
      <c r="U13" s="265">
        <v>0</v>
      </c>
      <c r="V13" s="265">
        <v>0</v>
      </c>
      <c r="W13" s="265">
        <v>0</v>
      </c>
      <c r="X13" s="265">
        <v>0</v>
      </c>
      <c r="Y13" s="265">
        <v>0</v>
      </c>
      <c r="Z13" s="265">
        <v>0</v>
      </c>
      <c r="AA13" s="265">
        <v>0</v>
      </c>
      <c r="AB13" s="265">
        <v>0</v>
      </c>
      <c r="AC13" s="265">
        <v>0</v>
      </c>
      <c r="AD13" s="265">
        <v>0</v>
      </c>
      <c r="AE13" s="265">
        <v>0</v>
      </c>
      <c r="AF13" s="265">
        <v>0</v>
      </c>
      <c r="AG13" s="265">
        <v>0</v>
      </c>
      <c r="AH13" s="265">
        <v>0</v>
      </c>
      <c r="AI13" s="265">
        <v>0</v>
      </c>
      <c r="AJ13" s="265">
        <f t="shared" si="1"/>
        <v>1246.42406971687</v>
      </c>
    </row>
    <row r="14" spans="1:36" x14ac:dyDescent="0.3">
      <c r="A14" s="246" t="s">
        <v>47</v>
      </c>
      <c r="B14" s="222">
        <v>15</v>
      </c>
      <c r="C14" s="265">
        <v>26.622</v>
      </c>
      <c r="D14" s="266">
        <v>1</v>
      </c>
      <c r="E14" s="224"/>
      <c r="F14" s="224"/>
      <c r="G14" s="224"/>
      <c r="H14" s="224"/>
      <c r="I14" s="267"/>
      <c r="J14" s="265">
        <v>26.622</v>
      </c>
      <c r="K14" s="265">
        <v>26.622</v>
      </c>
      <c r="L14" s="265">
        <v>26.622</v>
      </c>
      <c r="M14" s="265">
        <v>26.622</v>
      </c>
      <c r="N14" s="265">
        <v>26.622</v>
      </c>
      <c r="O14" s="265">
        <v>26.622</v>
      </c>
      <c r="P14" s="265">
        <v>26.622</v>
      </c>
      <c r="Q14" s="265">
        <v>26.622</v>
      </c>
      <c r="R14" s="265">
        <v>26.622</v>
      </c>
      <c r="S14" s="265">
        <v>26.622</v>
      </c>
      <c r="T14" s="265">
        <v>26.622</v>
      </c>
      <c r="U14" s="265">
        <v>26.622</v>
      </c>
      <c r="V14" s="265">
        <v>26.622</v>
      </c>
      <c r="W14" s="265">
        <v>26.622</v>
      </c>
      <c r="X14" s="265">
        <v>26.622</v>
      </c>
      <c r="Y14" s="265">
        <v>0</v>
      </c>
      <c r="Z14" s="265">
        <v>0</v>
      </c>
      <c r="AA14" s="265">
        <v>0</v>
      </c>
      <c r="AB14" s="265">
        <v>0</v>
      </c>
      <c r="AC14" s="265">
        <v>0</v>
      </c>
      <c r="AD14" s="265">
        <v>0</v>
      </c>
      <c r="AE14" s="265">
        <v>0</v>
      </c>
      <c r="AF14" s="265">
        <v>0</v>
      </c>
      <c r="AG14" s="265">
        <v>0</v>
      </c>
      <c r="AH14" s="265">
        <v>0</v>
      </c>
      <c r="AI14" s="265">
        <v>0</v>
      </c>
      <c r="AJ14" s="265">
        <f t="shared" si="1"/>
        <v>399.33000000000015</v>
      </c>
    </row>
    <row r="15" spans="1:36" x14ac:dyDescent="0.3">
      <c r="A15" s="246" t="s">
        <v>217</v>
      </c>
      <c r="B15" s="222">
        <v>15</v>
      </c>
      <c r="C15" s="265">
        <v>520.39701933506512</v>
      </c>
      <c r="D15" s="266">
        <v>1</v>
      </c>
      <c r="E15" s="224"/>
      <c r="F15" s="224"/>
      <c r="G15" s="224"/>
      <c r="H15" s="224"/>
      <c r="I15" s="267"/>
      <c r="J15" s="265">
        <v>520.39701933506512</v>
      </c>
      <c r="K15" s="265">
        <v>520.39701933506512</v>
      </c>
      <c r="L15" s="265">
        <v>520.39701933506512</v>
      </c>
      <c r="M15" s="265">
        <v>520.39701933506512</v>
      </c>
      <c r="N15" s="265">
        <v>520.39701933506512</v>
      </c>
      <c r="O15" s="265">
        <v>520.39701933506512</v>
      </c>
      <c r="P15" s="265">
        <v>490.2519231812189</v>
      </c>
      <c r="Q15" s="265">
        <v>490.2519231812189</v>
      </c>
      <c r="R15" s="265">
        <v>490.2519231812189</v>
      </c>
      <c r="S15" s="265">
        <v>490.2519231812189</v>
      </c>
      <c r="T15" s="265">
        <v>490.2519231812189</v>
      </c>
      <c r="U15" s="265">
        <v>490.2519231812189</v>
      </c>
      <c r="V15" s="265">
        <v>490.2519231812189</v>
      </c>
      <c r="W15" s="265">
        <v>490.2519231812189</v>
      </c>
      <c r="X15" s="265">
        <v>490.2519231812189</v>
      </c>
      <c r="Y15" s="265">
        <v>0</v>
      </c>
      <c r="Z15" s="265">
        <v>0</v>
      </c>
      <c r="AA15" s="265">
        <v>0</v>
      </c>
      <c r="AB15" s="265">
        <v>0</v>
      </c>
      <c r="AC15" s="265">
        <v>0</v>
      </c>
      <c r="AD15" s="265">
        <v>0</v>
      </c>
      <c r="AE15" s="265">
        <v>0</v>
      </c>
      <c r="AF15" s="265">
        <v>0</v>
      </c>
      <c r="AG15" s="265">
        <v>0</v>
      </c>
      <c r="AH15" s="265">
        <v>0</v>
      </c>
      <c r="AI15" s="265">
        <v>0</v>
      </c>
      <c r="AJ15" s="265">
        <f t="shared" si="1"/>
        <v>7534.6494246413586</v>
      </c>
    </row>
    <row r="16" spans="1:36" x14ac:dyDescent="0.3">
      <c r="A16" s="246" t="s">
        <v>222</v>
      </c>
      <c r="B16" s="222">
        <v>15</v>
      </c>
      <c r="C16" s="268">
        <v>0.4</v>
      </c>
      <c r="D16" s="266">
        <v>1</v>
      </c>
      <c r="E16" s="224"/>
      <c r="F16" s="224"/>
      <c r="G16" s="224"/>
      <c r="H16" s="224"/>
      <c r="I16" s="267"/>
      <c r="J16" s="268">
        <v>0.4</v>
      </c>
      <c r="K16" s="268">
        <v>0.4</v>
      </c>
      <c r="L16" s="268">
        <v>0.4</v>
      </c>
      <c r="M16" s="268">
        <v>0.4</v>
      </c>
      <c r="N16" s="268">
        <v>0.4</v>
      </c>
      <c r="O16" s="268">
        <v>0.4</v>
      </c>
      <c r="P16" s="268">
        <v>0.4</v>
      </c>
      <c r="Q16" s="268">
        <v>0.4</v>
      </c>
      <c r="R16" s="268">
        <v>0.4</v>
      </c>
      <c r="S16" s="268">
        <v>0.4</v>
      </c>
      <c r="T16" s="268">
        <v>0.4</v>
      </c>
      <c r="U16" s="268">
        <v>0.4</v>
      </c>
      <c r="V16" s="268">
        <v>0.4</v>
      </c>
      <c r="W16" s="268">
        <v>0.4</v>
      </c>
      <c r="X16" s="268">
        <v>0.4</v>
      </c>
      <c r="Y16" s="265">
        <v>0</v>
      </c>
      <c r="Z16" s="265">
        <v>0</v>
      </c>
      <c r="AA16" s="265">
        <v>0</v>
      </c>
      <c r="AB16" s="265">
        <v>0</v>
      </c>
      <c r="AC16" s="265">
        <v>0</v>
      </c>
      <c r="AD16" s="265">
        <v>0</v>
      </c>
      <c r="AE16" s="265">
        <v>0</v>
      </c>
      <c r="AF16" s="265">
        <v>0</v>
      </c>
      <c r="AG16" s="265">
        <v>0</v>
      </c>
      <c r="AH16" s="265">
        <v>0</v>
      </c>
      <c r="AI16" s="265">
        <v>0</v>
      </c>
      <c r="AJ16" s="265">
        <f t="shared" si="1"/>
        <v>6.0000000000000009</v>
      </c>
    </row>
    <row r="17" spans="1:36" x14ac:dyDescent="0.3">
      <c r="A17" s="246" t="s">
        <v>99</v>
      </c>
      <c r="B17" s="222">
        <v>8</v>
      </c>
      <c r="C17" s="265">
        <v>27.368722064249997</v>
      </c>
      <c r="D17" s="266">
        <v>1</v>
      </c>
      <c r="E17" s="224"/>
      <c r="F17" s="224"/>
      <c r="G17" s="224"/>
      <c r="H17" s="224"/>
      <c r="I17" s="267"/>
      <c r="J17" s="265">
        <v>27.368722064249997</v>
      </c>
      <c r="K17" s="265">
        <v>27.368722064249997</v>
      </c>
      <c r="L17" s="265">
        <v>27.368722064249997</v>
      </c>
      <c r="M17" s="265">
        <v>27.368722064249997</v>
      </c>
      <c r="N17" s="265">
        <v>27.368722064249997</v>
      </c>
      <c r="O17" s="265">
        <v>27.368722064249997</v>
      </c>
      <c r="P17" s="265">
        <v>27.368722064249997</v>
      </c>
      <c r="Q17" s="265">
        <v>27.368722064249997</v>
      </c>
      <c r="R17" s="265">
        <v>0</v>
      </c>
      <c r="S17" s="265">
        <v>0</v>
      </c>
      <c r="T17" s="265">
        <v>0</v>
      </c>
      <c r="U17" s="265">
        <v>0</v>
      </c>
      <c r="V17" s="265">
        <v>0</v>
      </c>
      <c r="W17" s="265">
        <v>0</v>
      </c>
      <c r="X17" s="265">
        <v>0</v>
      </c>
      <c r="Y17" s="265">
        <v>0</v>
      </c>
      <c r="Z17" s="265">
        <v>0</v>
      </c>
      <c r="AA17" s="265">
        <v>0</v>
      </c>
      <c r="AB17" s="265">
        <v>0</v>
      </c>
      <c r="AC17" s="265">
        <v>0</v>
      </c>
      <c r="AD17" s="265">
        <v>0</v>
      </c>
      <c r="AE17" s="265">
        <v>0</v>
      </c>
      <c r="AF17" s="265">
        <v>0</v>
      </c>
      <c r="AG17" s="265">
        <v>0</v>
      </c>
      <c r="AH17" s="265">
        <v>0</v>
      </c>
      <c r="AI17" s="265">
        <v>0</v>
      </c>
      <c r="AJ17" s="265">
        <f t="shared" si="1"/>
        <v>218.94977651399998</v>
      </c>
    </row>
    <row r="18" spans="1:36" x14ac:dyDescent="0.3">
      <c r="A18" s="246" t="s">
        <v>221</v>
      </c>
      <c r="B18" s="222">
        <v>8</v>
      </c>
      <c r="C18" s="265">
        <v>8.8431280000000019</v>
      </c>
      <c r="D18" s="266">
        <v>1</v>
      </c>
      <c r="E18" s="224"/>
      <c r="F18" s="224"/>
      <c r="G18" s="224"/>
      <c r="H18" s="224"/>
      <c r="I18" s="267"/>
      <c r="J18" s="265">
        <v>8.8431280000000019</v>
      </c>
      <c r="K18" s="265">
        <v>8.8431280000000001</v>
      </c>
      <c r="L18" s="265">
        <v>8.8431280000000019</v>
      </c>
      <c r="M18" s="265">
        <v>8.8431280000000019</v>
      </c>
      <c r="N18" s="265">
        <v>8.8431280000000019</v>
      </c>
      <c r="O18" s="265">
        <v>8.8431280000000019</v>
      </c>
      <c r="P18" s="265">
        <v>8.8431280000000019</v>
      </c>
      <c r="Q18" s="265">
        <v>8.8431280000000019</v>
      </c>
      <c r="R18" s="265">
        <v>0</v>
      </c>
      <c r="S18" s="265">
        <v>0</v>
      </c>
      <c r="T18" s="265">
        <v>0</v>
      </c>
      <c r="U18" s="265">
        <v>0</v>
      </c>
      <c r="V18" s="265">
        <v>0</v>
      </c>
      <c r="W18" s="265">
        <v>0</v>
      </c>
      <c r="X18" s="265">
        <v>0</v>
      </c>
      <c r="Y18" s="265">
        <v>0</v>
      </c>
      <c r="Z18" s="265">
        <v>0</v>
      </c>
      <c r="AA18" s="265">
        <v>0</v>
      </c>
      <c r="AB18" s="265">
        <v>0</v>
      </c>
      <c r="AC18" s="265">
        <v>0</v>
      </c>
      <c r="AD18" s="265">
        <v>0</v>
      </c>
      <c r="AE18" s="265">
        <v>0</v>
      </c>
      <c r="AF18" s="265">
        <v>0</v>
      </c>
      <c r="AG18" s="265">
        <v>0</v>
      </c>
      <c r="AH18" s="265">
        <v>0</v>
      </c>
      <c r="AI18" s="265">
        <v>0</v>
      </c>
      <c r="AJ18" s="265">
        <f t="shared" si="1"/>
        <v>70.745024000000001</v>
      </c>
    </row>
    <row r="19" spans="1:36" ht="15.75" customHeight="1" x14ac:dyDescent="0.3">
      <c r="A19" s="226" t="s">
        <v>372</v>
      </c>
      <c r="B19" s="243"/>
      <c r="C19" s="228">
        <f>SUM(C5:C18)</f>
        <v>1193.8130399896572</v>
      </c>
      <c r="D19" s="253">
        <f>J19/C19</f>
        <v>1</v>
      </c>
      <c r="E19" s="108"/>
      <c r="F19" s="96"/>
      <c r="G19" s="96"/>
      <c r="H19" s="96"/>
      <c r="I19" s="96"/>
      <c r="J19" s="228">
        <f t="shared" ref="J19:AJ19" si="2">SUM(J5:J18)</f>
        <v>1193.8130399896572</v>
      </c>
      <c r="K19" s="228">
        <f t="shared" si="2"/>
        <v>1193.8130399896572</v>
      </c>
      <c r="L19" s="228">
        <f t="shared" si="2"/>
        <v>1193.8130399896572</v>
      </c>
      <c r="M19" s="228">
        <f t="shared" si="2"/>
        <v>1193.8130399896572</v>
      </c>
      <c r="N19" s="228">
        <f t="shared" si="2"/>
        <v>1193.8130399896572</v>
      </c>
      <c r="O19" s="228">
        <f t="shared" si="2"/>
        <v>1193.8130399896572</v>
      </c>
      <c r="P19" s="228">
        <f t="shared" si="2"/>
        <v>1163.667943835811</v>
      </c>
      <c r="Q19" s="228">
        <f t="shared" si="2"/>
        <v>1086.974143835811</v>
      </c>
      <c r="R19" s="228">
        <f t="shared" si="2"/>
        <v>839.83775625556098</v>
      </c>
      <c r="S19" s="228">
        <f t="shared" si="2"/>
        <v>839.83775625556098</v>
      </c>
      <c r="T19" s="228">
        <f t="shared" si="2"/>
        <v>637.38472957082513</v>
      </c>
      <c r="U19" s="228">
        <f t="shared" si="2"/>
        <v>524.07345050565516</v>
      </c>
      <c r="V19" s="228">
        <f t="shared" si="2"/>
        <v>524.07345050565516</v>
      </c>
      <c r="W19" s="228">
        <f t="shared" si="2"/>
        <v>524.07345050565516</v>
      </c>
      <c r="X19" s="228">
        <f t="shared" si="2"/>
        <v>524.07345050565516</v>
      </c>
      <c r="Y19" s="228">
        <f t="shared" si="2"/>
        <v>6.7995273244362577</v>
      </c>
      <c r="Z19" s="228">
        <f t="shared" si="2"/>
        <v>6.7995273244362577</v>
      </c>
      <c r="AA19" s="228">
        <f t="shared" si="2"/>
        <v>6.7995273244362577</v>
      </c>
      <c r="AB19" s="228">
        <f t="shared" si="2"/>
        <v>6.7995273244362577</v>
      </c>
      <c r="AC19" s="228">
        <f t="shared" si="2"/>
        <v>6.7995273244362577</v>
      </c>
      <c r="AD19" s="228">
        <f t="shared" si="2"/>
        <v>0</v>
      </c>
      <c r="AE19" s="228">
        <f t="shared" si="2"/>
        <v>0</v>
      </c>
      <c r="AF19" s="228">
        <f t="shared" si="2"/>
        <v>0</v>
      </c>
      <c r="AG19" s="228">
        <f t="shared" si="2"/>
        <v>0</v>
      </c>
      <c r="AH19" s="228">
        <f t="shared" si="2"/>
        <v>0</v>
      </c>
      <c r="AI19" s="245">
        <f t="shared" si="2"/>
        <v>0</v>
      </c>
      <c r="AJ19" s="220">
        <f t="shared" si="2"/>
        <v>13860.872008336311</v>
      </c>
    </row>
    <row r="20" spans="1:36" ht="15.75" customHeight="1" x14ac:dyDescent="0.3">
      <c r="A20" s="226" t="s">
        <v>373</v>
      </c>
      <c r="B20" s="231"/>
      <c r="C20" s="232"/>
      <c r="D20" s="244"/>
      <c r="E20" s="99"/>
      <c r="F20" s="99"/>
      <c r="G20" s="99"/>
      <c r="H20" s="99"/>
      <c r="I20" s="100"/>
      <c r="J20" s="220">
        <f>J19-J19</f>
        <v>0</v>
      </c>
      <c r="K20" s="234">
        <f t="shared" ref="K20:AI20" si="3">J19-K19</f>
        <v>0</v>
      </c>
      <c r="L20" s="234">
        <f t="shared" si="3"/>
        <v>0</v>
      </c>
      <c r="M20" s="234">
        <f t="shared" si="3"/>
        <v>0</v>
      </c>
      <c r="N20" s="234">
        <f>M19-N19</f>
        <v>0</v>
      </c>
      <c r="O20" s="234">
        <f t="shared" si="3"/>
        <v>0</v>
      </c>
      <c r="P20" s="234">
        <f t="shared" si="3"/>
        <v>30.145096153846225</v>
      </c>
      <c r="Q20" s="234">
        <f t="shared" si="3"/>
        <v>76.69380000000001</v>
      </c>
      <c r="R20" s="234">
        <f t="shared" si="3"/>
        <v>247.13638758025002</v>
      </c>
      <c r="S20" s="234">
        <f t="shared" si="3"/>
        <v>0</v>
      </c>
      <c r="T20" s="234">
        <f t="shared" si="3"/>
        <v>202.45302668473585</v>
      </c>
      <c r="U20" s="234">
        <f t="shared" si="3"/>
        <v>113.31127906516997</v>
      </c>
      <c r="V20" s="234">
        <f t="shared" si="3"/>
        <v>0</v>
      </c>
      <c r="W20" s="234">
        <f t="shared" si="3"/>
        <v>0</v>
      </c>
      <c r="X20" s="234">
        <f t="shared" si="3"/>
        <v>0</v>
      </c>
      <c r="Y20" s="234">
        <f t="shared" si="3"/>
        <v>517.27392318121895</v>
      </c>
      <c r="Z20" s="234">
        <f t="shared" si="3"/>
        <v>0</v>
      </c>
      <c r="AA20" s="234">
        <f t="shared" si="3"/>
        <v>0</v>
      </c>
      <c r="AB20" s="234">
        <f t="shared" si="3"/>
        <v>0</v>
      </c>
      <c r="AC20" s="234">
        <f t="shared" si="3"/>
        <v>0</v>
      </c>
      <c r="AD20" s="234">
        <f t="shared" si="3"/>
        <v>6.7995273244362577</v>
      </c>
      <c r="AE20" s="234">
        <f t="shared" si="3"/>
        <v>0</v>
      </c>
      <c r="AF20" s="234">
        <f t="shared" si="3"/>
        <v>0</v>
      </c>
      <c r="AG20" s="234">
        <f t="shared" si="3"/>
        <v>0</v>
      </c>
      <c r="AH20" s="234">
        <f t="shared" si="3"/>
        <v>0</v>
      </c>
      <c r="AI20" s="234">
        <f t="shared" si="3"/>
        <v>0</v>
      </c>
      <c r="AJ20" s="84"/>
    </row>
    <row r="21" spans="1:36" ht="15.75" customHeight="1" x14ac:dyDescent="0.3">
      <c r="A21" s="226" t="s">
        <v>374</v>
      </c>
      <c r="B21" s="231"/>
      <c r="C21" s="232"/>
      <c r="D21" s="232"/>
      <c r="E21" s="96"/>
      <c r="F21" s="96"/>
      <c r="G21" s="96"/>
      <c r="H21" s="96"/>
      <c r="I21" s="101"/>
      <c r="J21" s="220">
        <f>$J$19-J19</f>
        <v>0</v>
      </c>
      <c r="K21" s="236">
        <f t="shared" ref="K21:AI21" si="4">$J$19-K19</f>
        <v>0</v>
      </c>
      <c r="L21" s="236">
        <f t="shared" si="4"/>
        <v>0</v>
      </c>
      <c r="M21" s="236">
        <f t="shared" si="4"/>
        <v>0</v>
      </c>
      <c r="N21" s="236">
        <f>$J$19-N19</f>
        <v>0</v>
      </c>
      <c r="O21" s="236">
        <f t="shared" si="4"/>
        <v>0</v>
      </c>
      <c r="P21" s="236">
        <f t="shared" si="4"/>
        <v>30.145096153846225</v>
      </c>
      <c r="Q21" s="236">
        <f t="shared" si="4"/>
        <v>106.83889615384624</v>
      </c>
      <c r="R21" s="236">
        <f t="shared" si="4"/>
        <v>353.97528373409625</v>
      </c>
      <c r="S21" s="236">
        <f t="shared" si="4"/>
        <v>353.97528373409625</v>
      </c>
      <c r="T21" s="236">
        <f t="shared" si="4"/>
        <v>556.4283104188321</v>
      </c>
      <c r="U21" s="236">
        <f t="shared" si="4"/>
        <v>669.73958948400207</v>
      </c>
      <c r="V21" s="236">
        <f t="shared" si="4"/>
        <v>669.73958948400207</v>
      </c>
      <c r="W21" s="236">
        <f t="shared" si="4"/>
        <v>669.73958948400207</v>
      </c>
      <c r="X21" s="236">
        <f t="shared" si="4"/>
        <v>669.73958948400207</v>
      </c>
      <c r="Y21" s="236">
        <f t="shared" si="4"/>
        <v>1187.013512665221</v>
      </c>
      <c r="Z21" s="236">
        <f t="shared" si="4"/>
        <v>1187.013512665221</v>
      </c>
      <c r="AA21" s="236">
        <f t="shared" si="4"/>
        <v>1187.013512665221</v>
      </c>
      <c r="AB21" s="236">
        <f t="shared" si="4"/>
        <v>1187.013512665221</v>
      </c>
      <c r="AC21" s="236">
        <f t="shared" si="4"/>
        <v>1187.013512665221</v>
      </c>
      <c r="AD21" s="236">
        <f t="shared" si="4"/>
        <v>1193.8130399896572</v>
      </c>
      <c r="AE21" s="236">
        <f t="shared" si="4"/>
        <v>1193.8130399896572</v>
      </c>
      <c r="AF21" s="236">
        <f t="shared" si="4"/>
        <v>1193.8130399896572</v>
      </c>
      <c r="AG21" s="236">
        <f t="shared" si="4"/>
        <v>1193.8130399896572</v>
      </c>
      <c r="AH21" s="236">
        <f t="shared" si="4"/>
        <v>1193.8130399896572</v>
      </c>
      <c r="AI21" s="236">
        <f t="shared" si="4"/>
        <v>1193.8130399896572</v>
      </c>
      <c r="AJ21" s="85"/>
    </row>
    <row r="22" spans="1:36" ht="15.75" customHeight="1" x14ac:dyDescent="0.3">
      <c r="A22" s="239" t="s">
        <v>70</v>
      </c>
      <c r="B22" s="254">
        <f>SUMPRODUCT(B5:B18,C5:C18)/C19</f>
        <v>11.840199597537014</v>
      </c>
      <c r="C22" s="75"/>
    </row>
    <row r="23" spans="1:36" x14ac:dyDescent="0.3">
      <c r="B23" s="97"/>
    </row>
    <row r="24" spans="1:36" x14ac:dyDescent="0.3">
      <c r="A24" s="589" t="s">
        <v>2</v>
      </c>
      <c r="B24" s="590"/>
      <c r="C24" s="590"/>
      <c r="D24" s="590"/>
    </row>
    <row r="25" spans="1:36" ht="60.75" customHeight="1" x14ac:dyDescent="0.3">
      <c r="A25" s="591" t="s">
        <v>551</v>
      </c>
      <c r="B25" s="592"/>
      <c r="C25" s="592"/>
      <c r="D25" s="593"/>
    </row>
  </sheetData>
  <mergeCells count="7">
    <mergeCell ref="AJ3:AJ4"/>
    <mergeCell ref="A24:D24"/>
    <mergeCell ref="A25:D25"/>
    <mergeCell ref="A3:A4"/>
    <mergeCell ref="B3:B4"/>
    <mergeCell ref="C3:C4"/>
    <mergeCell ref="D3:D4"/>
  </mergeCells>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5170-EC60-4ED1-97D7-59B546B6804A}">
  <dimension ref="A1:AJ26"/>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384</v>
      </c>
    </row>
    <row r="2" spans="1:36" ht="15.75" customHeight="1" x14ac:dyDescent="0.3">
      <c r="A2" s="28"/>
    </row>
    <row r="3" spans="1:36" ht="15.75" customHeight="1" x14ac:dyDescent="0.3">
      <c r="A3" s="561" t="s">
        <v>314</v>
      </c>
      <c r="B3" s="563" t="s">
        <v>0</v>
      </c>
      <c r="C3" s="563" t="s">
        <v>412</v>
      </c>
      <c r="D3" s="563" t="s">
        <v>60</v>
      </c>
      <c r="E3" s="388"/>
      <c r="F3" s="389"/>
      <c r="G3" s="389"/>
      <c r="H3" s="390"/>
      <c r="I3" s="39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ht="15.75" customHeight="1" x14ac:dyDescent="0.3">
      <c r="A4" s="566"/>
      <c r="B4" s="565"/>
      <c r="C4" s="565"/>
      <c r="D4" s="564"/>
      <c r="E4" s="10">
        <v>2018</v>
      </c>
      <c r="F4" s="10">
        <v>2019</v>
      </c>
      <c r="G4" s="10">
        <v>2020</v>
      </c>
      <c r="H4" s="10">
        <v>2021</v>
      </c>
      <c r="I4" s="10">
        <v>2022</v>
      </c>
      <c r="J4" s="10">
        <v>2023</v>
      </c>
      <c r="K4" s="10">
        <v>2024</v>
      </c>
      <c r="L4" s="10">
        <v>2025</v>
      </c>
      <c r="M4" s="10">
        <v>2026</v>
      </c>
      <c r="N4" s="10">
        <v>2027</v>
      </c>
      <c r="O4" s="10">
        <v>2028</v>
      </c>
      <c r="P4" s="10">
        <v>2029</v>
      </c>
      <c r="Q4" s="10">
        <v>2030</v>
      </c>
      <c r="R4" s="10">
        <v>2031</v>
      </c>
      <c r="S4" s="10">
        <v>2032</v>
      </c>
      <c r="T4" s="10">
        <v>2033</v>
      </c>
      <c r="U4" s="10">
        <v>2034</v>
      </c>
      <c r="V4" s="10">
        <v>2035</v>
      </c>
      <c r="W4" s="10">
        <v>2036</v>
      </c>
      <c r="X4" s="10">
        <v>2037</v>
      </c>
      <c r="Y4" s="10">
        <v>2038</v>
      </c>
      <c r="Z4" s="10">
        <v>2039</v>
      </c>
      <c r="AA4" s="10">
        <v>2040</v>
      </c>
      <c r="AB4" s="10">
        <v>2041</v>
      </c>
      <c r="AC4" s="10">
        <v>2042</v>
      </c>
      <c r="AD4" s="10">
        <v>2043</v>
      </c>
      <c r="AE4" s="10">
        <v>2044</v>
      </c>
      <c r="AF4" s="10">
        <v>2045</v>
      </c>
      <c r="AG4" s="10">
        <v>2046</v>
      </c>
      <c r="AH4" s="10">
        <v>2047</v>
      </c>
      <c r="AI4" s="56">
        <v>2048</v>
      </c>
      <c r="AJ4" s="560"/>
    </row>
    <row r="5" spans="1:36" ht="15.75" customHeight="1" x14ac:dyDescent="0.3">
      <c r="A5" s="246" t="s">
        <v>207</v>
      </c>
      <c r="B5" s="247">
        <v>15</v>
      </c>
      <c r="C5" s="248">
        <v>6539.3570611772493</v>
      </c>
      <c r="D5" s="249">
        <v>0.70000000000000395</v>
      </c>
      <c r="E5" s="250"/>
      <c r="F5" s="250"/>
      <c r="G5" s="250"/>
      <c r="H5" s="250"/>
      <c r="I5" s="250"/>
      <c r="J5" s="223">
        <v>4577.5499428241001</v>
      </c>
      <c r="K5" s="223">
        <v>4577.5499428241001</v>
      </c>
      <c r="L5" s="223">
        <v>4577.5499428241001</v>
      </c>
      <c r="M5" s="223">
        <v>4577.5499428241001</v>
      </c>
      <c r="N5" s="223">
        <v>4577.5499428241001</v>
      </c>
      <c r="O5" s="223">
        <v>4577.5499428241001</v>
      </c>
      <c r="P5" s="223">
        <v>4577.5499428241001</v>
      </c>
      <c r="Q5" s="223">
        <v>4577.5499428241001</v>
      </c>
      <c r="R5" s="223">
        <v>4577.5499428241001</v>
      </c>
      <c r="S5" s="223">
        <v>4577.5499428241001</v>
      </c>
      <c r="T5" s="223">
        <v>4577.5499428241001</v>
      </c>
      <c r="U5" s="223">
        <v>4577.5499428241001</v>
      </c>
      <c r="V5" s="223">
        <v>4577.5499428241001</v>
      </c>
      <c r="W5" s="223">
        <v>4577.5499428241001</v>
      </c>
      <c r="X5" s="223">
        <v>4577.5499428241001</v>
      </c>
      <c r="Y5" s="223">
        <v>0</v>
      </c>
      <c r="Z5" s="223">
        <v>0</v>
      </c>
      <c r="AA5" s="223">
        <v>0</v>
      </c>
      <c r="AB5" s="223">
        <v>0</v>
      </c>
      <c r="AC5" s="223">
        <v>0</v>
      </c>
      <c r="AD5" s="223">
        <v>0</v>
      </c>
      <c r="AE5" s="223">
        <v>0</v>
      </c>
      <c r="AF5" s="223">
        <v>0</v>
      </c>
      <c r="AG5" s="223">
        <v>0</v>
      </c>
      <c r="AH5" s="223">
        <v>0</v>
      </c>
      <c r="AI5" s="223">
        <v>0</v>
      </c>
      <c r="AJ5" s="258">
        <f>SUM(E5:AI5)</f>
        <v>68663.249142361514</v>
      </c>
    </row>
    <row r="6" spans="1:36" ht="15.75" customHeight="1" x14ac:dyDescent="0.3">
      <c r="A6" s="246" t="s">
        <v>385</v>
      </c>
      <c r="B6" s="247">
        <v>16</v>
      </c>
      <c r="C6" s="248">
        <v>3952.9133208584703</v>
      </c>
      <c r="D6" s="249">
        <v>0.70000000000000095</v>
      </c>
      <c r="E6" s="250"/>
      <c r="F6" s="250"/>
      <c r="G6" s="250"/>
      <c r="H6" s="250"/>
      <c r="I6" s="250"/>
      <c r="J6" s="223">
        <v>2767.039324600933</v>
      </c>
      <c r="K6" s="223">
        <v>2767.039324600933</v>
      </c>
      <c r="L6" s="223">
        <v>2767.039324600933</v>
      </c>
      <c r="M6" s="223">
        <v>2767.039324600933</v>
      </c>
      <c r="N6" s="223">
        <v>2767.039324600933</v>
      </c>
      <c r="O6" s="223">
        <v>2767.039324600933</v>
      </c>
      <c r="P6" s="223">
        <v>2767.039324600933</v>
      </c>
      <c r="Q6" s="223">
        <v>2767.039324600933</v>
      </c>
      <c r="R6" s="223">
        <v>2767.039324600933</v>
      </c>
      <c r="S6" s="223">
        <v>2767.039324600933</v>
      </c>
      <c r="T6" s="223">
        <v>2767.039324600933</v>
      </c>
      <c r="U6" s="223">
        <v>2767.039324600933</v>
      </c>
      <c r="V6" s="223">
        <v>2767.039324600933</v>
      </c>
      <c r="W6" s="223">
        <v>2767.039324600933</v>
      </c>
      <c r="X6" s="223">
        <v>2767.039324600933</v>
      </c>
      <c r="Y6" s="223">
        <v>2767.039324600933</v>
      </c>
      <c r="Z6" s="223">
        <v>0</v>
      </c>
      <c r="AA6" s="223">
        <v>0</v>
      </c>
      <c r="AB6" s="223">
        <v>0</v>
      </c>
      <c r="AC6" s="223">
        <v>0</v>
      </c>
      <c r="AD6" s="223">
        <v>0</v>
      </c>
      <c r="AE6" s="223">
        <v>0</v>
      </c>
      <c r="AF6" s="223">
        <v>0</v>
      </c>
      <c r="AG6" s="223">
        <v>0</v>
      </c>
      <c r="AH6" s="223">
        <v>0</v>
      </c>
      <c r="AI6" s="223">
        <v>0</v>
      </c>
      <c r="AJ6" s="225">
        <f>SUM(E6:AI6)</f>
        <v>44272.629193614928</v>
      </c>
    </row>
    <row r="7" spans="1:36" ht="15.75" customHeight="1" x14ac:dyDescent="0.3">
      <c r="A7" s="246" t="s">
        <v>386</v>
      </c>
      <c r="B7" s="247">
        <v>18</v>
      </c>
      <c r="C7" s="248">
        <v>1139.4444300308844</v>
      </c>
      <c r="D7" s="249">
        <v>0.69999999999999896</v>
      </c>
      <c r="E7" s="250"/>
      <c r="F7" s="250"/>
      <c r="G7" s="250"/>
      <c r="H7" s="250"/>
      <c r="I7" s="250"/>
      <c r="J7" s="223">
        <v>797.61110102161786</v>
      </c>
      <c r="K7" s="223">
        <v>797.61110102161786</v>
      </c>
      <c r="L7" s="223">
        <v>797.61110102161786</v>
      </c>
      <c r="M7" s="223">
        <v>797.61110102161786</v>
      </c>
      <c r="N7" s="223">
        <v>797.61110102161786</v>
      </c>
      <c r="O7" s="223">
        <v>797.61110102161786</v>
      </c>
      <c r="P7" s="223">
        <v>797.61110102161786</v>
      </c>
      <c r="Q7" s="223">
        <v>797.61110102161786</v>
      </c>
      <c r="R7" s="223">
        <v>797.61110102161786</v>
      </c>
      <c r="S7" s="223">
        <v>797.61110102161786</v>
      </c>
      <c r="T7" s="223">
        <v>797.61110102161786</v>
      </c>
      <c r="U7" s="223">
        <v>797.61110102161786</v>
      </c>
      <c r="V7" s="223">
        <v>797.61110102161786</v>
      </c>
      <c r="W7" s="223">
        <v>797.61110102161786</v>
      </c>
      <c r="X7" s="223">
        <v>797.61110102161786</v>
      </c>
      <c r="Y7" s="223">
        <v>797.61110102161786</v>
      </c>
      <c r="Z7" s="223">
        <v>797.61110102161786</v>
      </c>
      <c r="AA7" s="223">
        <v>797.61110102161786</v>
      </c>
      <c r="AB7" s="223">
        <v>0</v>
      </c>
      <c r="AC7" s="223">
        <v>0</v>
      </c>
      <c r="AD7" s="223">
        <v>0</v>
      </c>
      <c r="AE7" s="223">
        <v>0</v>
      </c>
      <c r="AF7" s="223">
        <v>0</v>
      </c>
      <c r="AG7" s="223">
        <v>0</v>
      </c>
      <c r="AH7" s="223">
        <v>0</v>
      </c>
      <c r="AI7" s="223">
        <v>0</v>
      </c>
      <c r="AJ7" s="225">
        <f>SUM(E7:AI7)</f>
        <v>14356.999818389118</v>
      </c>
    </row>
    <row r="8" spans="1:36" ht="15.75" customHeight="1" x14ac:dyDescent="0.3">
      <c r="A8" s="246" t="s">
        <v>256</v>
      </c>
      <c r="B8" s="247">
        <v>15</v>
      </c>
      <c r="C8" s="248">
        <v>365.92439572784963</v>
      </c>
      <c r="D8" s="249">
        <v>0.6999999999999994</v>
      </c>
      <c r="E8" s="250"/>
      <c r="F8" s="250"/>
      <c r="G8" s="250"/>
      <c r="H8" s="250"/>
      <c r="I8" s="250"/>
      <c r="J8" s="223">
        <v>256.14707700949452</v>
      </c>
      <c r="K8" s="223">
        <v>256.14707700949452</v>
      </c>
      <c r="L8" s="223">
        <v>256.14707700949452</v>
      </c>
      <c r="M8" s="223">
        <v>256.14707700949452</v>
      </c>
      <c r="N8" s="223">
        <v>256.14707700949452</v>
      </c>
      <c r="O8" s="223">
        <v>256.14707700949452</v>
      </c>
      <c r="P8" s="223">
        <v>256.14707700949452</v>
      </c>
      <c r="Q8" s="223">
        <v>256.14707700949452</v>
      </c>
      <c r="R8" s="223">
        <v>256.14707700949452</v>
      </c>
      <c r="S8" s="223">
        <v>256.14707700949452</v>
      </c>
      <c r="T8" s="223">
        <v>256.14707700949452</v>
      </c>
      <c r="U8" s="223">
        <v>256.14707700949452</v>
      </c>
      <c r="V8" s="223">
        <v>256.14707700949452</v>
      </c>
      <c r="W8" s="223">
        <v>256.14707700949452</v>
      </c>
      <c r="X8" s="223">
        <v>256.14707700949452</v>
      </c>
      <c r="Y8" s="223">
        <v>0</v>
      </c>
      <c r="Z8" s="223">
        <v>0</v>
      </c>
      <c r="AA8" s="223">
        <v>0</v>
      </c>
      <c r="AB8" s="223">
        <v>0</v>
      </c>
      <c r="AC8" s="223">
        <v>0</v>
      </c>
      <c r="AD8" s="223">
        <v>0</v>
      </c>
      <c r="AE8" s="223">
        <v>0</v>
      </c>
      <c r="AF8" s="223">
        <v>0</v>
      </c>
      <c r="AG8" s="223">
        <v>0</v>
      </c>
      <c r="AH8" s="223">
        <v>0</v>
      </c>
      <c r="AI8" s="223">
        <v>0</v>
      </c>
      <c r="AJ8" s="225">
        <f>SUM(E8:AI8)</f>
        <v>3842.2061551424194</v>
      </c>
    </row>
    <row r="9" spans="1:36" ht="15.75" customHeight="1" x14ac:dyDescent="0.3">
      <c r="A9" s="246" t="s">
        <v>118</v>
      </c>
      <c r="B9" s="247">
        <v>11</v>
      </c>
      <c r="C9" s="248">
        <v>289.71336633749638</v>
      </c>
      <c r="D9" s="249">
        <v>0.75448582079517479</v>
      </c>
      <c r="E9" s="250"/>
      <c r="F9" s="250"/>
      <c r="G9" s="250"/>
      <c r="H9" s="250"/>
      <c r="I9" s="250"/>
      <c r="J9" s="223">
        <v>218.58462699647913</v>
      </c>
      <c r="K9" s="223">
        <v>218.58462699647913</v>
      </c>
      <c r="L9" s="223">
        <v>218.58462699647913</v>
      </c>
      <c r="M9" s="223">
        <v>218.58462699647913</v>
      </c>
      <c r="N9" s="223">
        <v>218.58462699647913</v>
      </c>
      <c r="O9" s="223">
        <v>218.58462699647913</v>
      </c>
      <c r="P9" s="223">
        <v>218.58462699647913</v>
      </c>
      <c r="Q9" s="223">
        <v>218.58462699647913</v>
      </c>
      <c r="R9" s="223">
        <v>218.58462699647913</v>
      </c>
      <c r="S9" s="223">
        <v>218.58462699647913</v>
      </c>
      <c r="T9" s="223">
        <v>218.58462699647913</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SUM(E9:AI9)</f>
        <v>2404.4308969612703</v>
      </c>
    </row>
    <row r="10" spans="1:36" ht="15.75" customHeight="1" x14ac:dyDescent="0.3">
      <c r="A10" s="226" t="s">
        <v>372</v>
      </c>
      <c r="B10" s="243"/>
      <c r="C10" s="228">
        <f>SUM(C5:C9)</f>
        <v>12287.352574131952</v>
      </c>
      <c r="D10" s="253">
        <f>J10/C10</f>
        <v>0.70128467629336932</v>
      </c>
      <c r="E10" s="108"/>
      <c r="F10" s="96"/>
      <c r="G10" s="96"/>
      <c r="H10" s="96"/>
      <c r="I10" s="96"/>
      <c r="J10" s="228">
        <f t="shared" ref="J10:AJ10" si="0">SUM(J5:J9)</f>
        <v>8616.9320724526242</v>
      </c>
      <c r="K10" s="228">
        <f t="shared" si="0"/>
        <v>8616.9320724526242</v>
      </c>
      <c r="L10" s="228">
        <f t="shared" si="0"/>
        <v>8616.9320724526242</v>
      </c>
      <c r="M10" s="228">
        <f t="shared" si="0"/>
        <v>8616.9320724526242</v>
      </c>
      <c r="N10" s="228">
        <f t="shared" si="0"/>
        <v>8616.9320724526242</v>
      </c>
      <c r="O10" s="228">
        <f t="shared" si="0"/>
        <v>8616.9320724526242</v>
      </c>
      <c r="P10" s="228">
        <f t="shared" si="0"/>
        <v>8616.9320724526242</v>
      </c>
      <c r="Q10" s="228">
        <f t="shared" si="0"/>
        <v>8616.9320724526242</v>
      </c>
      <c r="R10" s="228">
        <f t="shared" si="0"/>
        <v>8616.9320724526242</v>
      </c>
      <c r="S10" s="228">
        <f t="shared" si="0"/>
        <v>8616.9320724526242</v>
      </c>
      <c r="T10" s="228">
        <f t="shared" si="0"/>
        <v>8616.9320724526242</v>
      </c>
      <c r="U10" s="228">
        <f t="shared" si="0"/>
        <v>8398.3474454561456</v>
      </c>
      <c r="V10" s="228">
        <f t="shared" si="0"/>
        <v>8398.3474454561456</v>
      </c>
      <c r="W10" s="228">
        <f t="shared" si="0"/>
        <v>8398.3474454561456</v>
      </c>
      <c r="X10" s="228">
        <f t="shared" si="0"/>
        <v>8398.3474454561456</v>
      </c>
      <c r="Y10" s="228">
        <f t="shared" si="0"/>
        <v>3564.6504256225508</v>
      </c>
      <c r="Z10" s="228">
        <f t="shared" si="0"/>
        <v>797.61110102161786</v>
      </c>
      <c r="AA10" s="228">
        <f t="shared" si="0"/>
        <v>797.61110102161786</v>
      </c>
      <c r="AB10" s="228">
        <f t="shared" si="0"/>
        <v>0</v>
      </c>
      <c r="AC10" s="228">
        <f t="shared" si="0"/>
        <v>0</v>
      </c>
      <c r="AD10" s="228">
        <f t="shared" si="0"/>
        <v>0</v>
      </c>
      <c r="AE10" s="228">
        <f t="shared" si="0"/>
        <v>0</v>
      </c>
      <c r="AF10" s="228">
        <f t="shared" si="0"/>
        <v>0</v>
      </c>
      <c r="AG10" s="228">
        <f t="shared" si="0"/>
        <v>0</v>
      </c>
      <c r="AH10" s="228">
        <f t="shared" si="0"/>
        <v>0</v>
      </c>
      <c r="AI10" s="245">
        <f t="shared" si="0"/>
        <v>0</v>
      </c>
      <c r="AJ10" s="220">
        <f t="shared" si="0"/>
        <v>133539.51520646925</v>
      </c>
    </row>
    <row r="11" spans="1:36" ht="15.75" customHeight="1" x14ac:dyDescent="0.3">
      <c r="A11" s="226" t="s">
        <v>373</v>
      </c>
      <c r="B11" s="231"/>
      <c r="C11" s="232"/>
      <c r="D11" s="244"/>
      <c r="E11" s="99"/>
      <c r="F11" s="99"/>
      <c r="G11" s="99"/>
      <c r="H11" s="99"/>
      <c r="I11" s="100"/>
      <c r="J11" s="220">
        <v>0</v>
      </c>
      <c r="K11" s="234">
        <f>J10-K10</f>
        <v>0</v>
      </c>
      <c r="L11" s="234">
        <f t="shared" ref="L11:AI11" si="1">K10-L10</f>
        <v>0</v>
      </c>
      <c r="M11" s="234">
        <f t="shared" si="1"/>
        <v>0</v>
      </c>
      <c r="N11" s="234">
        <f t="shared" si="1"/>
        <v>0</v>
      </c>
      <c r="O11" s="234">
        <f t="shared" si="1"/>
        <v>0</v>
      </c>
      <c r="P11" s="234">
        <f t="shared" si="1"/>
        <v>0</v>
      </c>
      <c r="Q11" s="234">
        <f t="shared" si="1"/>
        <v>0</v>
      </c>
      <c r="R11" s="234">
        <f t="shared" si="1"/>
        <v>0</v>
      </c>
      <c r="S11" s="234">
        <f t="shared" si="1"/>
        <v>0</v>
      </c>
      <c r="T11" s="234">
        <f t="shared" si="1"/>
        <v>0</v>
      </c>
      <c r="U11" s="234">
        <f t="shared" si="1"/>
        <v>218.58462699647862</v>
      </c>
      <c r="V11" s="234">
        <f t="shared" si="1"/>
        <v>0</v>
      </c>
      <c r="W11" s="234">
        <f t="shared" si="1"/>
        <v>0</v>
      </c>
      <c r="X11" s="234">
        <f t="shared" si="1"/>
        <v>0</v>
      </c>
      <c r="Y11" s="234">
        <f t="shared" si="1"/>
        <v>4833.6970198335948</v>
      </c>
      <c r="Z11" s="234">
        <f t="shared" si="1"/>
        <v>2767.039324600933</v>
      </c>
      <c r="AA11" s="234">
        <f t="shared" si="1"/>
        <v>0</v>
      </c>
      <c r="AB11" s="234">
        <f t="shared" si="1"/>
        <v>797.61110102161786</v>
      </c>
      <c r="AC11" s="234">
        <f t="shared" si="1"/>
        <v>0</v>
      </c>
      <c r="AD11" s="234">
        <f t="shared" si="1"/>
        <v>0</v>
      </c>
      <c r="AE11" s="234">
        <f t="shared" si="1"/>
        <v>0</v>
      </c>
      <c r="AF11" s="234">
        <f t="shared" si="1"/>
        <v>0</v>
      </c>
      <c r="AG11" s="234">
        <f t="shared" si="1"/>
        <v>0</v>
      </c>
      <c r="AH11" s="234">
        <f t="shared" si="1"/>
        <v>0</v>
      </c>
      <c r="AI11" s="234">
        <f t="shared" si="1"/>
        <v>0</v>
      </c>
      <c r="AJ11" s="107"/>
    </row>
    <row r="12" spans="1:36" ht="15.75" customHeight="1" x14ac:dyDescent="0.3">
      <c r="A12" s="226" t="s">
        <v>374</v>
      </c>
      <c r="B12" s="231"/>
      <c r="C12" s="232"/>
      <c r="D12" s="232"/>
      <c r="E12" s="96"/>
      <c r="F12" s="96"/>
      <c r="G12" s="96"/>
      <c r="H12" s="96"/>
      <c r="I12" s="101"/>
      <c r="J12" s="220">
        <f>$J$10-J10</f>
        <v>0</v>
      </c>
      <c r="K12" s="236">
        <f>$J$10-K10</f>
        <v>0</v>
      </c>
      <c r="L12" s="236">
        <f t="shared" ref="L12:AI12" si="2">$J$10-L10</f>
        <v>0</v>
      </c>
      <c r="M12" s="236">
        <f t="shared" si="2"/>
        <v>0</v>
      </c>
      <c r="N12" s="236">
        <f t="shared" si="2"/>
        <v>0</v>
      </c>
      <c r="O12" s="236">
        <f t="shared" si="2"/>
        <v>0</v>
      </c>
      <c r="P12" s="236">
        <f t="shared" si="2"/>
        <v>0</v>
      </c>
      <c r="Q12" s="236">
        <f t="shared" si="2"/>
        <v>0</v>
      </c>
      <c r="R12" s="236">
        <f t="shared" si="2"/>
        <v>0</v>
      </c>
      <c r="S12" s="236">
        <f t="shared" si="2"/>
        <v>0</v>
      </c>
      <c r="T12" s="236">
        <f t="shared" si="2"/>
        <v>0</v>
      </c>
      <c r="U12" s="236">
        <f t="shared" si="2"/>
        <v>218.58462699647862</v>
      </c>
      <c r="V12" s="236">
        <f t="shared" si="2"/>
        <v>218.58462699647862</v>
      </c>
      <c r="W12" s="236">
        <f t="shared" si="2"/>
        <v>218.58462699647862</v>
      </c>
      <c r="X12" s="236">
        <f t="shared" si="2"/>
        <v>218.58462699647862</v>
      </c>
      <c r="Y12" s="236">
        <f t="shared" si="2"/>
        <v>5052.2816468300734</v>
      </c>
      <c r="Z12" s="236">
        <f t="shared" si="2"/>
        <v>7819.320971431006</v>
      </c>
      <c r="AA12" s="236">
        <f t="shared" si="2"/>
        <v>7819.320971431006</v>
      </c>
      <c r="AB12" s="236">
        <f t="shared" si="2"/>
        <v>8616.9320724526242</v>
      </c>
      <c r="AC12" s="236">
        <f t="shared" si="2"/>
        <v>8616.9320724526242</v>
      </c>
      <c r="AD12" s="236">
        <f t="shared" si="2"/>
        <v>8616.9320724526242</v>
      </c>
      <c r="AE12" s="236">
        <f t="shared" si="2"/>
        <v>8616.9320724526242</v>
      </c>
      <c r="AF12" s="236">
        <f t="shared" si="2"/>
        <v>8616.9320724526242</v>
      </c>
      <c r="AG12" s="236">
        <f t="shared" si="2"/>
        <v>8616.9320724526242</v>
      </c>
      <c r="AH12" s="236">
        <f t="shared" si="2"/>
        <v>8616.9320724526242</v>
      </c>
      <c r="AI12" s="236">
        <f t="shared" si="2"/>
        <v>8616.9320724526242</v>
      </c>
      <c r="AJ12" s="102"/>
    </row>
    <row r="13" spans="1:36" ht="15.75" customHeight="1" x14ac:dyDescent="0.3">
      <c r="A13" s="239" t="s">
        <v>70</v>
      </c>
      <c r="B13" s="254">
        <f>SUMPRODUCT(B5:B9,C5:C9)/C10</f>
        <v>15.505592486918605</v>
      </c>
      <c r="C13" s="77"/>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row>
    <row r="14" spans="1:36" ht="15.75" hidden="1" customHeight="1" x14ac:dyDescent="0.3">
      <c r="A14" s="125"/>
      <c r="B14" s="41"/>
      <c r="C14" s="41"/>
      <c r="D14" s="41"/>
      <c r="E14" s="147"/>
      <c r="F14" s="147"/>
      <c r="G14" s="147"/>
      <c r="H14" s="147"/>
      <c r="I14" s="147"/>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row>
    <row r="15" spans="1:36" ht="15.75" hidden="1" customHeight="1" x14ac:dyDescent="0.3">
      <c r="A15" s="561" t="str">
        <f>A3</f>
        <v>Measure Category</v>
      </c>
      <c r="B15" s="563" t="str">
        <f>B3</f>
        <v>Measure Life</v>
      </c>
      <c r="C15" s="563" t="str">
        <f>C3</f>
        <v>Annual Verified Gross Savings (MWh)</v>
      </c>
      <c r="D15" s="563" t="str">
        <f>D3</f>
        <v>NTGR</v>
      </c>
      <c r="E15" s="388"/>
      <c r="F15" s="389"/>
      <c r="G15" s="389"/>
      <c r="H15" s="390"/>
      <c r="I15" s="390"/>
      <c r="J15" s="151" t="s">
        <v>414</v>
      </c>
      <c r="K15" s="165"/>
      <c r="L15" s="165"/>
      <c r="M15" s="165"/>
      <c r="N15" s="165"/>
      <c r="O15" s="165"/>
      <c r="P15" s="165"/>
      <c r="Q15" s="165"/>
      <c r="R15" s="165"/>
      <c r="S15" s="166"/>
      <c r="T15" s="41"/>
      <c r="U15" s="41"/>
      <c r="V15" s="41"/>
      <c r="W15" s="41"/>
      <c r="X15" s="41"/>
      <c r="Y15" s="41"/>
      <c r="Z15" s="41"/>
      <c r="AA15" s="41"/>
      <c r="AB15" s="41"/>
      <c r="AC15" s="41"/>
      <c r="AD15" s="41"/>
      <c r="AE15" s="41"/>
      <c r="AF15" s="41"/>
      <c r="AG15" s="41"/>
      <c r="AH15" s="41"/>
      <c r="AI15" s="41"/>
      <c r="AJ15" s="41"/>
    </row>
    <row r="16" spans="1:36" ht="15.75" hidden="1" customHeight="1" x14ac:dyDescent="0.3">
      <c r="A16" s="566"/>
      <c r="B16" s="565"/>
      <c r="C16" s="565"/>
      <c r="D16" s="564"/>
      <c r="E16" s="122"/>
      <c r="F16" s="122"/>
      <c r="G16" s="122"/>
      <c r="H16" s="122"/>
      <c r="I16" s="122"/>
      <c r="J16" s="122">
        <f>T4</f>
        <v>2033</v>
      </c>
      <c r="K16" s="122">
        <f t="shared" ref="K16:S24" si="3">U4</f>
        <v>2034</v>
      </c>
      <c r="L16" s="122">
        <f t="shared" si="3"/>
        <v>2035</v>
      </c>
      <c r="M16" s="122">
        <f t="shared" si="3"/>
        <v>2036</v>
      </c>
      <c r="N16" s="122">
        <f t="shared" si="3"/>
        <v>2037</v>
      </c>
      <c r="O16" s="122">
        <f t="shared" si="3"/>
        <v>2038</v>
      </c>
      <c r="P16" s="122">
        <f t="shared" si="3"/>
        <v>2039</v>
      </c>
      <c r="Q16" s="122">
        <f t="shared" si="3"/>
        <v>2040</v>
      </c>
      <c r="R16" s="122">
        <f t="shared" si="3"/>
        <v>2041</v>
      </c>
      <c r="S16" s="122">
        <f t="shared" si="3"/>
        <v>2042</v>
      </c>
      <c r="T16" s="41"/>
      <c r="U16" s="41"/>
      <c r="V16" s="41"/>
      <c r="W16" s="41"/>
      <c r="X16" s="41"/>
      <c r="Y16" s="41"/>
      <c r="Z16" s="41"/>
      <c r="AA16" s="41"/>
      <c r="AB16" s="41"/>
      <c r="AC16" s="41"/>
      <c r="AD16" s="41"/>
      <c r="AE16" s="41"/>
      <c r="AF16" s="41"/>
      <c r="AG16" s="41"/>
      <c r="AH16" s="41"/>
      <c r="AI16" s="41"/>
      <c r="AJ16" s="41"/>
    </row>
    <row r="17" spans="1:36" ht="15.75" hidden="1" customHeight="1" x14ac:dyDescent="0.3">
      <c r="A17" s="246" t="str">
        <f t="shared" ref="A17:D21" si="4">A5</f>
        <v>Ductless Heat Pumps</v>
      </c>
      <c r="B17" s="247">
        <f t="shared" si="4"/>
        <v>15</v>
      </c>
      <c r="C17" s="248">
        <f t="shared" si="4"/>
        <v>6539.3570611772493</v>
      </c>
      <c r="D17" s="249">
        <f t="shared" si="4"/>
        <v>0.70000000000000395</v>
      </c>
      <c r="E17" s="250"/>
      <c r="F17" s="250"/>
      <c r="G17" s="250"/>
      <c r="H17" s="250"/>
      <c r="I17" s="250"/>
      <c r="J17" s="223">
        <f t="shared" ref="J17:J24" si="5">T5</f>
        <v>4577.5499428241001</v>
      </c>
      <c r="K17" s="223">
        <f t="shared" si="3"/>
        <v>4577.5499428241001</v>
      </c>
      <c r="L17" s="223">
        <f t="shared" si="3"/>
        <v>4577.5499428241001</v>
      </c>
      <c r="M17" s="223">
        <f t="shared" si="3"/>
        <v>4577.5499428241001</v>
      </c>
      <c r="N17" s="223">
        <f t="shared" si="3"/>
        <v>4577.5499428241001</v>
      </c>
      <c r="O17" s="223">
        <f t="shared" si="3"/>
        <v>0</v>
      </c>
      <c r="P17" s="223">
        <f t="shared" si="3"/>
        <v>0</v>
      </c>
      <c r="Q17" s="223">
        <f t="shared" si="3"/>
        <v>0</v>
      </c>
      <c r="R17" s="223">
        <f t="shared" si="3"/>
        <v>0</v>
      </c>
      <c r="S17" s="223">
        <f t="shared" si="3"/>
        <v>0</v>
      </c>
      <c r="T17" s="41"/>
      <c r="U17" s="41"/>
      <c r="V17" s="41"/>
      <c r="W17" s="41"/>
      <c r="X17" s="41"/>
      <c r="Y17" s="41"/>
      <c r="Z17" s="41"/>
      <c r="AA17" s="41"/>
      <c r="AB17" s="41"/>
      <c r="AC17" s="41"/>
      <c r="AD17" s="41"/>
      <c r="AE17" s="41"/>
      <c r="AF17" s="41"/>
      <c r="AG17" s="41"/>
      <c r="AH17" s="41"/>
      <c r="AI17" s="41"/>
      <c r="AJ17" s="41"/>
    </row>
    <row r="18" spans="1:36" ht="15.75" hidden="1" customHeight="1" x14ac:dyDescent="0.3">
      <c r="A18" s="246" t="str">
        <f t="shared" si="4"/>
        <v>Centrally Ducted Air Source Heat Pump</v>
      </c>
      <c r="B18" s="247">
        <f t="shared" si="4"/>
        <v>16</v>
      </c>
      <c r="C18" s="248">
        <f t="shared" si="4"/>
        <v>3952.9133208584703</v>
      </c>
      <c r="D18" s="249">
        <f t="shared" si="4"/>
        <v>0.70000000000000095</v>
      </c>
      <c r="E18" s="250"/>
      <c r="F18" s="250"/>
      <c r="G18" s="250"/>
      <c r="H18" s="250"/>
      <c r="I18" s="250"/>
      <c r="J18" s="223">
        <f t="shared" si="5"/>
        <v>2767.039324600933</v>
      </c>
      <c r="K18" s="223">
        <f t="shared" si="3"/>
        <v>2767.039324600933</v>
      </c>
      <c r="L18" s="223">
        <f t="shared" si="3"/>
        <v>2767.039324600933</v>
      </c>
      <c r="M18" s="223">
        <f t="shared" si="3"/>
        <v>2767.039324600933</v>
      </c>
      <c r="N18" s="223">
        <f t="shared" si="3"/>
        <v>2767.039324600933</v>
      </c>
      <c r="O18" s="223">
        <f t="shared" si="3"/>
        <v>2767.039324600933</v>
      </c>
      <c r="P18" s="223">
        <f t="shared" si="3"/>
        <v>0</v>
      </c>
      <c r="Q18" s="223">
        <f t="shared" si="3"/>
        <v>0</v>
      </c>
      <c r="R18" s="223">
        <f t="shared" si="3"/>
        <v>0</v>
      </c>
      <c r="S18" s="223">
        <f t="shared" si="3"/>
        <v>0</v>
      </c>
      <c r="T18" s="41"/>
      <c r="U18" s="41"/>
      <c r="V18" s="41"/>
      <c r="W18" s="41"/>
      <c r="X18" s="41"/>
      <c r="Y18" s="41"/>
      <c r="Z18" s="41"/>
      <c r="AA18" s="41"/>
      <c r="AB18" s="41"/>
      <c r="AC18" s="41"/>
      <c r="AD18" s="41"/>
      <c r="AE18" s="41"/>
      <c r="AF18" s="41"/>
      <c r="AG18" s="41"/>
      <c r="AH18" s="41"/>
      <c r="AI18" s="41"/>
      <c r="AJ18" s="41"/>
    </row>
    <row r="19" spans="1:36" ht="15.75" hidden="1" customHeight="1" x14ac:dyDescent="0.3">
      <c r="A19" s="246" t="str">
        <f t="shared" si="4"/>
        <v>Central Air Conditioning</v>
      </c>
      <c r="B19" s="247">
        <f t="shared" si="4"/>
        <v>18</v>
      </c>
      <c r="C19" s="248">
        <f t="shared" si="4"/>
        <v>1139.4444300308844</v>
      </c>
      <c r="D19" s="249">
        <f t="shared" si="4"/>
        <v>0.69999999999999896</v>
      </c>
      <c r="E19" s="250"/>
      <c r="F19" s="250"/>
      <c r="G19" s="250"/>
      <c r="H19" s="250"/>
      <c r="I19" s="250"/>
      <c r="J19" s="223">
        <f t="shared" si="5"/>
        <v>797.61110102161786</v>
      </c>
      <c r="K19" s="223">
        <f t="shared" si="3"/>
        <v>797.61110102161786</v>
      </c>
      <c r="L19" s="223">
        <f t="shared" si="3"/>
        <v>797.61110102161786</v>
      </c>
      <c r="M19" s="223">
        <f t="shared" si="3"/>
        <v>797.61110102161786</v>
      </c>
      <c r="N19" s="223">
        <f t="shared" si="3"/>
        <v>797.61110102161786</v>
      </c>
      <c r="O19" s="223">
        <f t="shared" si="3"/>
        <v>797.61110102161786</v>
      </c>
      <c r="P19" s="223">
        <f t="shared" si="3"/>
        <v>797.61110102161786</v>
      </c>
      <c r="Q19" s="223">
        <f t="shared" si="3"/>
        <v>797.61110102161786</v>
      </c>
      <c r="R19" s="223">
        <f t="shared" si="3"/>
        <v>0</v>
      </c>
      <c r="S19" s="223">
        <f t="shared" si="3"/>
        <v>0</v>
      </c>
      <c r="T19" s="41"/>
      <c r="U19" s="41"/>
      <c r="V19" s="41"/>
      <c r="W19" s="41"/>
      <c r="X19" s="41"/>
      <c r="Y19" s="41"/>
      <c r="Z19" s="41"/>
      <c r="AA19" s="41"/>
      <c r="AB19" s="41"/>
      <c r="AC19" s="41"/>
      <c r="AD19" s="41"/>
      <c r="AE19" s="41"/>
      <c r="AF19" s="41"/>
      <c r="AG19" s="41"/>
      <c r="AH19" s="41"/>
      <c r="AI19" s="41"/>
      <c r="AJ19" s="41"/>
    </row>
    <row r="20" spans="1:36" ht="15.75" hidden="1" customHeight="1" x14ac:dyDescent="0.3">
      <c r="A20" s="246" t="str">
        <f t="shared" si="4"/>
        <v>Heat Pump Water Heaters</v>
      </c>
      <c r="B20" s="247">
        <f t="shared" si="4"/>
        <v>15</v>
      </c>
      <c r="C20" s="248">
        <f t="shared" si="4"/>
        <v>365.92439572784963</v>
      </c>
      <c r="D20" s="249">
        <f t="shared" si="4"/>
        <v>0.6999999999999994</v>
      </c>
      <c r="E20" s="250"/>
      <c r="F20" s="250"/>
      <c r="G20" s="250"/>
      <c r="H20" s="250"/>
      <c r="I20" s="250"/>
      <c r="J20" s="223">
        <f t="shared" si="5"/>
        <v>256.14707700949452</v>
      </c>
      <c r="K20" s="223">
        <f t="shared" si="3"/>
        <v>256.14707700949452</v>
      </c>
      <c r="L20" s="223">
        <f t="shared" si="3"/>
        <v>256.14707700949452</v>
      </c>
      <c r="M20" s="223">
        <f t="shared" si="3"/>
        <v>256.14707700949452</v>
      </c>
      <c r="N20" s="223">
        <f t="shared" si="3"/>
        <v>256.14707700949452</v>
      </c>
      <c r="O20" s="223">
        <f t="shared" si="3"/>
        <v>0</v>
      </c>
      <c r="P20" s="223">
        <f t="shared" si="3"/>
        <v>0</v>
      </c>
      <c r="Q20" s="223">
        <f t="shared" si="3"/>
        <v>0</v>
      </c>
      <c r="R20" s="223">
        <f t="shared" si="3"/>
        <v>0</v>
      </c>
      <c r="S20" s="223">
        <f t="shared" si="3"/>
        <v>0</v>
      </c>
      <c r="T20" s="41"/>
      <c r="U20" s="41"/>
      <c r="V20" s="41"/>
      <c r="W20" s="41"/>
      <c r="X20" s="41"/>
      <c r="Y20" s="41"/>
      <c r="Z20" s="41"/>
      <c r="AA20" s="41"/>
      <c r="AB20" s="41"/>
      <c r="AC20" s="41"/>
      <c r="AD20" s="41"/>
      <c r="AE20" s="41"/>
      <c r="AF20" s="41"/>
      <c r="AG20" s="41"/>
      <c r="AH20" s="41"/>
      <c r="AI20" s="41"/>
      <c r="AJ20" s="41"/>
    </row>
    <row r="21" spans="1:36" ht="15.75" hidden="1" customHeight="1" x14ac:dyDescent="0.3">
      <c r="A21" s="246" t="str">
        <f t="shared" si="4"/>
        <v>Advanced Thermostats</v>
      </c>
      <c r="B21" s="247">
        <f t="shared" si="4"/>
        <v>11</v>
      </c>
      <c r="C21" s="248">
        <f t="shared" si="4"/>
        <v>289.71336633749638</v>
      </c>
      <c r="D21" s="249">
        <f t="shared" si="4"/>
        <v>0.75448582079517479</v>
      </c>
      <c r="E21" s="250"/>
      <c r="F21" s="250"/>
      <c r="G21" s="250"/>
      <c r="H21" s="250"/>
      <c r="I21" s="250"/>
      <c r="J21" s="223">
        <f t="shared" si="5"/>
        <v>218.58462699647913</v>
      </c>
      <c r="K21" s="223">
        <f t="shared" si="3"/>
        <v>0</v>
      </c>
      <c r="L21" s="223">
        <f t="shared" si="3"/>
        <v>0</v>
      </c>
      <c r="M21" s="223">
        <f t="shared" si="3"/>
        <v>0</v>
      </c>
      <c r="N21" s="223">
        <f t="shared" si="3"/>
        <v>0</v>
      </c>
      <c r="O21" s="223">
        <f t="shared" si="3"/>
        <v>0</v>
      </c>
      <c r="P21" s="223">
        <f t="shared" si="3"/>
        <v>0</v>
      </c>
      <c r="Q21" s="223">
        <f t="shared" si="3"/>
        <v>0</v>
      </c>
      <c r="R21" s="223">
        <f t="shared" si="3"/>
        <v>0</v>
      </c>
      <c r="S21" s="223">
        <f t="shared" si="3"/>
        <v>0</v>
      </c>
      <c r="T21" s="41"/>
      <c r="U21" s="41"/>
      <c r="V21" s="41"/>
      <c r="W21" s="41"/>
      <c r="X21" s="41"/>
      <c r="Y21" s="41"/>
      <c r="Z21" s="41"/>
      <c r="AA21" s="41"/>
      <c r="AB21" s="41"/>
      <c r="AC21" s="41"/>
      <c r="AD21" s="41"/>
      <c r="AE21" s="41"/>
      <c r="AF21" s="41"/>
      <c r="AG21" s="41"/>
      <c r="AH21" s="41"/>
      <c r="AI21" s="41"/>
      <c r="AJ21" s="41"/>
    </row>
    <row r="22" spans="1:36" ht="15.75" hidden="1" customHeight="1" x14ac:dyDescent="0.3">
      <c r="A22" s="226" t="str">
        <f>A10</f>
        <v>2023 CPAS</v>
      </c>
      <c r="B22" s="243"/>
      <c r="C22" s="228">
        <f>C10</f>
        <v>12287.352574131952</v>
      </c>
      <c r="D22" s="253">
        <f>D10</f>
        <v>0.70128467629336932</v>
      </c>
      <c r="E22" s="108"/>
      <c r="F22" s="96"/>
      <c r="G22" s="96"/>
      <c r="H22" s="96"/>
      <c r="I22" s="96"/>
      <c r="J22" s="228">
        <f t="shared" si="5"/>
        <v>8616.9320724526242</v>
      </c>
      <c r="K22" s="228">
        <f t="shared" si="3"/>
        <v>8398.3474454561456</v>
      </c>
      <c r="L22" s="228">
        <f t="shared" si="3"/>
        <v>8398.3474454561456</v>
      </c>
      <c r="M22" s="228">
        <f t="shared" si="3"/>
        <v>8398.3474454561456</v>
      </c>
      <c r="N22" s="228">
        <f t="shared" si="3"/>
        <v>8398.3474454561456</v>
      </c>
      <c r="O22" s="228">
        <f t="shared" si="3"/>
        <v>3564.6504256225508</v>
      </c>
      <c r="P22" s="228">
        <f t="shared" si="3"/>
        <v>797.61110102161786</v>
      </c>
      <c r="Q22" s="228">
        <f t="shared" si="3"/>
        <v>797.61110102161786</v>
      </c>
      <c r="R22" s="228">
        <f t="shared" si="3"/>
        <v>0</v>
      </c>
      <c r="S22" s="228">
        <f t="shared" si="3"/>
        <v>0</v>
      </c>
      <c r="T22" s="41"/>
      <c r="U22" s="41"/>
      <c r="V22" s="41"/>
      <c r="W22" s="41"/>
      <c r="X22" s="41"/>
      <c r="Y22" s="41"/>
      <c r="Z22" s="41"/>
      <c r="AA22" s="41"/>
      <c r="AB22" s="41"/>
      <c r="AC22" s="41"/>
      <c r="AD22" s="41"/>
      <c r="AE22" s="41"/>
      <c r="AF22" s="41"/>
      <c r="AG22" s="41"/>
      <c r="AH22" s="41"/>
      <c r="AI22" s="41"/>
      <c r="AJ22" s="41"/>
    </row>
    <row r="23" spans="1:36" ht="15.75" hidden="1" customHeight="1" x14ac:dyDescent="0.3">
      <c r="A23" s="226" t="str">
        <f t="shared" ref="A23:A25" si="6">A11</f>
        <v>Expiring 2023 CPAS</v>
      </c>
      <c r="B23" s="231"/>
      <c r="C23" s="232"/>
      <c r="D23" s="244"/>
      <c r="E23" s="99"/>
      <c r="F23" s="99"/>
      <c r="G23" s="99"/>
      <c r="H23" s="99"/>
      <c r="I23" s="100"/>
      <c r="J23" s="220">
        <f t="shared" si="5"/>
        <v>0</v>
      </c>
      <c r="K23" s="234">
        <f t="shared" si="3"/>
        <v>218.58462699647862</v>
      </c>
      <c r="L23" s="234">
        <f t="shared" si="3"/>
        <v>0</v>
      </c>
      <c r="M23" s="234">
        <f t="shared" si="3"/>
        <v>0</v>
      </c>
      <c r="N23" s="234">
        <f t="shared" si="3"/>
        <v>0</v>
      </c>
      <c r="O23" s="234">
        <f t="shared" si="3"/>
        <v>4833.6970198335948</v>
      </c>
      <c r="P23" s="234">
        <f t="shared" si="3"/>
        <v>2767.039324600933</v>
      </c>
      <c r="Q23" s="234">
        <f t="shared" si="3"/>
        <v>0</v>
      </c>
      <c r="R23" s="234">
        <f t="shared" si="3"/>
        <v>797.61110102161786</v>
      </c>
      <c r="S23" s="234">
        <f t="shared" si="3"/>
        <v>0</v>
      </c>
      <c r="T23" s="41"/>
      <c r="U23" s="41"/>
      <c r="V23" s="41"/>
      <c r="W23" s="41"/>
      <c r="X23" s="41"/>
      <c r="Y23" s="41"/>
      <c r="Z23" s="41"/>
      <c r="AA23" s="41"/>
      <c r="AB23" s="41"/>
      <c r="AC23" s="41"/>
      <c r="AD23" s="41"/>
      <c r="AE23" s="41"/>
      <c r="AF23" s="41"/>
      <c r="AG23" s="41"/>
      <c r="AH23" s="41"/>
      <c r="AI23" s="41"/>
      <c r="AJ23" s="41"/>
    </row>
    <row r="24" spans="1:36" ht="15.75" hidden="1" customHeight="1" x14ac:dyDescent="0.3">
      <c r="A24" s="226" t="str">
        <f t="shared" si="6"/>
        <v>Expired 2023 CPAS</v>
      </c>
      <c r="B24" s="231"/>
      <c r="C24" s="232"/>
      <c r="D24" s="232"/>
      <c r="E24" s="96"/>
      <c r="F24" s="96"/>
      <c r="G24" s="96"/>
      <c r="H24" s="96"/>
      <c r="I24" s="101"/>
      <c r="J24" s="220">
        <f t="shared" si="5"/>
        <v>0</v>
      </c>
      <c r="K24" s="236">
        <f t="shared" si="3"/>
        <v>218.58462699647862</v>
      </c>
      <c r="L24" s="236">
        <f t="shared" si="3"/>
        <v>218.58462699647862</v>
      </c>
      <c r="M24" s="236">
        <f t="shared" si="3"/>
        <v>218.58462699647862</v>
      </c>
      <c r="N24" s="236">
        <f t="shared" si="3"/>
        <v>218.58462699647862</v>
      </c>
      <c r="O24" s="236">
        <f t="shared" si="3"/>
        <v>5052.2816468300734</v>
      </c>
      <c r="P24" s="236">
        <f t="shared" si="3"/>
        <v>7819.320971431006</v>
      </c>
      <c r="Q24" s="236">
        <f t="shared" si="3"/>
        <v>7819.320971431006</v>
      </c>
      <c r="R24" s="236">
        <f t="shared" si="3"/>
        <v>8616.9320724526242</v>
      </c>
      <c r="S24" s="236">
        <f t="shared" si="3"/>
        <v>8616.9320724526242</v>
      </c>
      <c r="T24" s="41"/>
      <c r="U24" s="41"/>
      <c r="V24" s="41"/>
      <c r="W24" s="41"/>
      <c r="X24" s="41"/>
      <c r="Y24" s="41"/>
      <c r="Z24" s="41"/>
      <c r="AA24" s="41"/>
      <c r="AB24" s="41"/>
      <c r="AC24" s="41"/>
      <c r="AD24" s="41"/>
      <c r="AE24" s="41"/>
      <c r="AF24" s="41"/>
      <c r="AG24" s="41"/>
      <c r="AH24" s="41"/>
      <c r="AI24" s="41"/>
      <c r="AJ24" s="41"/>
    </row>
    <row r="25" spans="1:36" ht="15.75" hidden="1" customHeight="1" x14ac:dyDescent="0.3">
      <c r="A25" s="226" t="str">
        <f t="shared" si="6"/>
        <v>WAML</v>
      </c>
      <c r="B25" s="254">
        <f>B13</f>
        <v>15.505592486918605</v>
      </c>
      <c r="C25" s="77"/>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x14ac:dyDescent="0.3">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row>
  </sheetData>
  <mergeCells count="9">
    <mergeCell ref="A15:A16"/>
    <mergeCell ref="B15:B16"/>
    <mergeCell ref="C15:C16"/>
    <mergeCell ref="D15:D16"/>
    <mergeCell ref="AJ3:AJ4"/>
    <mergeCell ref="A3:A4"/>
    <mergeCell ref="B3:B4"/>
    <mergeCell ref="C3:C4"/>
    <mergeCell ref="D3:D4"/>
  </mergeCells>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A108-0532-4DF9-818B-D4F03A25BD12}">
  <dimension ref="A1:AJ35"/>
  <sheetViews>
    <sheetView workbookViewId="0">
      <selection activeCell="T34" sqref="T3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547</v>
      </c>
    </row>
    <row r="2" spans="1:36" ht="15.75" customHeight="1" x14ac:dyDescent="0.3">
      <c r="A2" s="28"/>
    </row>
    <row r="3" spans="1:36" ht="15.75" customHeight="1" x14ac:dyDescent="0.3">
      <c r="A3" s="561" t="s">
        <v>314</v>
      </c>
      <c r="B3" s="563" t="s">
        <v>0</v>
      </c>
      <c r="C3" s="563" t="s">
        <v>412</v>
      </c>
      <c r="D3" s="563" t="s">
        <v>60</v>
      </c>
      <c r="E3" s="388"/>
      <c r="F3" s="389"/>
      <c r="G3" s="389"/>
      <c r="H3" s="390"/>
      <c r="I3" s="39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ht="15.75" customHeight="1" x14ac:dyDescent="0.3">
      <c r="A4" s="566"/>
      <c r="B4" s="565"/>
      <c r="C4" s="565"/>
      <c r="D4" s="564"/>
      <c r="E4" s="10">
        <v>2018</v>
      </c>
      <c r="F4" s="10">
        <f>E4+1</f>
        <v>2019</v>
      </c>
      <c r="G4" s="10">
        <f t="shared" ref="G4:AI4" si="0">F4+1</f>
        <v>2020</v>
      </c>
      <c r="H4" s="10">
        <f t="shared" si="0"/>
        <v>2021</v>
      </c>
      <c r="I4" s="10">
        <f t="shared" si="0"/>
        <v>2022</v>
      </c>
      <c r="J4" s="10">
        <f t="shared" si="0"/>
        <v>2023</v>
      </c>
      <c r="K4" s="10">
        <f t="shared" si="0"/>
        <v>2024</v>
      </c>
      <c r="L4" s="10">
        <f t="shared" si="0"/>
        <v>2025</v>
      </c>
      <c r="M4" s="10">
        <f t="shared" si="0"/>
        <v>2026</v>
      </c>
      <c r="N4" s="10">
        <f t="shared" si="0"/>
        <v>2027</v>
      </c>
      <c r="O4" s="10">
        <f t="shared" si="0"/>
        <v>2028</v>
      </c>
      <c r="P4" s="10">
        <f t="shared" si="0"/>
        <v>2029</v>
      </c>
      <c r="Q4" s="10">
        <f t="shared" si="0"/>
        <v>2030</v>
      </c>
      <c r="R4" s="10">
        <f t="shared" si="0"/>
        <v>2031</v>
      </c>
      <c r="S4" s="10">
        <f t="shared" si="0"/>
        <v>2032</v>
      </c>
      <c r="T4" s="10">
        <f t="shared" si="0"/>
        <v>2033</v>
      </c>
      <c r="U4" s="10">
        <f t="shared" si="0"/>
        <v>2034</v>
      </c>
      <c r="V4" s="10">
        <f t="shared" si="0"/>
        <v>2035</v>
      </c>
      <c r="W4" s="10">
        <f t="shared" si="0"/>
        <v>2036</v>
      </c>
      <c r="X4" s="10">
        <f t="shared" si="0"/>
        <v>2037</v>
      </c>
      <c r="Y4" s="10">
        <f t="shared" si="0"/>
        <v>2038</v>
      </c>
      <c r="Z4" s="10">
        <f t="shared" si="0"/>
        <v>2039</v>
      </c>
      <c r="AA4" s="10">
        <f t="shared" si="0"/>
        <v>2040</v>
      </c>
      <c r="AB4" s="10">
        <f t="shared" si="0"/>
        <v>2041</v>
      </c>
      <c r="AC4" s="10">
        <f t="shared" si="0"/>
        <v>2042</v>
      </c>
      <c r="AD4" s="10">
        <f t="shared" si="0"/>
        <v>2043</v>
      </c>
      <c r="AE4" s="10">
        <f t="shared" si="0"/>
        <v>2044</v>
      </c>
      <c r="AF4" s="10">
        <f t="shared" si="0"/>
        <v>2045</v>
      </c>
      <c r="AG4" s="10">
        <f t="shared" si="0"/>
        <v>2046</v>
      </c>
      <c r="AH4" s="10">
        <f t="shared" si="0"/>
        <v>2047</v>
      </c>
      <c r="AI4" s="56">
        <f t="shared" si="0"/>
        <v>2048</v>
      </c>
      <c r="AJ4" s="560"/>
    </row>
    <row r="5" spans="1:36" ht="15.75" customHeight="1" x14ac:dyDescent="0.3">
      <c r="A5" s="246" t="s">
        <v>49</v>
      </c>
      <c r="B5" s="247">
        <v>20</v>
      </c>
      <c r="C5" s="248">
        <v>31.007662313200292</v>
      </c>
      <c r="D5" s="249">
        <v>0.89241552338813535</v>
      </c>
      <c r="E5" s="250"/>
      <c r="F5" s="250"/>
      <c r="G5" s="250"/>
      <c r="H5" s="250"/>
      <c r="I5" s="250"/>
      <c r="J5" s="223">
        <v>27.675297217168197</v>
      </c>
      <c r="K5" s="223">
        <v>27.675297217168197</v>
      </c>
      <c r="L5" s="223">
        <v>27.675297217168197</v>
      </c>
      <c r="M5" s="223">
        <v>27.675297217168197</v>
      </c>
      <c r="N5" s="223">
        <v>27.675297217168197</v>
      </c>
      <c r="O5" s="223">
        <v>27.675297217168197</v>
      </c>
      <c r="P5" s="223">
        <v>27.675297217168197</v>
      </c>
      <c r="Q5" s="223">
        <v>27.675297217168197</v>
      </c>
      <c r="R5" s="223">
        <v>27.675297217168197</v>
      </c>
      <c r="S5" s="223">
        <v>27.675297217168197</v>
      </c>
      <c r="T5" s="223">
        <v>23.774734122187379</v>
      </c>
      <c r="U5" s="223">
        <v>23.774734122187379</v>
      </c>
      <c r="V5" s="223">
        <v>23.774734122187379</v>
      </c>
      <c r="W5" s="223">
        <v>23.774734122187379</v>
      </c>
      <c r="X5" s="223">
        <v>23.774734122187379</v>
      </c>
      <c r="Y5" s="223">
        <v>23.774734122187379</v>
      </c>
      <c r="Z5" s="223">
        <v>23.774734122187379</v>
      </c>
      <c r="AA5" s="223">
        <v>23.774734122187379</v>
      </c>
      <c r="AB5" s="223">
        <v>23.774734122187379</v>
      </c>
      <c r="AC5" s="223">
        <v>23.774734122187379</v>
      </c>
      <c r="AD5" s="223">
        <v>0</v>
      </c>
      <c r="AE5" s="223">
        <v>0</v>
      </c>
      <c r="AF5" s="223">
        <v>0</v>
      </c>
      <c r="AG5" s="223">
        <v>0</v>
      </c>
      <c r="AH5" s="223">
        <v>0</v>
      </c>
      <c r="AI5" s="223">
        <v>0</v>
      </c>
      <c r="AJ5" s="258">
        <f t="shared" ref="AJ5:AJ10" si="1">SUM(E5:AI5)</f>
        <v>514.50031339355598</v>
      </c>
    </row>
    <row r="6" spans="1:36" ht="15.75" customHeight="1" x14ac:dyDescent="0.3">
      <c r="A6" s="246" t="s">
        <v>48</v>
      </c>
      <c r="B6" s="247">
        <v>20</v>
      </c>
      <c r="C6" s="248">
        <v>26.858943812940904</v>
      </c>
      <c r="D6" s="249">
        <v>0.8</v>
      </c>
      <c r="E6" s="250"/>
      <c r="F6" s="250"/>
      <c r="G6" s="250"/>
      <c r="H6" s="250"/>
      <c r="I6" s="250"/>
      <c r="J6" s="223">
        <v>21.487155050352726</v>
      </c>
      <c r="K6" s="223">
        <v>21.487155050352726</v>
      </c>
      <c r="L6" s="223">
        <v>21.487155050352726</v>
      </c>
      <c r="M6" s="223">
        <v>21.487155050352726</v>
      </c>
      <c r="N6" s="223">
        <v>21.487155050352726</v>
      </c>
      <c r="O6" s="223">
        <v>21.487155050352726</v>
      </c>
      <c r="P6" s="223">
        <v>21.487155050352726</v>
      </c>
      <c r="Q6" s="223">
        <v>21.487155050352726</v>
      </c>
      <c r="R6" s="223">
        <v>21.487155050352726</v>
      </c>
      <c r="S6" s="223">
        <v>21.487155050352726</v>
      </c>
      <c r="T6" s="223">
        <v>18.687845555169783</v>
      </c>
      <c r="U6" s="223">
        <v>18.687845555169783</v>
      </c>
      <c r="V6" s="223">
        <v>18.687845555169783</v>
      </c>
      <c r="W6" s="223">
        <v>18.687845555169783</v>
      </c>
      <c r="X6" s="223">
        <v>18.687845555169783</v>
      </c>
      <c r="Y6" s="223">
        <v>18.687845555169783</v>
      </c>
      <c r="Z6" s="223">
        <v>18.687845555169783</v>
      </c>
      <c r="AA6" s="223">
        <v>18.687845555169783</v>
      </c>
      <c r="AB6" s="223">
        <v>18.687845555169783</v>
      </c>
      <c r="AC6" s="223">
        <v>18.687845555169783</v>
      </c>
      <c r="AD6" s="223">
        <v>0</v>
      </c>
      <c r="AE6" s="223">
        <v>0</v>
      </c>
      <c r="AF6" s="223">
        <v>0</v>
      </c>
      <c r="AG6" s="223">
        <v>0</v>
      </c>
      <c r="AH6" s="223">
        <v>0</v>
      </c>
      <c r="AI6" s="223">
        <v>0</v>
      </c>
      <c r="AJ6" s="225">
        <f t="shared" si="1"/>
        <v>401.7500060552249</v>
      </c>
    </row>
    <row r="7" spans="1:36" ht="15.75" customHeight="1" x14ac:dyDescent="0.3">
      <c r="A7" s="246" t="s">
        <v>96</v>
      </c>
      <c r="B7" s="247">
        <v>19</v>
      </c>
      <c r="C7" s="248">
        <v>10.497100840336142</v>
      </c>
      <c r="D7" s="249">
        <v>0.8</v>
      </c>
      <c r="E7" s="250"/>
      <c r="F7" s="250"/>
      <c r="G7" s="250"/>
      <c r="H7" s="250"/>
      <c r="I7" s="250"/>
      <c r="J7" s="223">
        <v>8.3976806722689137</v>
      </c>
      <c r="K7" s="223">
        <v>8.3976806722689137</v>
      </c>
      <c r="L7" s="223">
        <v>8.3976806722689137</v>
      </c>
      <c r="M7" s="223">
        <v>8.3976806722689137</v>
      </c>
      <c r="N7" s="223">
        <v>8.3976806722689137</v>
      </c>
      <c r="O7" s="223">
        <v>8.3976806722689137</v>
      </c>
      <c r="P7" s="223">
        <v>8.3976806722689137</v>
      </c>
      <c r="Q7" s="223">
        <v>8.3976806722689137</v>
      </c>
      <c r="R7" s="223">
        <v>8.3976806722689137</v>
      </c>
      <c r="S7" s="223">
        <v>8.3976806722689137</v>
      </c>
      <c r="T7" s="223">
        <v>8.3976806722689137</v>
      </c>
      <c r="U7" s="223">
        <v>8.3976806722689137</v>
      </c>
      <c r="V7" s="223">
        <v>8.3976806722689137</v>
      </c>
      <c r="W7" s="223">
        <v>8.3976806722689137</v>
      </c>
      <c r="X7" s="223">
        <v>8.3976806722689137</v>
      </c>
      <c r="Y7" s="223">
        <v>8.3976806722689137</v>
      </c>
      <c r="Z7" s="223">
        <v>8.3976806722689137</v>
      </c>
      <c r="AA7" s="223">
        <v>8.3976806722689137</v>
      </c>
      <c r="AB7" s="223">
        <v>8.3976806722689137</v>
      </c>
      <c r="AC7" s="223">
        <v>0</v>
      </c>
      <c r="AD7" s="223">
        <v>0</v>
      </c>
      <c r="AE7" s="223">
        <v>0</v>
      </c>
      <c r="AF7" s="223">
        <v>0</v>
      </c>
      <c r="AG7" s="223">
        <v>0</v>
      </c>
      <c r="AH7" s="223">
        <v>0</v>
      </c>
      <c r="AI7" s="223">
        <v>0</v>
      </c>
      <c r="AJ7" s="225">
        <f t="shared" si="1"/>
        <v>159.55593277310936</v>
      </c>
    </row>
    <row r="8" spans="1:36" ht="15.75" customHeight="1" x14ac:dyDescent="0.3">
      <c r="A8" s="246" t="s">
        <v>98</v>
      </c>
      <c r="B8" s="247">
        <v>20</v>
      </c>
      <c r="C8" s="248">
        <v>7.3653404921556502</v>
      </c>
      <c r="D8" s="249">
        <v>0.8</v>
      </c>
      <c r="E8" s="250"/>
      <c r="F8" s="250"/>
      <c r="G8" s="250"/>
      <c r="H8" s="250"/>
      <c r="I8" s="250"/>
      <c r="J8" s="223">
        <v>5.8922723937245207</v>
      </c>
      <c r="K8" s="223">
        <v>5.8922723937245207</v>
      </c>
      <c r="L8" s="223">
        <v>5.8922723937245207</v>
      </c>
      <c r="M8" s="223">
        <v>5.8922723937245207</v>
      </c>
      <c r="N8" s="223">
        <v>5.8922723937245207</v>
      </c>
      <c r="O8" s="223">
        <v>5.8922723937245207</v>
      </c>
      <c r="P8" s="223">
        <v>5.8922723937245207</v>
      </c>
      <c r="Q8" s="223">
        <v>5.8922723937245207</v>
      </c>
      <c r="R8" s="223">
        <v>5.8922723937245207</v>
      </c>
      <c r="S8" s="223">
        <v>5.8922723937245207</v>
      </c>
      <c r="T8" s="223">
        <v>4.9449451707403353</v>
      </c>
      <c r="U8" s="223">
        <v>4.9449451707403353</v>
      </c>
      <c r="V8" s="223">
        <v>4.9449451707403353</v>
      </c>
      <c r="W8" s="223">
        <v>4.9449451707403353</v>
      </c>
      <c r="X8" s="223">
        <v>4.9449451707403353</v>
      </c>
      <c r="Y8" s="223">
        <v>4.9449451707403353</v>
      </c>
      <c r="Z8" s="223">
        <v>4.9449451707403353</v>
      </c>
      <c r="AA8" s="223">
        <v>4.9449451707403353</v>
      </c>
      <c r="AB8" s="223">
        <v>4.9449451707403353</v>
      </c>
      <c r="AC8" s="223">
        <v>4.9449451707403353</v>
      </c>
      <c r="AD8" s="223">
        <v>0</v>
      </c>
      <c r="AE8" s="223">
        <v>0</v>
      </c>
      <c r="AF8" s="223">
        <v>0</v>
      </c>
      <c r="AG8" s="223">
        <v>0</v>
      </c>
      <c r="AH8" s="223">
        <v>0</v>
      </c>
      <c r="AI8" s="223">
        <v>0</v>
      </c>
      <c r="AJ8" s="225">
        <f t="shared" si="1"/>
        <v>108.37217564464858</v>
      </c>
    </row>
    <row r="9" spans="1:36" ht="15.75" customHeight="1" x14ac:dyDescent="0.3">
      <c r="A9" s="246" t="s">
        <v>145</v>
      </c>
      <c r="B9" s="247">
        <v>20</v>
      </c>
      <c r="C9" s="248">
        <v>6.4477279858732031</v>
      </c>
      <c r="D9" s="249">
        <v>0.8</v>
      </c>
      <c r="E9" s="250"/>
      <c r="F9" s="250"/>
      <c r="G9" s="250"/>
      <c r="H9" s="250"/>
      <c r="I9" s="250"/>
      <c r="J9" s="223">
        <v>5.1581823886985632</v>
      </c>
      <c r="K9" s="223">
        <v>5.1581823886985632</v>
      </c>
      <c r="L9" s="223">
        <v>5.1581823886985632</v>
      </c>
      <c r="M9" s="223">
        <v>5.1581823886985632</v>
      </c>
      <c r="N9" s="223">
        <v>5.1581823886985632</v>
      </c>
      <c r="O9" s="223">
        <v>5.1581823886985632</v>
      </c>
      <c r="P9" s="223">
        <v>5.1581823886985632</v>
      </c>
      <c r="Q9" s="223">
        <v>5.1581823886985632</v>
      </c>
      <c r="R9" s="223">
        <v>5.1581823886985632</v>
      </c>
      <c r="S9" s="223">
        <v>5.1581823886985632</v>
      </c>
      <c r="T9" s="223">
        <v>4.5967886113493837</v>
      </c>
      <c r="U9" s="223">
        <v>4.5967886113493837</v>
      </c>
      <c r="V9" s="223">
        <v>4.5967886113493837</v>
      </c>
      <c r="W9" s="223">
        <v>4.5967886113493837</v>
      </c>
      <c r="X9" s="223">
        <v>4.5967886113493837</v>
      </c>
      <c r="Y9" s="223">
        <v>4.5967886113493837</v>
      </c>
      <c r="Z9" s="223">
        <v>4.5967886113493837</v>
      </c>
      <c r="AA9" s="223">
        <v>4.5967886113493837</v>
      </c>
      <c r="AB9" s="223">
        <v>4.5967886113493837</v>
      </c>
      <c r="AC9" s="223">
        <v>4.5967886113493837</v>
      </c>
      <c r="AD9" s="223">
        <v>0</v>
      </c>
      <c r="AE9" s="223">
        <v>0</v>
      </c>
      <c r="AF9" s="223">
        <v>0</v>
      </c>
      <c r="AG9" s="223">
        <v>0</v>
      </c>
      <c r="AH9" s="223">
        <v>0</v>
      </c>
      <c r="AI9" s="223">
        <v>0</v>
      </c>
      <c r="AJ9" s="225">
        <f t="shared" si="1"/>
        <v>97.54971000047945</v>
      </c>
    </row>
    <row r="10" spans="1:36" ht="15.75" customHeight="1" x14ac:dyDescent="0.3">
      <c r="A10" s="246" t="s">
        <v>97</v>
      </c>
      <c r="B10" s="247">
        <v>20</v>
      </c>
      <c r="C10" s="248">
        <v>1.4127675091869671</v>
      </c>
      <c r="D10" s="249">
        <v>0.8</v>
      </c>
      <c r="E10" s="250"/>
      <c r="F10" s="250"/>
      <c r="G10" s="250"/>
      <c r="H10" s="250"/>
      <c r="I10" s="250"/>
      <c r="J10" s="223">
        <v>1.1302140073495737</v>
      </c>
      <c r="K10" s="223">
        <v>1.1302140073495737</v>
      </c>
      <c r="L10" s="223">
        <v>1.1302140073495737</v>
      </c>
      <c r="M10" s="223">
        <v>1.1302140073495737</v>
      </c>
      <c r="N10" s="223">
        <v>1.1302140073495737</v>
      </c>
      <c r="O10" s="223">
        <v>1.1302140073495737</v>
      </c>
      <c r="P10" s="223">
        <v>1.1302140073495737</v>
      </c>
      <c r="Q10" s="223">
        <v>1.1302140073495737</v>
      </c>
      <c r="R10" s="223">
        <v>1.1302140073495737</v>
      </c>
      <c r="S10" s="223">
        <v>1.1302140073495737</v>
      </c>
      <c r="T10" s="223">
        <v>1.0194310393707042</v>
      </c>
      <c r="U10" s="223">
        <v>1.0194310393707042</v>
      </c>
      <c r="V10" s="223">
        <v>1.0194310393707042</v>
      </c>
      <c r="W10" s="223">
        <v>1.0194310393707042</v>
      </c>
      <c r="X10" s="223">
        <v>1.0194310393707042</v>
      </c>
      <c r="Y10" s="223">
        <v>1.0194310393707042</v>
      </c>
      <c r="Z10" s="223">
        <v>1.0194310393707042</v>
      </c>
      <c r="AA10" s="223">
        <v>1.0194310393707042</v>
      </c>
      <c r="AB10" s="223">
        <v>1.0194310393707042</v>
      </c>
      <c r="AC10" s="223">
        <v>1.0194310393707042</v>
      </c>
      <c r="AD10" s="223">
        <v>0</v>
      </c>
      <c r="AE10" s="223">
        <v>0</v>
      </c>
      <c r="AF10" s="223">
        <v>0</v>
      </c>
      <c r="AG10" s="223">
        <v>0</v>
      </c>
      <c r="AH10" s="223">
        <v>0</v>
      </c>
      <c r="AI10" s="223">
        <v>0</v>
      </c>
      <c r="AJ10" s="225">
        <f t="shared" si="1"/>
        <v>21.496450467202784</v>
      </c>
    </row>
    <row r="11" spans="1:36" ht="15.75" customHeight="1" x14ac:dyDescent="0.3">
      <c r="A11" s="226" t="s">
        <v>372</v>
      </c>
      <c r="B11" s="243"/>
      <c r="C11" s="228">
        <f>SUM(C5:C10)</f>
        <v>83.589542953693154</v>
      </c>
      <c r="D11" s="253">
        <f>J11/C11</f>
        <v>0.83432447726382986</v>
      </c>
      <c r="E11" s="108"/>
      <c r="F11" s="96"/>
      <c r="G11" s="96"/>
      <c r="H11" s="96"/>
      <c r="I11" s="96"/>
      <c r="J11" s="228">
        <f t="shared" ref="J11:AJ11" si="2">SUM(J5:J10)</f>
        <v>69.740801729562492</v>
      </c>
      <c r="K11" s="228">
        <f t="shared" si="2"/>
        <v>69.740801729562492</v>
      </c>
      <c r="L11" s="228">
        <f t="shared" si="2"/>
        <v>69.740801729562492</v>
      </c>
      <c r="M11" s="228">
        <f t="shared" si="2"/>
        <v>69.740801729562492</v>
      </c>
      <c r="N11" s="228">
        <f t="shared" si="2"/>
        <v>69.740801729562492</v>
      </c>
      <c r="O11" s="228">
        <f t="shared" si="2"/>
        <v>69.740801729562492</v>
      </c>
      <c r="P11" s="228">
        <f t="shared" si="2"/>
        <v>69.740801729562492</v>
      </c>
      <c r="Q11" s="228">
        <f t="shared" si="2"/>
        <v>69.740801729562492</v>
      </c>
      <c r="R11" s="228">
        <f t="shared" si="2"/>
        <v>69.740801729562492</v>
      </c>
      <c r="S11" s="228">
        <f t="shared" si="2"/>
        <v>69.740801729562492</v>
      </c>
      <c r="T11" s="228">
        <f t="shared" si="2"/>
        <v>61.42142517108649</v>
      </c>
      <c r="U11" s="228">
        <f t="shared" si="2"/>
        <v>61.42142517108649</v>
      </c>
      <c r="V11" s="228">
        <f t="shared" si="2"/>
        <v>61.42142517108649</v>
      </c>
      <c r="W11" s="228">
        <f t="shared" si="2"/>
        <v>61.42142517108649</v>
      </c>
      <c r="X11" s="228">
        <f t="shared" si="2"/>
        <v>61.42142517108649</v>
      </c>
      <c r="Y11" s="228">
        <f t="shared" si="2"/>
        <v>61.42142517108649</v>
      </c>
      <c r="Z11" s="228">
        <f t="shared" si="2"/>
        <v>61.42142517108649</v>
      </c>
      <c r="AA11" s="228">
        <f t="shared" si="2"/>
        <v>61.42142517108649</v>
      </c>
      <c r="AB11" s="228">
        <f t="shared" si="2"/>
        <v>61.42142517108649</v>
      </c>
      <c r="AC11" s="228">
        <f t="shared" si="2"/>
        <v>53.023744498817578</v>
      </c>
      <c r="AD11" s="228">
        <f t="shared" si="2"/>
        <v>0</v>
      </c>
      <c r="AE11" s="228">
        <f t="shared" si="2"/>
        <v>0</v>
      </c>
      <c r="AF11" s="228">
        <f t="shared" si="2"/>
        <v>0</v>
      </c>
      <c r="AG11" s="228">
        <f t="shared" si="2"/>
        <v>0</v>
      </c>
      <c r="AH11" s="228">
        <f t="shared" si="2"/>
        <v>0</v>
      </c>
      <c r="AI11" s="245">
        <f t="shared" si="2"/>
        <v>0</v>
      </c>
      <c r="AJ11" s="220">
        <f t="shared" si="2"/>
        <v>1303.2245883342212</v>
      </c>
    </row>
    <row r="12" spans="1:36" ht="15.75" customHeight="1" x14ac:dyDescent="0.3">
      <c r="A12" s="226" t="s">
        <v>373</v>
      </c>
      <c r="B12" s="231"/>
      <c r="C12" s="232"/>
      <c r="D12" s="244"/>
      <c r="E12" s="99"/>
      <c r="F12" s="99"/>
      <c r="G12" s="99"/>
      <c r="H12" s="99"/>
      <c r="I12" s="100"/>
      <c r="J12" s="220">
        <f>J11-J11</f>
        <v>0</v>
      </c>
      <c r="K12" s="234">
        <f>J11-K11</f>
        <v>0</v>
      </c>
      <c r="L12" s="234">
        <f t="shared" ref="L12:AI12" si="3">K11-L11</f>
        <v>0</v>
      </c>
      <c r="M12" s="234">
        <f t="shared" si="3"/>
        <v>0</v>
      </c>
      <c r="N12" s="234">
        <f t="shared" si="3"/>
        <v>0</v>
      </c>
      <c r="O12" s="234">
        <f t="shared" si="3"/>
        <v>0</v>
      </c>
      <c r="P12" s="234">
        <f t="shared" si="3"/>
        <v>0</v>
      </c>
      <c r="Q12" s="234">
        <f t="shared" si="3"/>
        <v>0</v>
      </c>
      <c r="R12" s="234">
        <f t="shared" si="3"/>
        <v>0</v>
      </c>
      <c r="S12" s="234">
        <f t="shared" si="3"/>
        <v>0</v>
      </c>
      <c r="T12" s="234">
        <f t="shared" si="3"/>
        <v>8.3193765584760015</v>
      </c>
      <c r="U12" s="234">
        <f t="shared" si="3"/>
        <v>0</v>
      </c>
      <c r="V12" s="234">
        <f t="shared" si="3"/>
        <v>0</v>
      </c>
      <c r="W12" s="234">
        <f t="shared" si="3"/>
        <v>0</v>
      </c>
      <c r="X12" s="234">
        <f t="shared" si="3"/>
        <v>0</v>
      </c>
      <c r="Y12" s="234">
        <f t="shared" si="3"/>
        <v>0</v>
      </c>
      <c r="Z12" s="234">
        <f t="shared" si="3"/>
        <v>0</v>
      </c>
      <c r="AA12" s="234">
        <f t="shared" si="3"/>
        <v>0</v>
      </c>
      <c r="AB12" s="234">
        <f t="shared" si="3"/>
        <v>0</v>
      </c>
      <c r="AC12" s="234">
        <f t="shared" si="3"/>
        <v>8.3976806722689119</v>
      </c>
      <c r="AD12" s="234">
        <f t="shared" si="3"/>
        <v>53.023744498817578</v>
      </c>
      <c r="AE12" s="234">
        <f t="shared" si="3"/>
        <v>0</v>
      </c>
      <c r="AF12" s="234">
        <f t="shared" si="3"/>
        <v>0</v>
      </c>
      <c r="AG12" s="234">
        <f t="shared" si="3"/>
        <v>0</v>
      </c>
      <c r="AH12" s="234">
        <f t="shared" si="3"/>
        <v>0</v>
      </c>
      <c r="AI12" s="234">
        <f t="shared" si="3"/>
        <v>0</v>
      </c>
      <c r="AJ12" s="107"/>
    </row>
    <row r="13" spans="1:36" ht="15.75" customHeight="1" x14ac:dyDescent="0.3">
      <c r="A13" s="226" t="s">
        <v>374</v>
      </c>
      <c r="B13" s="231"/>
      <c r="C13" s="232"/>
      <c r="D13" s="232"/>
      <c r="E13" s="96"/>
      <c r="F13" s="96"/>
      <c r="G13" s="96"/>
      <c r="H13" s="96"/>
      <c r="I13" s="101"/>
      <c r="J13" s="220">
        <f t="shared" ref="J13:AI13" si="4">$J$11-J11</f>
        <v>0</v>
      </c>
      <c r="K13" s="236">
        <f t="shared" si="4"/>
        <v>0</v>
      </c>
      <c r="L13" s="236">
        <f t="shared" si="4"/>
        <v>0</v>
      </c>
      <c r="M13" s="236">
        <f t="shared" si="4"/>
        <v>0</v>
      </c>
      <c r="N13" s="236">
        <f t="shared" si="4"/>
        <v>0</v>
      </c>
      <c r="O13" s="236">
        <f t="shared" si="4"/>
        <v>0</v>
      </c>
      <c r="P13" s="236">
        <f t="shared" si="4"/>
        <v>0</v>
      </c>
      <c r="Q13" s="236">
        <f t="shared" si="4"/>
        <v>0</v>
      </c>
      <c r="R13" s="236">
        <f t="shared" si="4"/>
        <v>0</v>
      </c>
      <c r="S13" s="236">
        <f t="shared" si="4"/>
        <v>0</v>
      </c>
      <c r="T13" s="236">
        <f t="shared" si="4"/>
        <v>8.3193765584760015</v>
      </c>
      <c r="U13" s="236">
        <f t="shared" si="4"/>
        <v>8.3193765584760015</v>
      </c>
      <c r="V13" s="236">
        <f t="shared" si="4"/>
        <v>8.3193765584760015</v>
      </c>
      <c r="W13" s="236">
        <f t="shared" si="4"/>
        <v>8.3193765584760015</v>
      </c>
      <c r="X13" s="236">
        <f t="shared" si="4"/>
        <v>8.3193765584760015</v>
      </c>
      <c r="Y13" s="236">
        <f t="shared" si="4"/>
        <v>8.3193765584760015</v>
      </c>
      <c r="Z13" s="236">
        <f t="shared" si="4"/>
        <v>8.3193765584760015</v>
      </c>
      <c r="AA13" s="236">
        <f t="shared" si="4"/>
        <v>8.3193765584760015</v>
      </c>
      <c r="AB13" s="236">
        <f t="shared" si="4"/>
        <v>8.3193765584760015</v>
      </c>
      <c r="AC13" s="236">
        <f t="shared" si="4"/>
        <v>16.717057230744913</v>
      </c>
      <c r="AD13" s="236">
        <f t="shared" si="4"/>
        <v>69.740801729562492</v>
      </c>
      <c r="AE13" s="236">
        <f t="shared" si="4"/>
        <v>69.740801729562492</v>
      </c>
      <c r="AF13" s="236">
        <f t="shared" si="4"/>
        <v>69.740801729562492</v>
      </c>
      <c r="AG13" s="236">
        <f t="shared" si="4"/>
        <v>69.740801729562492</v>
      </c>
      <c r="AH13" s="236">
        <f t="shared" si="4"/>
        <v>69.740801729562492</v>
      </c>
      <c r="AI13" s="236">
        <f t="shared" si="4"/>
        <v>69.740801729562492</v>
      </c>
      <c r="AJ13" s="102"/>
    </row>
    <row r="14" spans="1:36" ht="15.75" customHeight="1" x14ac:dyDescent="0.3">
      <c r="A14" s="239" t="s">
        <v>70</v>
      </c>
      <c r="B14" s="254">
        <f>SUMPRODUCT(B5:B10,C5:C10)/C11</f>
        <v>19.874420884844994</v>
      </c>
      <c r="C14" s="77"/>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row>
    <row r="15" spans="1:36" ht="15.75" hidden="1" customHeight="1" x14ac:dyDescent="0.3">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row>
    <row r="16" spans="1:36" ht="15.75" hidden="1" customHeight="1" x14ac:dyDescent="0.3">
      <c r="A16" s="561" t="str">
        <f>A3</f>
        <v>Measure Category</v>
      </c>
      <c r="B16" s="563" t="str">
        <f>B3</f>
        <v>Measure Life</v>
      </c>
      <c r="C16" s="563" t="str">
        <f>C3</f>
        <v>Annual Verified Gross Savings (MWh)</v>
      </c>
      <c r="D16" s="563" t="str">
        <f>D3</f>
        <v>NTGR</v>
      </c>
      <c r="E16" s="388"/>
      <c r="F16" s="389"/>
      <c r="G16" s="389"/>
      <c r="H16" s="390"/>
      <c r="I16" s="390"/>
      <c r="J16" s="112" t="s">
        <v>414</v>
      </c>
      <c r="K16" s="165"/>
      <c r="L16" s="165"/>
      <c r="M16" s="165"/>
      <c r="N16" s="165"/>
      <c r="O16" s="165"/>
      <c r="P16" s="165"/>
      <c r="Q16" s="165"/>
      <c r="R16" s="165"/>
      <c r="S16" s="165"/>
      <c r="T16" s="166"/>
      <c r="U16" s="41"/>
      <c r="V16" s="41"/>
      <c r="W16" s="41"/>
      <c r="X16" s="41"/>
      <c r="Y16" s="41"/>
      <c r="Z16" s="41"/>
      <c r="AA16" s="41"/>
      <c r="AB16" s="41"/>
      <c r="AC16" s="41"/>
      <c r="AD16" s="41"/>
      <c r="AE16" s="41"/>
      <c r="AF16" s="41"/>
      <c r="AG16" s="41"/>
      <c r="AH16" s="41"/>
      <c r="AI16" s="41"/>
      <c r="AJ16" s="41"/>
    </row>
    <row r="17" spans="1:36" ht="15.75" hidden="1" customHeight="1" x14ac:dyDescent="0.3">
      <c r="A17" s="566"/>
      <c r="B17" s="565"/>
      <c r="C17" s="565"/>
      <c r="D17" s="564"/>
      <c r="E17" s="122"/>
      <c r="F17" s="122"/>
      <c r="G17" s="122"/>
      <c r="H17" s="122"/>
      <c r="I17" s="122"/>
      <c r="J17" s="122">
        <f>U4</f>
        <v>2034</v>
      </c>
      <c r="K17" s="122">
        <f t="shared" ref="K17:T26" si="5">V4</f>
        <v>2035</v>
      </c>
      <c r="L17" s="122">
        <f t="shared" si="5"/>
        <v>2036</v>
      </c>
      <c r="M17" s="122">
        <f t="shared" si="5"/>
        <v>2037</v>
      </c>
      <c r="N17" s="122">
        <f t="shared" si="5"/>
        <v>2038</v>
      </c>
      <c r="O17" s="122">
        <f t="shared" si="5"/>
        <v>2039</v>
      </c>
      <c r="P17" s="122">
        <f t="shared" si="5"/>
        <v>2040</v>
      </c>
      <c r="Q17" s="122">
        <f t="shared" si="5"/>
        <v>2041</v>
      </c>
      <c r="R17" s="122">
        <f t="shared" si="5"/>
        <v>2042</v>
      </c>
      <c r="S17" s="122">
        <f t="shared" si="5"/>
        <v>2043</v>
      </c>
      <c r="T17" s="122">
        <f t="shared" si="5"/>
        <v>2044</v>
      </c>
      <c r="U17" s="41"/>
      <c r="V17" s="41"/>
      <c r="W17" s="41"/>
      <c r="X17" s="41"/>
      <c r="Y17" s="41"/>
      <c r="Z17" s="41"/>
      <c r="AA17" s="41"/>
      <c r="AB17" s="41"/>
      <c r="AC17" s="41"/>
      <c r="AD17" s="41"/>
      <c r="AE17" s="41"/>
      <c r="AF17" s="41"/>
      <c r="AG17" s="41"/>
      <c r="AH17" s="41"/>
      <c r="AI17" s="41"/>
      <c r="AJ17" s="41"/>
    </row>
    <row r="18" spans="1:36" ht="15.75" hidden="1" customHeight="1" x14ac:dyDescent="0.3">
      <c r="A18" s="246" t="str">
        <f>A5</f>
        <v>Air Sealing</v>
      </c>
      <c r="B18" s="247">
        <f t="shared" ref="B18:D18" si="6">B5</f>
        <v>20</v>
      </c>
      <c r="C18" s="248">
        <f t="shared" si="6"/>
        <v>31.007662313200292</v>
      </c>
      <c r="D18" s="249">
        <f t="shared" si="6"/>
        <v>0.89241552338813535</v>
      </c>
      <c r="E18" s="250"/>
      <c r="F18" s="250"/>
      <c r="G18" s="250"/>
      <c r="H18" s="250"/>
      <c r="I18" s="250"/>
      <c r="J18" s="223">
        <f t="shared" ref="J18:J26" si="7">U5</f>
        <v>23.774734122187379</v>
      </c>
      <c r="K18" s="223">
        <f t="shared" si="5"/>
        <v>23.774734122187379</v>
      </c>
      <c r="L18" s="223">
        <f t="shared" si="5"/>
        <v>23.774734122187379</v>
      </c>
      <c r="M18" s="223">
        <f t="shared" si="5"/>
        <v>23.774734122187379</v>
      </c>
      <c r="N18" s="223">
        <f t="shared" si="5"/>
        <v>23.774734122187379</v>
      </c>
      <c r="O18" s="223">
        <f t="shared" si="5"/>
        <v>23.774734122187379</v>
      </c>
      <c r="P18" s="223">
        <f t="shared" si="5"/>
        <v>23.774734122187379</v>
      </c>
      <c r="Q18" s="223">
        <f t="shared" si="5"/>
        <v>23.774734122187379</v>
      </c>
      <c r="R18" s="223">
        <f t="shared" si="5"/>
        <v>23.774734122187379</v>
      </c>
      <c r="S18" s="223">
        <f t="shared" si="5"/>
        <v>0</v>
      </c>
      <c r="T18" s="223">
        <f t="shared" si="5"/>
        <v>0</v>
      </c>
      <c r="U18" s="41"/>
      <c r="V18" s="41"/>
      <c r="W18" s="41"/>
      <c r="X18" s="41"/>
      <c r="Y18" s="41"/>
      <c r="Z18" s="41"/>
      <c r="AA18" s="41"/>
      <c r="AB18" s="41"/>
      <c r="AC18" s="41"/>
      <c r="AD18" s="41"/>
      <c r="AE18" s="41"/>
      <c r="AF18" s="41"/>
      <c r="AG18" s="41"/>
      <c r="AH18" s="41"/>
      <c r="AI18" s="41"/>
      <c r="AJ18" s="41"/>
    </row>
    <row r="19" spans="1:36" ht="15.75" hidden="1" customHeight="1" x14ac:dyDescent="0.3">
      <c r="A19" s="246" t="str">
        <f t="shared" ref="A19:D19" si="8">A6</f>
        <v>Attic Insulation</v>
      </c>
      <c r="B19" s="247">
        <f t="shared" si="8"/>
        <v>20</v>
      </c>
      <c r="C19" s="248">
        <f t="shared" si="8"/>
        <v>26.858943812940904</v>
      </c>
      <c r="D19" s="249">
        <f t="shared" si="8"/>
        <v>0.8</v>
      </c>
      <c r="E19" s="250"/>
      <c r="F19" s="250"/>
      <c r="G19" s="250"/>
      <c r="H19" s="250"/>
      <c r="I19" s="250"/>
      <c r="J19" s="223">
        <f t="shared" si="7"/>
        <v>18.687845555169783</v>
      </c>
      <c r="K19" s="223">
        <f t="shared" si="5"/>
        <v>18.687845555169783</v>
      </c>
      <c r="L19" s="223">
        <f t="shared" si="5"/>
        <v>18.687845555169783</v>
      </c>
      <c r="M19" s="223">
        <f t="shared" si="5"/>
        <v>18.687845555169783</v>
      </c>
      <c r="N19" s="223">
        <f t="shared" si="5"/>
        <v>18.687845555169783</v>
      </c>
      <c r="O19" s="223">
        <f t="shared" si="5"/>
        <v>18.687845555169783</v>
      </c>
      <c r="P19" s="223">
        <f t="shared" si="5"/>
        <v>18.687845555169783</v>
      </c>
      <c r="Q19" s="223">
        <f t="shared" si="5"/>
        <v>18.687845555169783</v>
      </c>
      <c r="R19" s="223">
        <f t="shared" si="5"/>
        <v>18.687845555169783</v>
      </c>
      <c r="S19" s="223">
        <f t="shared" si="5"/>
        <v>0</v>
      </c>
      <c r="T19" s="223">
        <f t="shared" si="5"/>
        <v>0</v>
      </c>
      <c r="U19" s="41"/>
      <c r="V19" s="41"/>
      <c r="W19" s="41"/>
      <c r="X19" s="41"/>
      <c r="Y19" s="41"/>
      <c r="Z19" s="41"/>
      <c r="AA19" s="41"/>
      <c r="AB19" s="41"/>
      <c r="AC19" s="41"/>
      <c r="AD19" s="41"/>
      <c r="AE19" s="41"/>
      <c r="AF19" s="41"/>
      <c r="AG19" s="41"/>
      <c r="AH19" s="41"/>
      <c r="AI19" s="41"/>
      <c r="AJ19" s="41"/>
    </row>
    <row r="20" spans="1:36" ht="15.75" hidden="1" customHeight="1" x14ac:dyDescent="0.3">
      <c r="A20" s="246" t="str">
        <f t="shared" ref="A20:D20" si="9">A7</f>
        <v>Bathroom Exhaust Fan</v>
      </c>
      <c r="B20" s="247">
        <f t="shared" si="9"/>
        <v>19</v>
      </c>
      <c r="C20" s="248">
        <f t="shared" si="9"/>
        <v>10.497100840336142</v>
      </c>
      <c r="D20" s="249">
        <f t="shared" si="9"/>
        <v>0.8</v>
      </c>
      <c r="E20" s="250"/>
      <c r="F20" s="250"/>
      <c r="G20" s="250"/>
      <c r="H20" s="250"/>
      <c r="I20" s="250"/>
      <c r="J20" s="223">
        <f t="shared" si="7"/>
        <v>8.3976806722689137</v>
      </c>
      <c r="K20" s="223">
        <f t="shared" si="5"/>
        <v>8.3976806722689137</v>
      </c>
      <c r="L20" s="223">
        <f t="shared" si="5"/>
        <v>8.3976806722689137</v>
      </c>
      <c r="M20" s="223">
        <f t="shared" si="5"/>
        <v>8.3976806722689137</v>
      </c>
      <c r="N20" s="223">
        <f t="shared" si="5"/>
        <v>8.3976806722689137</v>
      </c>
      <c r="O20" s="223">
        <f t="shared" si="5"/>
        <v>8.3976806722689137</v>
      </c>
      <c r="P20" s="223">
        <f t="shared" si="5"/>
        <v>8.3976806722689137</v>
      </c>
      <c r="Q20" s="223">
        <f t="shared" si="5"/>
        <v>8.3976806722689137</v>
      </c>
      <c r="R20" s="223">
        <f t="shared" si="5"/>
        <v>0</v>
      </c>
      <c r="S20" s="223">
        <f t="shared" si="5"/>
        <v>0</v>
      </c>
      <c r="T20" s="223">
        <f t="shared" si="5"/>
        <v>0</v>
      </c>
      <c r="U20" s="41"/>
      <c r="V20" s="41"/>
      <c r="W20" s="41"/>
      <c r="X20" s="41"/>
      <c r="Y20" s="41"/>
      <c r="Z20" s="41"/>
      <c r="AA20" s="41"/>
      <c r="AB20" s="41"/>
      <c r="AC20" s="41"/>
      <c r="AD20" s="41"/>
      <c r="AE20" s="41"/>
      <c r="AF20" s="41"/>
      <c r="AG20" s="41"/>
      <c r="AH20" s="41"/>
      <c r="AI20" s="41"/>
      <c r="AJ20" s="41"/>
    </row>
    <row r="21" spans="1:36" ht="15.75" hidden="1" customHeight="1" x14ac:dyDescent="0.3">
      <c r="A21" s="246" t="str">
        <f t="shared" ref="A21:D21" si="10">A8</f>
        <v>Wall Insulation</v>
      </c>
      <c r="B21" s="247">
        <f t="shared" si="10"/>
        <v>20</v>
      </c>
      <c r="C21" s="248">
        <f t="shared" si="10"/>
        <v>7.3653404921556502</v>
      </c>
      <c r="D21" s="249">
        <f t="shared" si="10"/>
        <v>0.8</v>
      </c>
      <c r="E21" s="250"/>
      <c r="F21" s="250"/>
      <c r="G21" s="250"/>
      <c r="H21" s="250"/>
      <c r="I21" s="250"/>
      <c r="J21" s="223">
        <f t="shared" si="7"/>
        <v>4.9449451707403353</v>
      </c>
      <c r="K21" s="223">
        <f t="shared" si="5"/>
        <v>4.9449451707403353</v>
      </c>
      <c r="L21" s="223">
        <f t="shared" si="5"/>
        <v>4.9449451707403353</v>
      </c>
      <c r="M21" s="223">
        <f t="shared" si="5"/>
        <v>4.9449451707403353</v>
      </c>
      <c r="N21" s="223">
        <f t="shared" si="5"/>
        <v>4.9449451707403353</v>
      </c>
      <c r="O21" s="223">
        <f t="shared" si="5"/>
        <v>4.9449451707403353</v>
      </c>
      <c r="P21" s="223">
        <f t="shared" si="5"/>
        <v>4.9449451707403353</v>
      </c>
      <c r="Q21" s="223">
        <f t="shared" si="5"/>
        <v>4.9449451707403353</v>
      </c>
      <c r="R21" s="223">
        <f t="shared" si="5"/>
        <v>4.9449451707403353</v>
      </c>
      <c r="S21" s="223">
        <f t="shared" si="5"/>
        <v>0</v>
      </c>
      <c r="T21" s="223">
        <f t="shared" si="5"/>
        <v>0</v>
      </c>
      <c r="U21" s="41"/>
      <c r="V21" s="41"/>
      <c r="W21" s="41"/>
      <c r="X21" s="41"/>
      <c r="Y21" s="41"/>
      <c r="Z21" s="41"/>
      <c r="AA21" s="41"/>
      <c r="AB21" s="41"/>
      <c r="AC21" s="41"/>
      <c r="AD21" s="41"/>
      <c r="AE21" s="41"/>
      <c r="AF21" s="41"/>
      <c r="AG21" s="41"/>
      <c r="AH21" s="41"/>
      <c r="AI21" s="41"/>
      <c r="AJ21" s="41"/>
    </row>
    <row r="22" spans="1:36" ht="15.75" hidden="1" customHeight="1" x14ac:dyDescent="0.3">
      <c r="A22" s="246" t="str">
        <f t="shared" ref="A22:D22" si="11">A9</f>
        <v>Crawlspace Insulation</v>
      </c>
      <c r="B22" s="247">
        <f t="shared" si="11"/>
        <v>20</v>
      </c>
      <c r="C22" s="248">
        <f t="shared" si="11"/>
        <v>6.4477279858732031</v>
      </c>
      <c r="D22" s="249">
        <f t="shared" si="11"/>
        <v>0.8</v>
      </c>
      <c r="E22" s="250"/>
      <c r="F22" s="250"/>
      <c r="G22" s="250"/>
      <c r="H22" s="250"/>
      <c r="I22" s="250"/>
      <c r="J22" s="223">
        <f t="shared" si="7"/>
        <v>4.5967886113493837</v>
      </c>
      <c r="K22" s="223">
        <f t="shared" si="5"/>
        <v>4.5967886113493837</v>
      </c>
      <c r="L22" s="223">
        <f t="shared" si="5"/>
        <v>4.5967886113493837</v>
      </c>
      <c r="M22" s="223">
        <f t="shared" si="5"/>
        <v>4.5967886113493837</v>
      </c>
      <c r="N22" s="223">
        <f t="shared" si="5"/>
        <v>4.5967886113493837</v>
      </c>
      <c r="O22" s="223">
        <f t="shared" si="5"/>
        <v>4.5967886113493837</v>
      </c>
      <c r="P22" s="223">
        <f t="shared" si="5"/>
        <v>4.5967886113493837</v>
      </c>
      <c r="Q22" s="223">
        <f t="shared" si="5"/>
        <v>4.5967886113493837</v>
      </c>
      <c r="R22" s="223">
        <f t="shared" si="5"/>
        <v>4.5967886113493837</v>
      </c>
      <c r="S22" s="223">
        <f t="shared" si="5"/>
        <v>0</v>
      </c>
      <c r="T22" s="223">
        <f t="shared" si="5"/>
        <v>0</v>
      </c>
      <c r="U22" s="41"/>
      <c r="V22" s="41"/>
      <c r="W22" s="41"/>
      <c r="X22" s="41"/>
      <c r="Y22" s="41"/>
      <c r="Z22" s="41"/>
      <c r="AA22" s="41"/>
      <c r="AB22" s="41"/>
      <c r="AC22" s="41"/>
      <c r="AD22" s="41"/>
      <c r="AE22" s="41"/>
      <c r="AF22" s="41"/>
      <c r="AG22" s="41"/>
      <c r="AH22" s="41"/>
      <c r="AI22" s="41"/>
      <c r="AJ22" s="41"/>
    </row>
    <row r="23" spans="1:36" ht="15.75" hidden="1" customHeight="1" x14ac:dyDescent="0.3">
      <c r="A23" s="246" t="str">
        <f t="shared" ref="A23:D23" si="12">A10</f>
        <v>Rim Joist Insulation</v>
      </c>
      <c r="B23" s="247">
        <f t="shared" si="12"/>
        <v>20</v>
      </c>
      <c r="C23" s="248">
        <f t="shared" si="12"/>
        <v>1.4127675091869671</v>
      </c>
      <c r="D23" s="249">
        <f t="shared" si="12"/>
        <v>0.8</v>
      </c>
      <c r="E23" s="250"/>
      <c r="F23" s="250"/>
      <c r="G23" s="250"/>
      <c r="H23" s="250"/>
      <c r="I23" s="250"/>
      <c r="J23" s="223">
        <f t="shared" si="7"/>
        <v>1.0194310393707042</v>
      </c>
      <c r="K23" s="223">
        <f t="shared" si="5"/>
        <v>1.0194310393707042</v>
      </c>
      <c r="L23" s="223">
        <f t="shared" si="5"/>
        <v>1.0194310393707042</v>
      </c>
      <c r="M23" s="223">
        <f t="shared" si="5"/>
        <v>1.0194310393707042</v>
      </c>
      <c r="N23" s="223">
        <f t="shared" si="5"/>
        <v>1.0194310393707042</v>
      </c>
      <c r="O23" s="223">
        <f t="shared" si="5"/>
        <v>1.0194310393707042</v>
      </c>
      <c r="P23" s="223">
        <f t="shared" si="5"/>
        <v>1.0194310393707042</v>
      </c>
      <c r="Q23" s="223">
        <f t="shared" si="5"/>
        <v>1.0194310393707042</v>
      </c>
      <c r="R23" s="223">
        <f t="shared" si="5"/>
        <v>1.0194310393707042</v>
      </c>
      <c r="S23" s="223">
        <f t="shared" si="5"/>
        <v>0</v>
      </c>
      <c r="T23" s="223">
        <f t="shared" si="5"/>
        <v>0</v>
      </c>
      <c r="U23" s="41"/>
      <c r="V23" s="41"/>
      <c r="W23" s="41"/>
      <c r="X23" s="41"/>
      <c r="Y23" s="41"/>
      <c r="Z23" s="41"/>
      <c r="AA23" s="41"/>
      <c r="AB23" s="41"/>
      <c r="AC23" s="41"/>
      <c r="AD23" s="41"/>
      <c r="AE23" s="41"/>
      <c r="AF23" s="41"/>
      <c r="AG23" s="41"/>
      <c r="AH23" s="41"/>
      <c r="AI23" s="41"/>
      <c r="AJ23" s="41"/>
    </row>
    <row r="24" spans="1:36" ht="15.75" hidden="1" customHeight="1" x14ac:dyDescent="0.3">
      <c r="A24" s="226" t="str">
        <f>A11</f>
        <v>2023 CPAS</v>
      </c>
      <c r="B24" s="243"/>
      <c r="C24" s="228">
        <f>C11</f>
        <v>83.589542953693154</v>
      </c>
      <c r="D24" s="253">
        <f>D11</f>
        <v>0.83432447726382986</v>
      </c>
      <c r="E24" s="108"/>
      <c r="F24" s="96"/>
      <c r="G24" s="96"/>
      <c r="H24" s="96"/>
      <c r="I24" s="96"/>
      <c r="J24" s="228">
        <f t="shared" si="7"/>
        <v>61.42142517108649</v>
      </c>
      <c r="K24" s="228">
        <f t="shared" si="5"/>
        <v>61.42142517108649</v>
      </c>
      <c r="L24" s="228">
        <f t="shared" si="5"/>
        <v>61.42142517108649</v>
      </c>
      <c r="M24" s="228">
        <f t="shared" si="5"/>
        <v>61.42142517108649</v>
      </c>
      <c r="N24" s="228">
        <f t="shared" si="5"/>
        <v>61.42142517108649</v>
      </c>
      <c r="O24" s="228">
        <f t="shared" si="5"/>
        <v>61.42142517108649</v>
      </c>
      <c r="P24" s="228">
        <f t="shared" si="5"/>
        <v>61.42142517108649</v>
      </c>
      <c r="Q24" s="228">
        <f t="shared" si="5"/>
        <v>61.42142517108649</v>
      </c>
      <c r="R24" s="228">
        <f t="shared" si="5"/>
        <v>53.023744498817578</v>
      </c>
      <c r="S24" s="228">
        <f t="shared" si="5"/>
        <v>0</v>
      </c>
      <c r="T24" s="228">
        <f t="shared" si="5"/>
        <v>0</v>
      </c>
      <c r="U24" s="41"/>
      <c r="V24" s="41"/>
      <c r="W24" s="41"/>
      <c r="X24" s="41"/>
      <c r="Y24" s="41"/>
      <c r="Z24" s="41"/>
      <c r="AA24" s="41"/>
      <c r="AB24" s="41"/>
      <c r="AC24" s="41"/>
      <c r="AD24" s="41"/>
      <c r="AE24" s="41"/>
      <c r="AF24" s="41"/>
      <c r="AG24" s="41"/>
      <c r="AH24" s="41"/>
      <c r="AI24" s="41"/>
      <c r="AJ24" s="41"/>
    </row>
    <row r="25" spans="1:36" ht="15.75" hidden="1" customHeight="1" x14ac:dyDescent="0.3">
      <c r="A25" s="226" t="str">
        <f t="shared" ref="A25:A27" si="13">A12</f>
        <v>Expiring 2023 CPAS</v>
      </c>
      <c r="B25" s="231"/>
      <c r="C25" s="232"/>
      <c r="D25" s="244"/>
      <c r="E25" s="99"/>
      <c r="F25" s="99"/>
      <c r="G25" s="99"/>
      <c r="H25" s="99"/>
      <c r="I25" s="100"/>
      <c r="J25" s="220">
        <f t="shared" si="7"/>
        <v>0</v>
      </c>
      <c r="K25" s="220">
        <f t="shared" si="5"/>
        <v>0</v>
      </c>
      <c r="L25" s="220">
        <f t="shared" si="5"/>
        <v>0</v>
      </c>
      <c r="M25" s="220">
        <f t="shared" si="5"/>
        <v>0</v>
      </c>
      <c r="N25" s="220">
        <f t="shared" si="5"/>
        <v>0</v>
      </c>
      <c r="O25" s="220">
        <f t="shared" si="5"/>
        <v>0</v>
      </c>
      <c r="P25" s="220">
        <f t="shared" si="5"/>
        <v>0</v>
      </c>
      <c r="Q25" s="220">
        <f t="shared" si="5"/>
        <v>0</v>
      </c>
      <c r="R25" s="220">
        <f t="shared" si="5"/>
        <v>8.3976806722689119</v>
      </c>
      <c r="S25" s="220">
        <f t="shared" si="5"/>
        <v>53.023744498817578</v>
      </c>
      <c r="T25" s="220">
        <f t="shared" si="5"/>
        <v>0</v>
      </c>
      <c r="U25" s="41"/>
      <c r="V25" s="41"/>
      <c r="W25" s="41"/>
      <c r="X25" s="41"/>
      <c r="Y25" s="41"/>
      <c r="Z25" s="41"/>
      <c r="AA25" s="41"/>
      <c r="AB25" s="41"/>
      <c r="AC25" s="41"/>
      <c r="AD25" s="41"/>
      <c r="AE25" s="41"/>
      <c r="AF25" s="41"/>
      <c r="AG25" s="41"/>
      <c r="AH25" s="41"/>
      <c r="AI25" s="41"/>
      <c r="AJ25" s="41"/>
    </row>
    <row r="26" spans="1:36" ht="15.75" hidden="1" customHeight="1" x14ac:dyDescent="0.3">
      <c r="A26" s="226" t="str">
        <f t="shared" si="13"/>
        <v>Expired 2023 CPAS</v>
      </c>
      <c r="B26" s="231"/>
      <c r="C26" s="232"/>
      <c r="D26" s="232"/>
      <c r="E26" s="96"/>
      <c r="F26" s="96"/>
      <c r="G26" s="96"/>
      <c r="H26" s="96"/>
      <c r="I26" s="101"/>
      <c r="J26" s="220">
        <f t="shared" si="7"/>
        <v>8.3193765584760015</v>
      </c>
      <c r="K26" s="220">
        <f t="shared" si="5"/>
        <v>8.3193765584760015</v>
      </c>
      <c r="L26" s="220">
        <f t="shared" si="5"/>
        <v>8.3193765584760015</v>
      </c>
      <c r="M26" s="220">
        <f t="shared" si="5"/>
        <v>8.3193765584760015</v>
      </c>
      <c r="N26" s="220">
        <f t="shared" si="5"/>
        <v>8.3193765584760015</v>
      </c>
      <c r="O26" s="220">
        <f t="shared" si="5"/>
        <v>8.3193765584760015</v>
      </c>
      <c r="P26" s="220">
        <f t="shared" si="5"/>
        <v>8.3193765584760015</v>
      </c>
      <c r="Q26" s="220">
        <f t="shared" si="5"/>
        <v>8.3193765584760015</v>
      </c>
      <c r="R26" s="220">
        <f t="shared" si="5"/>
        <v>16.717057230744913</v>
      </c>
      <c r="S26" s="220">
        <f t="shared" si="5"/>
        <v>69.740801729562492</v>
      </c>
      <c r="T26" s="220">
        <f t="shared" si="5"/>
        <v>69.740801729562492</v>
      </c>
      <c r="U26" s="41"/>
      <c r="V26" s="41"/>
      <c r="W26" s="41"/>
      <c r="X26" s="41"/>
      <c r="Y26" s="41"/>
      <c r="Z26" s="41"/>
      <c r="AA26" s="41"/>
      <c r="AB26" s="41"/>
      <c r="AC26" s="41"/>
      <c r="AD26" s="41"/>
      <c r="AE26" s="41"/>
      <c r="AF26" s="41"/>
      <c r="AG26" s="41"/>
      <c r="AH26" s="41"/>
      <c r="AI26" s="41"/>
      <c r="AJ26" s="41"/>
    </row>
    <row r="27" spans="1:36" ht="15.75" hidden="1" customHeight="1" x14ac:dyDescent="0.3">
      <c r="A27" s="226" t="str">
        <f t="shared" si="13"/>
        <v>WAML</v>
      </c>
      <c r="B27" s="254">
        <f>B14</f>
        <v>19.874420884844994</v>
      </c>
      <c r="C27" s="77"/>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36" ht="15.75" customHeight="1" x14ac:dyDescent="0.3"/>
    <row r="29" spans="1:36" ht="15.75" customHeight="1" x14ac:dyDescent="0.3">
      <c r="A29" s="589" t="s">
        <v>2</v>
      </c>
      <c r="B29" s="590"/>
      <c r="C29" s="590"/>
      <c r="D29" s="590"/>
    </row>
    <row r="30" spans="1:36" ht="31.5" customHeight="1" x14ac:dyDescent="0.3">
      <c r="A30" s="591" t="s">
        <v>751</v>
      </c>
      <c r="B30" s="592"/>
      <c r="C30" s="592"/>
      <c r="D30" s="593"/>
    </row>
    <row r="31" spans="1:36" ht="15.75" customHeight="1" x14ac:dyDescent="0.3"/>
    <row r="32" spans="1:36" ht="15.75" customHeight="1" x14ac:dyDescent="0.3"/>
    <row r="33" ht="15.75" customHeight="1" x14ac:dyDescent="0.3"/>
    <row r="34" ht="15.75" customHeight="1" x14ac:dyDescent="0.3"/>
    <row r="35" ht="15.75" customHeight="1" x14ac:dyDescent="0.3"/>
  </sheetData>
  <mergeCells count="11">
    <mergeCell ref="A29:D29"/>
    <mergeCell ref="A30:D30"/>
    <mergeCell ref="A16:A17"/>
    <mergeCell ref="B16:B17"/>
    <mergeCell ref="C16:C17"/>
    <mergeCell ref="D16:D17"/>
    <mergeCell ref="AJ3:AJ4"/>
    <mergeCell ref="A3:A4"/>
    <mergeCell ref="B3:B4"/>
    <mergeCell ref="C3:C4"/>
    <mergeCell ref="D3:D4"/>
  </mergeCells>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E1F-076A-4E3E-9E64-D31C60B7462C}">
  <dimension ref="A1:AJ34"/>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103" t="s">
        <v>556</v>
      </c>
    </row>
    <row r="2" spans="1:36" s="104" customFormat="1" ht="15.75" customHeight="1" x14ac:dyDescent="0.25"/>
    <row r="3" spans="1:36" s="104" customFormat="1" ht="15.75" customHeight="1" x14ac:dyDescent="0.25">
      <c r="A3" s="561" t="s">
        <v>314</v>
      </c>
      <c r="B3" s="563" t="s">
        <v>0</v>
      </c>
      <c r="C3" s="563" t="s">
        <v>412</v>
      </c>
      <c r="D3" s="563" t="s">
        <v>60</v>
      </c>
      <c r="E3" s="388"/>
      <c r="F3" s="389"/>
      <c r="G3" s="389"/>
      <c r="H3" s="390"/>
      <c r="I3" s="391"/>
      <c r="J3" s="151" t="s">
        <v>414</v>
      </c>
      <c r="K3" s="71"/>
      <c r="L3" s="71"/>
      <c r="M3" s="154"/>
      <c r="N3" s="154"/>
      <c r="O3" s="154"/>
      <c r="P3" s="154"/>
      <c r="Q3" s="154"/>
      <c r="R3" s="154"/>
      <c r="S3" s="154"/>
      <c r="T3" s="154"/>
      <c r="U3" s="154"/>
      <c r="V3" s="154"/>
      <c r="W3" s="154"/>
      <c r="X3" s="154"/>
      <c r="Y3" s="154"/>
      <c r="Z3" s="154"/>
      <c r="AA3" s="154"/>
      <c r="AB3" s="154"/>
      <c r="AC3" s="154"/>
      <c r="AD3" s="154"/>
      <c r="AE3" s="154"/>
      <c r="AF3" s="154"/>
      <c r="AG3" s="154"/>
      <c r="AH3" s="154"/>
      <c r="AI3" s="154"/>
      <c r="AJ3" s="597" t="s">
        <v>1</v>
      </c>
    </row>
    <row r="4" spans="1:36" s="104" customFormat="1" ht="15.75" customHeight="1" x14ac:dyDescent="0.25">
      <c r="A4" s="566"/>
      <c r="B4" s="565"/>
      <c r="C4" s="565"/>
      <c r="D4" s="564"/>
      <c r="E4" s="396">
        <v>2018</v>
      </c>
      <c r="F4" s="396">
        <f>E4+1</f>
        <v>2019</v>
      </c>
      <c r="G4" s="396">
        <f t="shared" ref="G4:AI4" si="0">F4+1</f>
        <v>2020</v>
      </c>
      <c r="H4" s="396">
        <f t="shared" si="0"/>
        <v>2021</v>
      </c>
      <c r="I4" s="396">
        <f t="shared" si="0"/>
        <v>2022</v>
      </c>
      <c r="J4" s="396">
        <f t="shared" si="0"/>
        <v>2023</v>
      </c>
      <c r="K4" s="396">
        <f t="shared" si="0"/>
        <v>2024</v>
      </c>
      <c r="L4" s="396">
        <f t="shared" si="0"/>
        <v>2025</v>
      </c>
      <c r="M4" s="396">
        <f t="shared" si="0"/>
        <v>2026</v>
      </c>
      <c r="N4" s="396">
        <f t="shared" si="0"/>
        <v>2027</v>
      </c>
      <c r="O4" s="396">
        <f t="shared" si="0"/>
        <v>2028</v>
      </c>
      <c r="P4" s="396">
        <f t="shared" si="0"/>
        <v>2029</v>
      </c>
      <c r="Q4" s="396">
        <f t="shared" si="0"/>
        <v>2030</v>
      </c>
      <c r="R4" s="396">
        <f t="shared" si="0"/>
        <v>2031</v>
      </c>
      <c r="S4" s="396">
        <f t="shared" si="0"/>
        <v>2032</v>
      </c>
      <c r="T4" s="396">
        <f t="shared" si="0"/>
        <v>2033</v>
      </c>
      <c r="U4" s="396">
        <f t="shared" si="0"/>
        <v>2034</v>
      </c>
      <c r="V4" s="396">
        <f t="shared" si="0"/>
        <v>2035</v>
      </c>
      <c r="W4" s="396">
        <f t="shared" si="0"/>
        <v>2036</v>
      </c>
      <c r="X4" s="396">
        <f t="shared" si="0"/>
        <v>2037</v>
      </c>
      <c r="Y4" s="396">
        <f t="shared" si="0"/>
        <v>2038</v>
      </c>
      <c r="Z4" s="396">
        <f t="shared" si="0"/>
        <v>2039</v>
      </c>
      <c r="AA4" s="396">
        <f t="shared" si="0"/>
        <v>2040</v>
      </c>
      <c r="AB4" s="396">
        <f t="shared" si="0"/>
        <v>2041</v>
      </c>
      <c r="AC4" s="396">
        <f t="shared" si="0"/>
        <v>2042</v>
      </c>
      <c r="AD4" s="396">
        <f t="shared" si="0"/>
        <v>2043</v>
      </c>
      <c r="AE4" s="396">
        <f t="shared" si="0"/>
        <v>2044</v>
      </c>
      <c r="AF4" s="396">
        <f t="shared" si="0"/>
        <v>2045</v>
      </c>
      <c r="AG4" s="396">
        <f t="shared" si="0"/>
        <v>2046</v>
      </c>
      <c r="AH4" s="396">
        <f t="shared" si="0"/>
        <v>2047</v>
      </c>
      <c r="AI4" s="397">
        <f t="shared" si="0"/>
        <v>2048</v>
      </c>
      <c r="AJ4" s="598"/>
    </row>
    <row r="5" spans="1:36" ht="15.75" customHeight="1" x14ac:dyDescent="0.3">
      <c r="A5" s="246" t="s">
        <v>99</v>
      </c>
      <c r="B5" s="247">
        <v>8</v>
      </c>
      <c r="C5" s="248">
        <v>1936.5750273600004</v>
      </c>
      <c r="D5" s="249">
        <v>1</v>
      </c>
      <c r="E5" s="250"/>
      <c r="F5" s="250"/>
      <c r="G5" s="250"/>
      <c r="H5" s="250"/>
      <c r="I5" s="250"/>
      <c r="J5" s="223">
        <v>1936.5750273600004</v>
      </c>
      <c r="K5" s="223">
        <v>1936.5750273600004</v>
      </c>
      <c r="L5" s="223">
        <v>1936.5750273600004</v>
      </c>
      <c r="M5" s="223">
        <v>1936.5750273600004</v>
      </c>
      <c r="N5" s="223">
        <v>1936.5750273600004</v>
      </c>
      <c r="O5" s="223">
        <v>1936.5750273600004</v>
      </c>
      <c r="P5" s="223">
        <v>1936.5750273600004</v>
      </c>
      <c r="Q5" s="223">
        <v>1936.5750273600004</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25">
        <f t="shared" ref="AJ5:AJ14" si="1">SUM(E5:AI5)</f>
        <v>15492.600218880003</v>
      </c>
    </row>
    <row r="6" spans="1:36" ht="15.75" customHeight="1" x14ac:dyDescent="0.3">
      <c r="A6" s="246" t="s">
        <v>224</v>
      </c>
      <c r="B6" s="247">
        <v>20</v>
      </c>
      <c r="C6" s="248">
        <v>200.99666710558978</v>
      </c>
      <c r="D6" s="249">
        <v>1</v>
      </c>
      <c r="E6" s="250"/>
      <c r="F6" s="250"/>
      <c r="G6" s="250"/>
      <c r="H6" s="250"/>
      <c r="I6" s="250"/>
      <c r="J6" s="223">
        <v>200.99666710558978</v>
      </c>
      <c r="K6" s="223">
        <v>200.99666710558978</v>
      </c>
      <c r="L6" s="223">
        <v>200.99666710558978</v>
      </c>
      <c r="M6" s="223">
        <v>200.99666710558978</v>
      </c>
      <c r="N6" s="223">
        <v>200.99666710558978</v>
      </c>
      <c r="O6" s="223">
        <v>200.99666710558978</v>
      </c>
      <c r="P6" s="223">
        <v>200.99666710558978</v>
      </c>
      <c r="Q6" s="223">
        <v>200.99666710558978</v>
      </c>
      <c r="R6" s="223">
        <v>200.99666710558978</v>
      </c>
      <c r="S6" s="223">
        <v>200.99666710558978</v>
      </c>
      <c r="T6" s="223">
        <v>199.36463444887636</v>
      </c>
      <c r="U6" s="223">
        <v>199.36463444887636</v>
      </c>
      <c r="V6" s="223">
        <v>199.36463444887636</v>
      </c>
      <c r="W6" s="223">
        <v>199.36463444887636</v>
      </c>
      <c r="X6" s="223">
        <v>199.36463444887636</v>
      </c>
      <c r="Y6" s="223">
        <v>199.36463444887636</v>
      </c>
      <c r="Z6" s="223">
        <v>199.36463444887636</v>
      </c>
      <c r="AA6" s="223">
        <v>199.36463444887636</v>
      </c>
      <c r="AB6" s="223">
        <v>199.36463444887636</v>
      </c>
      <c r="AC6" s="223">
        <v>199.36463444887636</v>
      </c>
      <c r="AD6" s="223">
        <v>0</v>
      </c>
      <c r="AE6" s="223">
        <v>0</v>
      </c>
      <c r="AF6" s="223">
        <v>0</v>
      </c>
      <c r="AG6" s="223">
        <v>0</v>
      </c>
      <c r="AH6" s="223">
        <v>0</v>
      </c>
      <c r="AI6" s="223">
        <v>0</v>
      </c>
      <c r="AJ6" s="225">
        <f t="shared" si="1"/>
        <v>4003.613015544659</v>
      </c>
    </row>
    <row r="7" spans="1:36" ht="15.75" customHeight="1" x14ac:dyDescent="0.3">
      <c r="A7" s="246" t="s">
        <v>47</v>
      </c>
      <c r="B7" s="247">
        <v>15</v>
      </c>
      <c r="C7" s="248">
        <v>240.89625000000004</v>
      </c>
      <c r="D7" s="249">
        <v>1</v>
      </c>
      <c r="E7" s="250"/>
      <c r="F7" s="250"/>
      <c r="G7" s="250"/>
      <c r="H7" s="250"/>
      <c r="I7" s="250"/>
      <c r="J7" s="223">
        <v>240.89625000000004</v>
      </c>
      <c r="K7" s="223">
        <v>240.89625000000004</v>
      </c>
      <c r="L7" s="223">
        <v>240.89625000000004</v>
      </c>
      <c r="M7" s="223">
        <v>240.89625000000004</v>
      </c>
      <c r="N7" s="223">
        <v>240.89625000000004</v>
      </c>
      <c r="O7" s="223">
        <v>240.89625000000004</v>
      </c>
      <c r="P7" s="223">
        <v>240.89625000000004</v>
      </c>
      <c r="Q7" s="223">
        <v>240.89625000000004</v>
      </c>
      <c r="R7" s="223">
        <v>240.89625000000004</v>
      </c>
      <c r="S7" s="223">
        <v>240.89625000000004</v>
      </c>
      <c r="T7" s="223">
        <v>240.89625000000004</v>
      </c>
      <c r="U7" s="223">
        <v>240.89625000000004</v>
      </c>
      <c r="V7" s="223">
        <v>240.89625000000004</v>
      </c>
      <c r="W7" s="223">
        <v>240.89625000000004</v>
      </c>
      <c r="X7" s="223">
        <v>240.89625000000004</v>
      </c>
      <c r="Y7" s="223">
        <v>0</v>
      </c>
      <c r="Z7" s="223">
        <v>0</v>
      </c>
      <c r="AA7" s="223">
        <v>0</v>
      </c>
      <c r="AB7" s="223">
        <v>0</v>
      </c>
      <c r="AC7" s="223">
        <v>0</v>
      </c>
      <c r="AD7" s="223">
        <v>0</v>
      </c>
      <c r="AE7" s="223">
        <v>0</v>
      </c>
      <c r="AF7" s="223">
        <v>0</v>
      </c>
      <c r="AG7" s="223">
        <v>0</v>
      </c>
      <c r="AH7" s="223">
        <v>0</v>
      </c>
      <c r="AI7" s="223">
        <v>0</v>
      </c>
      <c r="AJ7" s="225">
        <f t="shared" si="1"/>
        <v>3613.4437500000017</v>
      </c>
    </row>
    <row r="8" spans="1:36" ht="15.75" customHeight="1" x14ac:dyDescent="0.3">
      <c r="A8" s="246" t="s">
        <v>147</v>
      </c>
      <c r="B8" s="247">
        <v>7</v>
      </c>
      <c r="C8" s="248">
        <v>507.35225000000014</v>
      </c>
      <c r="D8" s="249">
        <v>1</v>
      </c>
      <c r="E8" s="250"/>
      <c r="F8" s="250"/>
      <c r="G8" s="250"/>
      <c r="H8" s="250"/>
      <c r="I8" s="250"/>
      <c r="J8" s="223">
        <v>507.35225000000014</v>
      </c>
      <c r="K8" s="223">
        <v>507.35225000000014</v>
      </c>
      <c r="L8" s="223">
        <v>507.35225000000014</v>
      </c>
      <c r="M8" s="223">
        <v>507.35225000000014</v>
      </c>
      <c r="N8" s="223">
        <v>507.35225000000014</v>
      </c>
      <c r="O8" s="223">
        <v>507.35225000000014</v>
      </c>
      <c r="P8" s="223">
        <v>507.35225000000014</v>
      </c>
      <c r="Q8" s="223">
        <v>0</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 t="shared" si="1"/>
        <v>3551.4657500000003</v>
      </c>
    </row>
    <row r="9" spans="1:36" ht="15.75" customHeight="1" x14ac:dyDescent="0.3">
      <c r="A9" s="246" t="s">
        <v>142</v>
      </c>
      <c r="B9" s="247">
        <v>2</v>
      </c>
      <c r="C9" s="248">
        <v>660.38868863555842</v>
      </c>
      <c r="D9" s="249">
        <v>1</v>
      </c>
      <c r="E9" s="250"/>
      <c r="F9" s="250"/>
      <c r="G9" s="250"/>
      <c r="H9" s="250"/>
      <c r="I9" s="250"/>
      <c r="J9" s="223">
        <v>660.38868863555842</v>
      </c>
      <c r="K9" s="223">
        <v>660.38868863555842</v>
      </c>
      <c r="L9" s="223">
        <v>0</v>
      </c>
      <c r="M9" s="223">
        <v>0</v>
      </c>
      <c r="N9" s="223">
        <v>0</v>
      </c>
      <c r="O9" s="223">
        <v>0</v>
      </c>
      <c r="P9" s="223">
        <v>0</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 t="shared" si="1"/>
        <v>1320.7773772711168</v>
      </c>
    </row>
    <row r="10" spans="1:36" ht="15.75" customHeight="1" x14ac:dyDescent="0.3">
      <c r="A10" s="246" t="s">
        <v>46</v>
      </c>
      <c r="B10" s="247">
        <v>10</v>
      </c>
      <c r="C10" s="248">
        <v>651.09308277683715</v>
      </c>
      <c r="D10" s="249">
        <v>1</v>
      </c>
      <c r="E10" s="250"/>
      <c r="F10" s="250"/>
      <c r="G10" s="250"/>
      <c r="H10" s="250"/>
      <c r="I10" s="250"/>
      <c r="J10" s="223">
        <v>651.09308277683715</v>
      </c>
      <c r="K10" s="223">
        <v>651.09308277683715</v>
      </c>
      <c r="L10" s="223">
        <v>651.09308277683715</v>
      </c>
      <c r="M10" s="223">
        <v>651.09308277683715</v>
      </c>
      <c r="N10" s="223">
        <v>651.09308277683715</v>
      </c>
      <c r="O10" s="223">
        <v>651.09308277683715</v>
      </c>
      <c r="P10" s="223">
        <v>651.09308277683715</v>
      </c>
      <c r="Q10" s="223">
        <v>651.09308277683715</v>
      </c>
      <c r="R10" s="223">
        <v>651.09308277683715</v>
      </c>
      <c r="S10" s="223">
        <v>651.09308277683715</v>
      </c>
      <c r="T10" s="223">
        <v>0</v>
      </c>
      <c r="U10" s="223">
        <v>0</v>
      </c>
      <c r="V10" s="223">
        <v>0</v>
      </c>
      <c r="W10" s="223">
        <v>0</v>
      </c>
      <c r="X10" s="223">
        <v>0</v>
      </c>
      <c r="Y10" s="223">
        <v>0</v>
      </c>
      <c r="Z10" s="223">
        <v>0</v>
      </c>
      <c r="AA10" s="223">
        <v>0</v>
      </c>
      <c r="AB10" s="223">
        <v>0</v>
      </c>
      <c r="AC10" s="223">
        <v>0</v>
      </c>
      <c r="AD10" s="223">
        <v>0</v>
      </c>
      <c r="AE10" s="223">
        <v>0</v>
      </c>
      <c r="AF10" s="223">
        <v>0</v>
      </c>
      <c r="AG10" s="223">
        <v>0</v>
      </c>
      <c r="AH10" s="223">
        <v>0</v>
      </c>
      <c r="AI10" s="223">
        <v>0</v>
      </c>
      <c r="AJ10" s="225">
        <f t="shared" si="1"/>
        <v>6510.9308277683713</v>
      </c>
    </row>
    <row r="11" spans="1:36" ht="15.75" customHeight="1" x14ac:dyDescent="0.3">
      <c r="A11" s="246" t="s">
        <v>214</v>
      </c>
      <c r="B11" s="247">
        <v>10</v>
      </c>
      <c r="C11" s="248">
        <v>577.24908333974315</v>
      </c>
      <c r="D11" s="249">
        <v>1</v>
      </c>
      <c r="E11" s="250"/>
      <c r="F11" s="250"/>
      <c r="G11" s="250"/>
      <c r="H11" s="250"/>
      <c r="I11" s="250"/>
      <c r="J11" s="223">
        <v>577.24908333974315</v>
      </c>
      <c r="K11" s="223">
        <v>577.24908333974315</v>
      </c>
      <c r="L11" s="223">
        <v>577.24908333974315</v>
      </c>
      <c r="M11" s="223">
        <v>577.24908333974315</v>
      </c>
      <c r="N11" s="223">
        <v>577.24908333974315</v>
      </c>
      <c r="O11" s="223">
        <v>577.24908333974315</v>
      </c>
      <c r="P11" s="223">
        <v>577.24908333974315</v>
      </c>
      <c r="Q11" s="223">
        <v>577.24908333974315</v>
      </c>
      <c r="R11" s="223">
        <v>577.24908333974315</v>
      </c>
      <c r="S11" s="223">
        <v>577.24908333974315</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25">
        <f t="shared" si="1"/>
        <v>5772.4908333974317</v>
      </c>
    </row>
    <row r="12" spans="1:36" ht="15.75" customHeight="1" x14ac:dyDescent="0.3">
      <c r="A12" s="246" t="s">
        <v>119</v>
      </c>
      <c r="B12" s="247">
        <v>20</v>
      </c>
      <c r="C12" s="248">
        <v>171.45566499541701</v>
      </c>
      <c r="D12" s="249">
        <v>1</v>
      </c>
      <c r="E12" s="250"/>
      <c r="F12" s="250"/>
      <c r="G12" s="250"/>
      <c r="H12" s="250"/>
      <c r="I12" s="250"/>
      <c r="J12" s="223">
        <v>171.45566499541701</v>
      </c>
      <c r="K12" s="223">
        <v>171.45566499541701</v>
      </c>
      <c r="L12" s="223">
        <v>171.45566499541701</v>
      </c>
      <c r="M12" s="223">
        <v>171.45566499541701</v>
      </c>
      <c r="N12" s="223">
        <v>171.45566499541701</v>
      </c>
      <c r="O12" s="223">
        <v>171.45566499541701</v>
      </c>
      <c r="P12" s="223">
        <v>171.45566499541701</v>
      </c>
      <c r="Q12" s="223">
        <v>171.45566499541701</v>
      </c>
      <c r="R12" s="223">
        <v>171.45566499541701</v>
      </c>
      <c r="S12" s="223">
        <v>171.45566499541701</v>
      </c>
      <c r="T12" s="223">
        <v>171.1676592324676</v>
      </c>
      <c r="U12" s="223">
        <v>171.1676592324676</v>
      </c>
      <c r="V12" s="223">
        <v>171.1676592324676</v>
      </c>
      <c r="W12" s="223">
        <v>171.1676592324676</v>
      </c>
      <c r="X12" s="223">
        <v>171.1676592324676</v>
      </c>
      <c r="Y12" s="223">
        <v>171.1676592324676</v>
      </c>
      <c r="Z12" s="223">
        <v>171.1676592324676</v>
      </c>
      <c r="AA12" s="223">
        <v>171.1676592324676</v>
      </c>
      <c r="AB12" s="223">
        <v>171.1676592324676</v>
      </c>
      <c r="AC12" s="223">
        <v>171.1676592324676</v>
      </c>
      <c r="AD12" s="223">
        <v>0</v>
      </c>
      <c r="AE12" s="223">
        <v>0</v>
      </c>
      <c r="AF12" s="223">
        <v>0</v>
      </c>
      <c r="AG12" s="223">
        <v>0</v>
      </c>
      <c r="AH12" s="223">
        <v>0</v>
      </c>
      <c r="AI12" s="223">
        <v>0</v>
      </c>
      <c r="AJ12" s="225">
        <f t="shared" si="1"/>
        <v>3426.233242278845</v>
      </c>
    </row>
    <row r="13" spans="1:36" ht="15.75" customHeight="1" x14ac:dyDescent="0.3">
      <c r="A13" s="246" t="s">
        <v>213</v>
      </c>
      <c r="B13" s="247">
        <v>10</v>
      </c>
      <c r="C13" s="248">
        <v>70.087777653384691</v>
      </c>
      <c r="D13" s="249">
        <v>1</v>
      </c>
      <c r="E13" s="250"/>
      <c r="F13" s="250"/>
      <c r="G13" s="250"/>
      <c r="H13" s="250"/>
      <c r="I13" s="250"/>
      <c r="J13" s="223">
        <v>70.087777653384691</v>
      </c>
      <c r="K13" s="223">
        <v>70.087777653384691</v>
      </c>
      <c r="L13" s="223">
        <v>70.087777653384691</v>
      </c>
      <c r="M13" s="223">
        <v>70.087777653384691</v>
      </c>
      <c r="N13" s="223">
        <v>70.087777653384691</v>
      </c>
      <c r="O13" s="223">
        <v>70.087777653384691</v>
      </c>
      <c r="P13" s="223">
        <v>70.087777653384691</v>
      </c>
      <c r="Q13" s="223">
        <v>70.087777653384691</v>
      </c>
      <c r="R13" s="223">
        <v>70.087777653384691</v>
      </c>
      <c r="S13" s="223">
        <v>70.087777653384691</v>
      </c>
      <c r="T13" s="223">
        <v>0</v>
      </c>
      <c r="U13" s="223">
        <v>0</v>
      </c>
      <c r="V13" s="223">
        <v>0</v>
      </c>
      <c r="W13" s="223">
        <v>0</v>
      </c>
      <c r="X13" s="223">
        <v>0</v>
      </c>
      <c r="Y13" s="223">
        <v>0</v>
      </c>
      <c r="Z13" s="223">
        <v>0</v>
      </c>
      <c r="AA13" s="223">
        <v>0</v>
      </c>
      <c r="AB13" s="223">
        <v>0</v>
      </c>
      <c r="AC13" s="223">
        <v>0</v>
      </c>
      <c r="AD13" s="223">
        <v>0</v>
      </c>
      <c r="AE13" s="223">
        <v>0</v>
      </c>
      <c r="AF13" s="223">
        <v>0</v>
      </c>
      <c r="AG13" s="223">
        <v>0</v>
      </c>
      <c r="AH13" s="223">
        <v>0</v>
      </c>
      <c r="AI13" s="223">
        <v>0</v>
      </c>
      <c r="AJ13" s="225">
        <f t="shared" si="1"/>
        <v>700.87777653384694</v>
      </c>
    </row>
    <row r="14" spans="1:36" ht="15.75" customHeight="1" x14ac:dyDescent="0.3">
      <c r="A14" s="246" t="s">
        <v>227</v>
      </c>
      <c r="B14" s="247">
        <v>10</v>
      </c>
      <c r="C14" s="248">
        <v>11.049830100103197</v>
      </c>
      <c r="D14" s="249">
        <v>1</v>
      </c>
      <c r="E14" s="250"/>
      <c r="F14" s="250"/>
      <c r="G14" s="250"/>
      <c r="H14" s="250"/>
      <c r="I14" s="250"/>
      <c r="J14" s="223">
        <v>11.049830100103197</v>
      </c>
      <c r="K14" s="223">
        <v>11.049830100103197</v>
      </c>
      <c r="L14" s="223">
        <v>11.049830100103197</v>
      </c>
      <c r="M14" s="223">
        <v>11.049830100103197</v>
      </c>
      <c r="N14" s="223">
        <v>11.049830100103197</v>
      </c>
      <c r="O14" s="223">
        <v>11.049830100103197</v>
      </c>
      <c r="P14" s="223">
        <v>11.049830100103197</v>
      </c>
      <c r="Q14" s="223">
        <v>11.049830100103197</v>
      </c>
      <c r="R14" s="223">
        <v>11.049830100103197</v>
      </c>
      <c r="S14" s="223">
        <v>11.049830100103197</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25">
        <f t="shared" si="1"/>
        <v>110.49830100103195</v>
      </c>
    </row>
    <row r="15" spans="1:36" ht="15.75" customHeight="1" x14ac:dyDescent="0.3">
      <c r="A15" s="226" t="s">
        <v>372</v>
      </c>
      <c r="B15" s="243"/>
      <c r="C15" s="228">
        <f>SUM(C5:C14)</f>
        <v>5027.1443219666344</v>
      </c>
      <c r="D15" s="253">
        <f>J15/C15</f>
        <v>1</v>
      </c>
      <c r="E15" s="108"/>
      <c r="F15" s="96"/>
      <c r="G15" s="96"/>
      <c r="H15" s="96"/>
      <c r="I15" s="96"/>
      <c r="J15" s="228">
        <f t="shared" ref="J15:AJ15" si="2">SUM(J5:J14)</f>
        <v>5027.1443219666344</v>
      </c>
      <c r="K15" s="228">
        <f t="shared" si="2"/>
        <v>5027.1443219666344</v>
      </c>
      <c r="L15" s="228">
        <f t="shared" si="2"/>
        <v>4366.7556333310749</v>
      </c>
      <c r="M15" s="228">
        <f t="shared" si="2"/>
        <v>4366.7556333310749</v>
      </c>
      <c r="N15" s="228">
        <f t="shared" si="2"/>
        <v>4366.7556333310749</v>
      </c>
      <c r="O15" s="228">
        <f t="shared" si="2"/>
        <v>4366.7556333310749</v>
      </c>
      <c r="P15" s="228">
        <f t="shared" si="2"/>
        <v>4366.7556333310749</v>
      </c>
      <c r="Q15" s="228">
        <f t="shared" si="2"/>
        <v>3859.4033833310755</v>
      </c>
      <c r="R15" s="228">
        <f t="shared" si="2"/>
        <v>1922.8283559710749</v>
      </c>
      <c r="S15" s="228">
        <f t="shared" si="2"/>
        <v>1922.8283559710749</v>
      </c>
      <c r="T15" s="228">
        <f t="shared" si="2"/>
        <v>611.42854368134397</v>
      </c>
      <c r="U15" s="228">
        <f t="shared" si="2"/>
        <v>611.42854368134397</v>
      </c>
      <c r="V15" s="228">
        <f t="shared" si="2"/>
        <v>611.42854368134397</v>
      </c>
      <c r="W15" s="228">
        <f t="shared" si="2"/>
        <v>611.42854368134397</v>
      </c>
      <c r="X15" s="228">
        <f t="shared" si="2"/>
        <v>611.42854368134397</v>
      </c>
      <c r="Y15" s="228">
        <f t="shared" si="2"/>
        <v>370.53229368134396</v>
      </c>
      <c r="Z15" s="228">
        <f t="shared" si="2"/>
        <v>370.53229368134396</v>
      </c>
      <c r="AA15" s="228">
        <f t="shared" si="2"/>
        <v>370.53229368134396</v>
      </c>
      <c r="AB15" s="228">
        <f t="shared" si="2"/>
        <v>370.53229368134396</v>
      </c>
      <c r="AC15" s="228">
        <f t="shared" si="2"/>
        <v>370.53229368134396</v>
      </c>
      <c r="AD15" s="228">
        <f t="shared" si="2"/>
        <v>0</v>
      </c>
      <c r="AE15" s="228">
        <f t="shared" si="2"/>
        <v>0</v>
      </c>
      <c r="AF15" s="228">
        <f t="shared" si="2"/>
        <v>0</v>
      </c>
      <c r="AG15" s="228">
        <f t="shared" si="2"/>
        <v>0</v>
      </c>
      <c r="AH15" s="228">
        <f t="shared" si="2"/>
        <v>0</v>
      </c>
      <c r="AI15" s="245">
        <f t="shared" si="2"/>
        <v>0</v>
      </c>
      <c r="AJ15" s="220">
        <f t="shared" si="2"/>
        <v>44502.93109267531</v>
      </c>
    </row>
    <row r="16" spans="1:36" ht="15.75" customHeight="1" x14ac:dyDescent="0.3">
      <c r="A16" s="226" t="s">
        <v>373</v>
      </c>
      <c r="B16" s="231"/>
      <c r="C16" s="232"/>
      <c r="D16" s="244"/>
      <c r="E16" s="99"/>
      <c r="F16" s="99"/>
      <c r="G16" s="99"/>
      <c r="H16" s="99"/>
      <c r="I16" s="100"/>
      <c r="J16" s="220">
        <f>J15-J15</f>
        <v>0</v>
      </c>
      <c r="K16" s="234">
        <f>J15-K15</f>
        <v>0</v>
      </c>
      <c r="L16" s="234">
        <f t="shared" ref="L16:AI16" si="3">K15-L15</f>
        <v>660.38868863555945</v>
      </c>
      <c r="M16" s="234">
        <f t="shared" si="3"/>
        <v>0</v>
      </c>
      <c r="N16" s="234">
        <f t="shared" si="3"/>
        <v>0</v>
      </c>
      <c r="O16" s="234">
        <f t="shared" si="3"/>
        <v>0</v>
      </c>
      <c r="P16" s="234">
        <f t="shared" si="3"/>
        <v>0</v>
      </c>
      <c r="Q16" s="234">
        <f t="shared" si="3"/>
        <v>507.35224999999946</v>
      </c>
      <c r="R16" s="234">
        <f t="shared" si="3"/>
        <v>1936.5750273600006</v>
      </c>
      <c r="S16" s="234">
        <f t="shared" si="3"/>
        <v>0</v>
      </c>
      <c r="T16" s="234">
        <f t="shared" si="3"/>
        <v>1311.399812289731</v>
      </c>
      <c r="U16" s="234">
        <f t="shared" si="3"/>
        <v>0</v>
      </c>
      <c r="V16" s="234">
        <f t="shared" si="3"/>
        <v>0</v>
      </c>
      <c r="W16" s="234">
        <f t="shared" si="3"/>
        <v>0</v>
      </c>
      <c r="X16" s="234">
        <f t="shared" si="3"/>
        <v>0</v>
      </c>
      <c r="Y16" s="234">
        <f t="shared" si="3"/>
        <v>240.89625000000001</v>
      </c>
      <c r="Z16" s="234">
        <f t="shared" si="3"/>
        <v>0</v>
      </c>
      <c r="AA16" s="234">
        <f t="shared" si="3"/>
        <v>0</v>
      </c>
      <c r="AB16" s="234">
        <f t="shared" si="3"/>
        <v>0</v>
      </c>
      <c r="AC16" s="234">
        <f t="shared" si="3"/>
        <v>0</v>
      </c>
      <c r="AD16" s="234">
        <f t="shared" si="3"/>
        <v>370.53229368134396</v>
      </c>
      <c r="AE16" s="234">
        <f t="shared" si="3"/>
        <v>0</v>
      </c>
      <c r="AF16" s="234">
        <f t="shared" si="3"/>
        <v>0</v>
      </c>
      <c r="AG16" s="234">
        <f t="shared" si="3"/>
        <v>0</v>
      </c>
      <c r="AH16" s="234">
        <f t="shared" si="3"/>
        <v>0</v>
      </c>
      <c r="AI16" s="234">
        <f t="shared" si="3"/>
        <v>0</v>
      </c>
      <c r="AJ16" s="107"/>
    </row>
    <row r="17" spans="1:36" ht="15.75" customHeight="1" x14ac:dyDescent="0.3">
      <c r="A17" s="226" t="s">
        <v>374</v>
      </c>
      <c r="B17" s="231"/>
      <c r="C17" s="232"/>
      <c r="D17" s="232"/>
      <c r="E17" s="96"/>
      <c r="F17" s="96"/>
      <c r="G17" s="96"/>
      <c r="H17" s="96"/>
      <c r="I17" s="101"/>
      <c r="J17" s="220">
        <f>$J15-J15</f>
        <v>0</v>
      </c>
      <c r="K17" s="236">
        <f t="shared" ref="K17:AI17" si="4">$J15-K15</f>
        <v>0</v>
      </c>
      <c r="L17" s="236">
        <f t="shared" si="4"/>
        <v>660.38868863555945</v>
      </c>
      <c r="M17" s="236">
        <f t="shared" si="4"/>
        <v>660.38868863555945</v>
      </c>
      <c r="N17" s="236">
        <f t="shared" si="4"/>
        <v>660.38868863555945</v>
      </c>
      <c r="O17" s="236">
        <f t="shared" si="4"/>
        <v>660.38868863555945</v>
      </c>
      <c r="P17" s="236">
        <f t="shared" si="4"/>
        <v>660.38868863555945</v>
      </c>
      <c r="Q17" s="236">
        <f t="shared" si="4"/>
        <v>1167.7409386355589</v>
      </c>
      <c r="R17" s="236">
        <f t="shared" si="4"/>
        <v>3104.3159659955595</v>
      </c>
      <c r="S17" s="236">
        <f t="shared" si="4"/>
        <v>3104.3159659955595</v>
      </c>
      <c r="T17" s="236">
        <f t="shared" si="4"/>
        <v>4415.7157782852901</v>
      </c>
      <c r="U17" s="236">
        <f t="shared" si="4"/>
        <v>4415.7157782852901</v>
      </c>
      <c r="V17" s="236">
        <f t="shared" si="4"/>
        <v>4415.7157782852901</v>
      </c>
      <c r="W17" s="236">
        <f t="shared" si="4"/>
        <v>4415.7157782852901</v>
      </c>
      <c r="X17" s="236">
        <f t="shared" si="4"/>
        <v>4415.7157782852901</v>
      </c>
      <c r="Y17" s="236">
        <f t="shared" si="4"/>
        <v>4656.6120282852908</v>
      </c>
      <c r="Z17" s="236">
        <f t="shared" si="4"/>
        <v>4656.6120282852908</v>
      </c>
      <c r="AA17" s="236">
        <f t="shared" si="4"/>
        <v>4656.6120282852908</v>
      </c>
      <c r="AB17" s="236">
        <f t="shared" si="4"/>
        <v>4656.6120282852908</v>
      </c>
      <c r="AC17" s="236">
        <f t="shared" si="4"/>
        <v>4656.6120282852908</v>
      </c>
      <c r="AD17" s="236">
        <f t="shared" si="4"/>
        <v>5027.1443219666344</v>
      </c>
      <c r="AE17" s="236">
        <f t="shared" si="4"/>
        <v>5027.1443219666344</v>
      </c>
      <c r="AF17" s="236">
        <f t="shared" si="4"/>
        <v>5027.1443219666344</v>
      </c>
      <c r="AG17" s="236">
        <f t="shared" si="4"/>
        <v>5027.1443219666344</v>
      </c>
      <c r="AH17" s="236">
        <f t="shared" si="4"/>
        <v>5027.1443219666344</v>
      </c>
      <c r="AI17" s="236">
        <f t="shared" si="4"/>
        <v>5027.1443219666344</v>
      </c>
      <c r="AJ17" s="102"/>
    </row>
    <row r="18" spans="1:36" ht="15.75" customHeight="1" x14ac:dyDescent="0.3">
      <c r="A18" s="239" t="s">
        <v>70</v>
      </c>
      <c r="B18" s="254">
        <f>SUMPRODUCT(B5:B14,C5:C14)/C15</f>
        <v>8.8563463917930143</v>
      </c>
      <c r="C18" s="77"/>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row>
    <row r="19" spans="1:36" s="104" customFormat="1" ht="15.75" customHeight="1" x14ac:dyDescent="0.25"/>
    <row r="20" spans="1:36" ht="15.75" customHeight="1" x14ac:dyDescent="0.3">
      <c r="A20" s="589" t="s">
        <v>2</v>
      </c>
      <c r="B20" s="590"/>
      <c r="C20" s="590"/>
      <c r="D20" s="590"/>
    </row>
    <row r="21" spans="1:36" ht="15.75" customHeight="1" x14ac:dyDescent="0.3">
      <c r="A21" s="591" t="s">
        <v>557</v>
      </c>
      <c r="B21" s="592"/>
      <c r="C21" s="592"/>
      <c r="D21" s="593"/>
    </row>
    <row r="22" spans="1:36" ht="15.75" customHeight="1" x14ac:dyDescent="0.3"/>
    <row r="23" spans="1:36" ht="15.75" customHeight="1" x14ac:dyDescent="0.3"/>
    <row r="24" spans="1:36" ht="15.75" customHeight="1" x14ac:dyDescent="0.3"/>
    <row r="34" s="104" customFormat="1" ht="15" x14ac:dyDescent="0.25"/>
  </sheetData>
  <mergeCells count="7">
    <mergeCell ref="A21:D21"/>
    <mergeCell ref="AJ3:AJ4"/>
    <mergeCell ref="A3:A4"/>
    <mergeCell ref="B3:B4"/>
    <mergeCell ref="C3:C4"/>
    <mergeCell ref="D3:D4"/>
    <mergeCell ref="A20:D2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82DD-A945-4E9E-8D2F-9C69AFE15E08}">
  <dimension ref="A1:AJ21"/>
  <sheetViews>
    <sheetView workbookViewId="0">
      <selection activeCell="Z22" sqref="A20:Z2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103" t="s">
        <v>558</v>
      </c>
    </row>
    <row r="2" spans="1:36" s="104" customFormat="1" ht="15.75" customHeight="1" x14ac:dyDescent="0.3">
      <c r="A2" s="103"/>
    </row>
    <row r="3" spans="1:36" s="104" customFormat="1" ht="15.75" customHeight="1" x14ac:dyDescent="0.25">
      <c r="A3" s="561" t="s">
        <v>314</v>
      </c>
      <c r="B3" s="563" t="s">
        <v>0</v>
      </c>
      <c r="C3" s="563" t="s">
        <v>412</v>
      </c>
      <c r="D3" s="563" t="s">
        <v>60</v>
      </c>
      <c r="E3" s="155"/>
      <c r="F3" s="156"/>
      <c r="G3" s="156"/>
      <c r="H3" s="156"/>
      <c r="I3" s="156"/>
      <c r="J3" s="151" t="s">
        <v>414</v>
      </c>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597" t="s">
        <v>1</v>
      </c>
    </row>
    <row r="4" spans="1:36" s="104" customFormat="1" ht="15.75" customHeight="1" x14ac:dyDescent="0.25">
      <c r="A4" s="566"/>
      <c r="B4" s="565"/>
      <c r="C4" s="565"/>
      <c r="D4" s="564"/>
      <c r="E4" s="396">
        <v>2018</v>
      </c>
      <c r="F4" s="396">
        <f>E4+1</f>
        <v>2019</v>
      </c>
      <c r="G4" s="396">
        <f t="shared" ref="G4:AI4" si="0">F4+1</f>
        <v>2020</v>
      </c>
      <c r="H4" s="396">
        <f t="shared" si="0"/>
        <v>2021</v>
      </c>
      <c r="I4" s="396">
        <f t="shared" si="0"/>
        <v>2022</v>
      </c>
      <c r="J4" s="396">
        <f t="shared" si="0"/>
        <v>2023</v>
      </c>
      <c r="K4" s="396">
        <f t="shared" si="0"/>
        <v>2024</v>
      </c>
      <c r="L4" s="396">
        <f t="shared" si="0"/>
        <v>2025</v>
      </c>
      <c r="M4" s="396">
        <f t="shared" si="0"/>
        <v>2026</v>
      </c>
      <c r="N4" s="396">
        <f t="shared" si="0"/>
        <v>2027</v>
      </c>
      <c r="O4" s="396">
        <f t="shared" si="0"/>
        <v>2028</v>
      </c>
      <c r="P4" s="396">
        <f t="shared" si="0"/>
        <v>2029</v>
      </c>
      <c r="Q4" s="396">
        <f t="shared" si="0"/>
        <v>2030</v>
      </c>
      <c r="R4" s="396">
        <f t="shared" si="0"/>
        <v>2031</v>
      </c>
      <c r="S4" s="396">
        <f t="shared" si="0"/>
        <v>2032</v>
      </c>
      <c r="T4" s="396">
        <f t="shared" si="0"/>
        <v>2033</v>
      </c>
      <c r="U4" s="396">
        <f t="shared" si="0"/>
        <v>2034</v>
      </c>
      <c r="V4" s="396">
        <f t="shared" si="0"/>
        <v>2035</v>
      </c>
      <c r="W4" s="396">
        <f t="shared" si="0"/>
        <v>2036</v>
      </c>
      <c r="X4" s="396">
        <f t="shared" si="0"/>
        <v>2037</v>
      </c>
      <c r="Y4" s="396">
        <f t="shared" si="0"/>
        <v>2038</v>
      </c>
      <c r="Z4" s="396">
        <f t="shared" si="0"/>
        <v>2039</v>
      </c>
      <c r="AA4" s="396">
        <f t="shared" si="0"/>
        <v>2040</v>
      </c>
      <c r="AB4" s="396">
        <f t="shared" si="0"/>
        <v>2041</v>
      </c>
      <c r="AC4" s="396">
        <f t="shared" si="0"/>
        <v>2042</v>
      </c>
      <c r="AD4" s="396">
        <f t="shared" si="0"/>
        <v>2043</v>
      </c>
      <c r="AE4" s="396">
        <f t="shared" si="0"/>
        <v>2044</v>
      </c>
      <c r="AF4" s="396">
        <f t="shared" si="0"/>
        <v>2045</v>
      </c>
      <c r="AG4" s="396">
        <f t="shared" si="0"/>
        <v>2046</v>
      </c>
      <c r="AH4" s="396">
        <f t="shared" si="0"/>
        <v>2047</v>
      </c>
      <c r="AI4" s="397">
        <f t="shared" si="0"/>
        <v>2048</v>
      </c>
      <c r="AJ4" s="598"/>
    </row>
    <row r="5" spans="1:36" ht="15.75" customHeight="1" x14ac:dyDescent="0.3">
      <c r="A5" s="246" t="s">
        <v>47</v>
      </c>
      <c r="B5" s="247">
        <v>15</v>
      </c>
      <c r="C5" s="248">
        <v>63.393750000000004</v>
      </c>
      <c r="D5" s="249">
        <v>1</v>
      </c>
      <c r="E5" s="250"/>
      <c r="F5" s="250"/>
      <c r="G5" s="250"/>
      <c r="H5" s="250"/>
      <c r="I5" s="250"/>
      <c r="J5" s="223">
        <v>63.393750000000004</v>
      </c>
      <c r="K5" s="223">
        <v>63.393750000000004</v>
      </c>
      <c r="L5" s="223">
        <v>63.393750000000004</v>
      </c>
      <c r="M5" s="223">
        <v>63.393750000000004</v>
      </c>
      <c r="N5" s="223">
        <v>63.393750000000004</v>
      </c>
      <c r="O5" s="223">
        <v>63.393750000000004</v>
      </c>
      <c r="P5" s="223">
        <v>63.393750000000004</v>
      </c>
      <c r="Q5" s="223">
        <v>63.393750000000004</v>
      </c>
      <c r="R5" s="223">
        <v>63.393750000000004</v>
      </c>
      <c r="S5" s="223">
        <v>63.393750000000004</v>
      </c>
      <c r="T5" s="223">
        <v>63.393750000000004</v>
      </c>
      <c r="U5" s="223">
        <v>63.393750000000004</v>
      </c>
      <c r="V5" s="223">
        <v>63.393750000000004</v>
      </c>
      <c r="W5" s="223">
        <v>63.393750000000004</v>
      </c>
      <c r="X5" s="223">
        <v>63.393750000000004</v>
      </c>
      <c r="Y5" s="223">
        <v>0</v>
      </c>
      <c r="Z5" s="223">
        <v>0</v>
      </c>
      <c r="AA5" s="223">
        <v>0</v>
      </c>
      <c r="AB5" s="223">
        <v>0</v>
      </c>
      <c r="AC5" s="223">
        <v>0</v>
      </c>
      <c r="AD5" s="223">
        <v>0</v>
      </c>
      <c r="AE5" s="223">
        <v>0</v>
      </c>
      <c r="AF5" s="223">
        <v>0</v>
      </c>
      <c r="AG5" s="223">
        <v>0</v>
      </c>
      <c r="AH5" s="223">
        <v>0</v>
      </c>
      <c r="AI5" s="223">
        <v>0</v>
      </c>
      <c r="AJ5" s="225">
        <f t="shared" ref="AJ5:AJ11" si="1">SUM(E5:AI5)</f>
        <v>950.90624999999977</v>
      </c>
    </row>
    <row r="6" spans="1:36" ht="15.75" customHeight="1" x14ac:dyDescent="0.3">
      <c r="A6" s="246" t="s">
        <v>213</v>
      </c>
      <c r="B6" s="247">
        <v>10</v>
      </c>
      <c r="C6" s="248">
        <v>17.298797820456716</v>
      </c>
      <c r="D6" s="249">
        <v>1</v>
      </c>
      <c r="E6" s="250"/>
      <c r="F6" s="250"/>
      <c r="G6" s="250"/>
      <c r="H6" s="250"/>
      <c r="I6" s="250"/>
      <c r="J6" s="223">
        <v>17.298797820456716</v>
      </c>
      <c r="K6" s="223">
        <v>17.298797820456716</v>
      </c>
      <c r="L6" s="223">
        <v>17.298797820456716</v>
      </c>
      <c r="M6" s="223">
        <v>17.298797820456716</v>
      </c>
      <c r="N6" s="223">
        <v>17.298797820456716</v>
      </c>
      <c r="O6" s="223">
        <v>17.298797820456716</v>
      </c>
      <c r="P6" s="223">
        <v>17.298797820456716</v>
      </c>
      <c r="Q6" s="223">
        <v>17.298797820456716</v>
      </c>
      <c r="R6" s="223">
        <v>17.298797820456716</v>
      </c>
      <c r="S6" s="223">
        <v>17.298797820456716</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25">
        <f t="shared" si="1"/>
        <v>172.98797820456716</v>
      </c>
    </row>
    <row r="7" spans="1:36" ht="15.75" customHeight="1" x14ac:dyDescent="0.3">
      <c r="A7" s="246" t="s">
        <v>46</v>
      </c>
      <c r="B7" s="247">
        <v>10</v>
      </c>
      <c r="C7" s="248">
        <v>160.70031007339946</v>
      </c>
      <c r="D7" s="249">
        <v>1</v>
      </c>
      <c r="E7" s="250"/>
      <c r="F7" s="250"/>
      <c r="G7" s="250"/>
      <c r="H7" s="250"/>
      <c r="I7" s="250"/>
      <c r="J7" s="223">
        <v>160.70031007339946</v>
      </c>
      <c r="K7" s="223">
        <v>160.70031007339946</v>
      </c>
      <c r="L7" s="223">
        <v>160.70031007339946</v>
      </c>
      <c r="M7" s="223">
        <v>160.70031007339946</v>
      </c>
      <c r="N7" s="223">
        <v>160.70031007339946</v>
      </c>
      <c r="O7" s="223">
        <v>160.70031007339946</v>
      </c>
      <c r="P7" s="223">
        <v>160.70031007339946</v>
      </c>
      <c r="Q7" s="223">
        <v>160.70031007339946</v>
      </c>
      <c r="R7" s="223">
        <v>160.70031007339946</v>
      </c>
      <c r="S7" s="223">
        <v>160.70031007339946</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 t="shared" si="1"/>
        <v>1607.0031007339949</v>
      </c>
    </row>
    <row r="8" spans="1:36" ht="15.75" customHeight="1" x14ac:dyDescent="0.3">
      <c r="A8" s="246" t="s">
        <v>225</v>
      </c>
      <c r="B8" s="247">
        <v>8</v>
      </c>
      <c r="C8" s="248">
        <v>79.983727500000001</v>
      </c>
      <c r="D8" s="249">
        <v>1</v>
      </c>
      <c r="E8" s="250"/>
      <c r="F8" s="250"/>
      <c r="G8" s="250"/>
      <c r="H8" s="250"/>
      <c r="I8" s="250"/>
      <c r="J8" s="223">
        <v>79.983727500000001</v>
      </c>
      <c r="K8" s="223">
        <v>79.983727500000001</v>
      </c>
      <c r="L8" s="223">
        <v>79.983727500000001</v>
      </c>
      <c r="M8" s="223">
        <v>79.983727500000001</v>
      </c>
      <c r="N8" s="223">
        <v>79.983727500000001</v>
      </c>
      <c r="O8" s="223">
        <v>79.983727500000001</v>
      </c>
      <c r="P8" s="223">
        <v>79.983727500000001</v>
      </c>
      <c r="Q8" s="223">
        <v>79.983727500000001</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 t="shared" si="1"/>
        <v>639.86982</v>
      </c>
    </row>
    <row r="9" spans="1:36" ht="15.75" customHeight="1" x14ac:dyDescent="0.3">
      <c r="A9" s="246" t="s">
        <v>99</v>
      </c>
      <c r="B9" s="247">
        <v>8</v>
      </c>
      <c r="C9" s="248">
        <v>382.21875540000008</v>
      </c>
      <c r="D9" s="249">
        <v>1</v>
      </c>
      <c r="E9" s="250"/>
      <c r="F9" s="250"/>
      <c r="G9" s="250"/>
      <c r="H9" s="250"/>
      <c r="I9" s="250"/>
      <c r="J9" s="223">
        <v>382.21875540000008</v>
      </c>
      <c r="K9" s="223">
        <v>382.21875540000008</v>
      </c>
      <c r="L9" s="223">
        <v>382.21875540000008</v>
      </c>
      <c r="M9" s="223">
        <v>382.21875540000008</v>
      </c>
      <c r="N9" s="223">
        <v>382.21875540000008</v>
      </c>
      <c r="O9" s="223">
        <v>382.21875540000008</v>
      </c>
      <c r="P9" s="223">
        <v>382.21875540000008</v>
      </c>
      <c r="Q9" s="223">
        <v>382.21875540000008</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 t="shared" si="1"/>
        <v>3057.7500432000011</v>
      </c>
    </row>
    <row r="10" spans="1:36" ht="15.75" customHeight="1" x14ac:dyDescent="0.3">
      <c r="A10" s="246" t="s">
        <v>226</v>
      </c>
      <c r="B10" s="247">
        <v>20</v>
      </c>
      <c r="C10" s="248">
        <v>36.605189418900466</v>
      </c>
      <c r="D10" s="249">
        <v>1</v>
      </c>
      <c r="E10" s="250"/>
      <c r="F10" s="250"/>
      <c r="G10" s="250"/>
      <c r="H10" s="250"/>
      <c r="I10" s="250"/>
      <c r="J10" s="223">
        <v>36.605189418900466</v>
      </c>
      <c r="K10" s="223">
        <v>36.605189418900466</v>
      </c>
      <c r="L10" s="223">
        <v>36.605189418900466</v>
      </c>
      <c r="M10" s="223">
        <v>36.605189418900466</v>
      </c>
      <c r="N10" s="223">
        <v>36.605189418900466</v>
      </c>
      <c r="O10" s="223">
        <v>36.605189418900466</v>
      </c>
      <c r="P10" s="223">
        <v>36.605189418900466</v>
      </c>
      <c r="Q10" s="223">
        <v>36.605189418900466</v>
      </c>
      <c r="R10" s="223">
        <v>36.605189418900466</v>
      </c>
      <c r="S10" s="223">
        <v>36.605189418900466</v>
      </c>
      <c r="T10" s="223">
        <v>34.038891465265756</v>
      </c>
      <c r="U10" s="223">
        <v>34.038891465265756</v>
      </c>
      <c r="V10" s="223">
        <v>34.038891465265756</v>
      </c>
      <c r="W10" s="223">
        <v>34.038891465265756</v>
      </c>
      <c r="X10" s="223">
        <v>34.038891465265756</v>
      </c>
      <c r="Y10" s="223">
        <v>34.038891465265756</v>
      </c>
      <c r="Z10" s="223">
        <v>34.038891465265756</v>
      </c>
      <c r="AA10" s="223">
        <v>34.038891465265756</v>
      </c>
      <c r="AB10" s="223">
        <v>34.038891465265756</v>
      </c>
      <c r="AC10" s="223">
        <v>34.038891465265756</v>
      </c>
      <c r="AD10" s="223">
        <v>0</v>
      </c>
      <c r="AE10" s="223">
        <v>0</v>
      </c>
      <c r="AF10" s="223">
        <v>0</v>
      </c>
      <c r="AG10" s="223">
        <v>0</v>
      </c>
      <c r="AH10" s="223">
        <v>0</v>
      </c>
      <c r="AI10" s="223">
        <v>0</v>
      </c>
      <c r="AJ10" s="225">
        <f t="shared" si="1"/>
        <v>706.44080884166249</v>
      </c>
    </row>
    <row r="11" spans="1:36" ht="15.75" customHeight="1" x14ac:dyDescent="0.3">
      <c r="A11" s="246" t="s">
        <v>224</v>
      </c>
      <c r="B11" s="247">
        <v>20</v>
      </c>
      <c r="C11" s="248">
        <v>52.893859764628893</v>
      </c>
      <c r="D11" s="249">
        <v>1</v>
      </c>
      <c r="E11" s="250"/>
      <c r="F11" s="250"/>
      <c r="G11" s="250"/>
      <c r="H11" s="250"/>
      <c r="I11" s="250"/>
      <c r="J11" s="223">
        <v>52.893859764628893</v>
      </c>
      <c r="K11" s="223">
        <v>52.893859764628893</v>
      </c>
      <c r="L11" s="223">
        <v>52.893859764628893</v>
      </c>
      <c r="M11" s="223">
        <v>52.893859764628893</v>
      </c>
      <c r="N11" s="223">
        <v>52.893859764628893</v>
      </c>
      <c r="O11" s="223">
        <v>52.893859764628893</v>
      </c>
      <c r="P11" s="223">
        <v>52.893859764628893</v>
      </c>
      <c r="Q11" s="223">
        <v>52.893859764628893</v>
      </c>
      <c r="R11" s="223">
        <v>52.893859764628893</v>
      </c>
      <c r="S11" s="223">
        <v>52.893859764628893</v>
      </c>
      <c r="T11" s="223">
        <v>52.464377486546418</v>
      </c>
      <c r="U11" s="223">
        <v>52.464377486546418</v>
      </c>
      <c r="V11" s="223">
        <v>52.464377486546418</v>
      </c>
      <c r="W11" s="223">
        <v>52.464377486546418</v>
      </c>
      <c r="X11" s="223">
        <v>52.464377486546418</v>
      </c>
      <c r="Y11" s="223">
        <v>52.464377486546418</v>
      </c>
      <c r="Z11" s="223">
        <v>52.464377486546418</v>
      </c>
      <c r="AA11" s="223">
        <v>52.464377486546418</v>
      </c>
      <c r="AB11" s="223">
        <v>52.464377486546418</v>
      </c>
      <c r="AC11" s="223">
        <v>52.464377486546418</v>
      </c>
      <c r="AD11" s="223">
        <v>0</v>
      </c>
      <c r="AE11" s="223">
        <v>0</v>
      </c>
      <c r="AF11" s="223">
        <v>0</v>
      </c>
      <c r="AG11" s="223">
        <v>0</v>
      </c>
      <c r="AH11" s="223">
        <v>0</v>
      </c>
      <c r="AI11" s="223">
        <v>0</v>
      </c>
      <c r="AJ11" s="225">
        <f t="shared" si="1"/>
        <v>1053.5823725117525</v>
      </c>
    </row>
    <row r="12" spans="1:36" ht="15.75" customHeight="1" x14ac:dyDescent="0.3">
      <c r="A12" s="226" t="s">
        <v>372</v>
      </c>
      <c r="B12" s="243"/>
      <c r="C12" s="228">
        <f>SUM(C5:C11)</f>
        <v>793.09438997738573</v>
      </c>
      <c r="D12" s="253">
        <f>J12/C12</f>
        <v>1</v>
      </c>
      <c r="E12" s="108"/>
      <c r="F12" s="96"/>
      <c r="G12" s="96"/>
      <c r="H12" s="96"/>
      <c r="I12" s="96"/>
      <c r="J12" s="228">
        <f t="shared" ref="J12:AJ12" si="2">SUM(J5:J11)</f>
        <v>793.09438997738573</v>
      </c>
      <c r="K12" s="228">
        <f t="shared" si="2"/>
        <v>793.09438997738573</v>
      </c>
      <c r="L12" s="228">
        <f t="shared" si="2"/>
        <v>793.09438997738573</v>
      </c>
      <c r="M12" s="228">
        <f t="shared" si="2"/>
        <v>793.09438997738573</v>
      </c>
      <c r="N12" s="228">
        <f t="shared" si="2"/>
        <v>793.09438997738573</v>
      </c>
      <c r="O12" s="228">
        <f t="shared" si="2"/>
        <v>793.09438997738573</v>
      </c>
      <c r="P12" s="228">
        <f t="shared" si="2"/>
        <v>793.09438997738573</v>
      </c>
      <c r="Q12" s="228">
        <f t="shared" si="2"/>
        <v>793.09438997738573</v>
      </c>
      <c r="R12" s="228">
        <f t="shared" si="2"/>
        <v>330.8919070773855</v>
      </c>
      <c r="S12" s="228">
        <f t="shared" si="2"/>
        <v>330.8919070773855</v>
      </c>
      <c r="T12" s="228">
        <f t="shared" si="2"/>
        <v>149.89701895181219</v>
      </c>
      <c r="U12" s="228">
        <f t="shared" si="2"/>
        <v>149.89701895181219</v>
      </c>
      <c r="V12" s="228">
        <f t="shared" si="2"/>
        <v>149.89701895181219</v>
      </c>
      <c r="W12" s="228">
        <f t="shared" si="2"/>
        <v>149.89701895181219</v>
      </c>
      <c r="X12" s="228">
        <f t="shared" si="2"/>
        <v>149.89701895181219</v>
      </c>
      <c r="Y12" s="228">
        <f t="shared" si="2"/>
        <v>86.503268951812174</v>
      </c>
      <c r="Z12" s="228">
        <f t="shared" si="2"/>
        <v>86.503268951812174</v>
      </c>
      <c r="AA12" s="228">
        <f t="shared" si="2"/>
        <v>86.503268951812174</v>
      </c>
      <c r="AB12" s="228">
        <f t="shared" si="2"/>
        <v>86.503268951812174</v>
      </c>
      <c r="AC12" s="228">
        <f t="shared" si="2"/>
        <v>86.503268951812174</v>
      </c>
      <c r="AD12" s="228">
        <f t="shared" si="2"/>
        <v>0</v>
      </c>
      <c r="AE12" s="228">
        <f t="shared" si="2"/>
        <v>0</v>
      </c>
      <c r="AF12" s="228">
        <f t="shared" si="2"/>
        <v>0</v>
      </c>
      <c r="AG12" s="228">
        <f t="shared" si="2"/>
        <v>0</v>
      </c>
      <c r="AH12" s="228">
        <f t="shared" si="2"/>
        <v>0</v>
      </c>
      <c r="AI12" s="245">
        <f t="shared" si="2"/>
        <v>0</v>
      </c>
      <c r="AJ12" s="220">
        <f t="shared" si="2"/>
        <v>8188.5403734919773</v>
      </c>
    </row>
    <row r="13" spans="1:36" ht="15.75" customHeight="1" x14ac:dyDescent="0.3">
      <c r="A13" s="226" t="s">
        <v>373</v>
      </c>
      <c r="B13" s="231"/>
      <c r="C13" s="232"/>
      <c r="D13" s="244"/>
      <c r="E13" s="99"/>
      <c r="F13" s="99"/>
      <c r="G13" s="99"/>
      <c r="H13" s="99"/>
      <c r="I13" s="100"/>
      <c r="J13" s="220">
        <f>J12-J12</f>
        <v>0</v>
      </c>
      <c r="K13" s="234">
        <f>J12-K12</f>
        <v>0</v>
      </c>
      <c r="L13" s="234">
        <f t="shared" ref="L13:AI13" si="3">K12-L12</f>
        <v>0</v>
      </c>
      <c r="M13" s="234">
        <f t="shared" si="3"/>
        <v>0</v>
      </c>
      <c r="N13" s="234">
        <f t="shared" si="3"/>
        <v>0</v>
      </c>
      <c r="O13" s="234">
        <f t="shared" si="3"/>
        <v>0</v>
      </c>
      <c r="P13" s="234">
        <f t="shared" si="3"/>
        <v>0</v>
      </c>
      <c r="Q13" s="234">
        <f t="shared" si="3"/>
        <v>0</v>
      </c>
      <c r="R13" s="234">
        <f t="shared" si="3"/>
        <v>462.20248290000023</v>
      </c>
      <c r="S13" s="234">
        <f t="shared" si="3"/>
        <v>0</v>
      </c>
      <c r="T13" s="234">
        <f t="shared" si="3"/>
        <v>180.99488812557331</v>
      </c>
      <c r="U13" s="234">
        <f t="shared" si="3"/>
        <v>0</v>
      </c>
      <c r="V13" s="234">
        <f t="shared" si="3"/>
        <v>0</v>
      </c>
      <c r="W13" s="234">
        <f t="shared" si="3"/>
        <v>0</v>
      </c>
      <c r="X13" s="234">
        <f t="shared" si="3"/>
        <v>0</v>
      </c>
      <c r="Y13" s="234">
        <f t="shared" si="3"/>
        <v>63.393750000000011</v>
      </c>
      <c r="Z13" s="234">
        <f t="shared" si="3"/>
        <v>0</v>
      </c>
      <c r="AA13" s="234">
        <f t="shared" si="3"/>
        <v>0</v>
      </c>
      <c r="AB13" s="234">
        <f t="shared" si="3"/>
        <v>0</v>
      </c>
      <c r="AC13" s="234">
        <f t="shared" si="3"/>
        <v>0</v>
      </c>
      <c r="AD13" s="234">
        <f t="shared" si="3"/>
        <v>86.503268951812174</v>
      </c>
      <c r="AE13" s="234">
        <f t="shared" si="3"/>
        <v>0</v>
      </c>
      <c r="AF13" s="234">
        <f t="shared" si="3"/>
        <v>0</v>
      </c>
      <c r="AG13" s="234">
        <f t="shared" si="3"/>
        <v>0</v>
      </c>
      <c r="AH13" s="234">
        <f t="shared" si="3"/>
        <v>0</v>
      </c>
      <c r="AI13" s="234">
        <f t="shared" si="3"/>
        <v>0</v>
      </c>
      <c r="AJ13" s="107"/>
    </row>
    <row r="14" spans="1:36" ht="15.75" customHeight="1" x14ac:dyDescent="0.3">
      <c r="A14" s="226" t="s">
        <v>374</v>
      </c>
      <c r="B14" s="231"/>
      <c r="C14" s="232"/>
      <c r="D14" s="232"/>
      <c r="E14" s="96"/>
      <c r="F14" s="96"/>
      <c r="G14" s="96"/>
      <c r="H14" s="96"/>
      <c r="I14" s="101"/>
      <c r="J14" s="220">
        <f>$J12-J12</f>
        <v>0</v>
      </c>
      <c r="K14" s="236">
        <f t="shared" ref="K14:AI14" si="4">$J12-K12</f>
        <v>0</v>
      </c>
      <c r="L14" s="236">
        <f t="shared" si="4"/>
        <v>0</v>
      </c>
      <c r="M14" s="236">
        <f>$J12-M12</f>
        <v>0</v>
      </c>
      <c r="N14" s="236">
        <f t="shared" si="4"/>
        <v>0</v>
      </c>
      <c r="O14" s="236">
        <f t="shared" si="4"/>
        <v>0</v>
      </c>
      <c r="P14" s="236">
        <f t="shared" si="4"/>
        <v>0</v>
      </c>
      <c r="Q14" s="236">
        <f t="shared" si="4"/>
        <v>0</v>
      </c>
      <c r="R14" s="236">
        <f t="shared" si="4"/>
        <v>462.20248290000023</v>
      </c>
      <c r="S14" s="236">
        <f t="shared" si="4"/>
        <v>462.20248290000023</v>
      </c>
      <c r="T14" s="236">
        <f t="shared" si="4"/>
        <v>643.1973710255736</v>
      </c>
      <c r="U14" s="236">
        <f t="shared" si="4"/>
        <v>643.1973710255736</v>
      </c>
      <c r="V14" s="236">
        <f t="shared" si="4"/>
        <v>643.1973710255736</v>
      </c>
      <c r="W14" s="236">
        <f t="shared" si="4"/>
        <v>643.1973710255736</v>
      </c>
      <c r="X14" s="236">
        <f t="shared" si="4"/>
        <v>643.1973710255736</v>
      </c>
      <c r="Y14" s="236">
        <f t="shared" si="4"/>
        <v>706.59112102557356</v>
      </c>
      <c r="Z14" s="236">
        <f t="shared" si="4"/>
        <v>706.59112102557356</v>
      </c>
      <c r="AA14" s="236">
        <f t="shared" si="4"/>
        <v>706.59112102557356</v>
      </c>
      <c r="AB14" s="236">
        <f t="shared" si="4"/>
        <v>706.59112102557356</v>
      </c>
      <c r="AC14" s="236">
        <f t="shared" si="4"/>
        <v>706.59112102557356</v>
      </c>
      <c r="AD14" s="236">
        <f t="shared" si="4"/>
        <v>793.09438997738573</v>
      </c>
      <c r="AE14" s="236">
        <f t="shared" si="4"/>
        <v>793.09438997738573</v>
      </c>
      <c r="AF14" s="236">
        <f t="shared" si="4"/>
        <v>793.09438997738573</v>
      </c>
      <c r="AG14" s="236">
        <f t="shared" si="4"/>
        <v>793.09438997738573</v>
      </c>
      <c r="AH14" s="236">
        <f t="shared" si="4"/>
        <v>793.09438997738573</v>
      </c>
      <c r="AI14" s="236">
        <f t="shared" si="4"/>
        <v>793.09438997738573</v>
      </c>
      <c r="AJ14" s="102"/>
    </row>
    <row r="15" spans="1:36" ht="15.75" customHeight="1" x14ac:dyDescent="0.3">
      <c r="A15" s="239" t="s">
        <v>70</v>
      </c>
      <c r="B15" s="254">
        <f>SUMPRODUCT(B5:B11,C5:C11)/C12</f>
        <v>10.362572576063098</v>
      </c>
      <c r="C15" s="77"/>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row>
    <row r="16" spans="1:36" s="104" customFormat="1" ht="15.75" customHeight="1" x14ac:dyDescent="0.25"/>
    <row r="17" spans="1:13" s="104" customFormat="1" ht="15.75" customHeight="1" x14ac:dyDescent="0.25">
      <c r="A17" s="599" t="s">
        <v>2</v>
      </c>
      <c r="B17" s="600"/>
      <c r="C17" s="600"/>
      <c r="D17" s="600"/>
      <c r="E17" s="600"/>
      <c r="F17" s="600"/>
      <c r="G17" s="600"/>
      <c r="H17" s="600"/>
      <c r="I17" s="600"/>
      <c r="J17" s="600"/>
      <c r="K17" s="600"/>
      <c r="L17" s="600"/>
      <c r="M17" s="600"/>
    </row>
    <row r="18" spans="1:13" s="104" customFormat="1" ht="15.75" customHeight="1" x14ac:dyDescent="0.25">
      <c r="A18" s="601" t="s">
        <v>559</v>
      </c>
      <c r="B18" s="601"/>
      <c r="C18" s="601"/>
      <c r="D18" s="601"/>
      <c r="E18" s="601"/>
      <c r="F18" s="601"/>
      <c r="G18" s="601"/>
      <c r="H18" s="601"/>
      <c r="I18" s="601"/>
      <c r="J18" s="601"/>
      <c r="K18" s="601"/>
      <c r="L18" s="601"/>
      <c r="M18" s="601"/>
    </row>
    <row r="19" spans="1:13" ht="15.75" customHeight="1" x14ac:dyDescent="0.3"/>
    <row r="20" spans="1:13" ht="15.75" customHeight="1" x14ac:dyDescent="0.3"/>
    <row r="21" spans="1:13" ht="15.75" customHeight="1" x14ac:dyDescent="0.3"/>
  </sheetData>
  <mergeCells count="7">
    <mergeCell ref="A17:M17"/>
    <mergeCell ref="A18:M18"/>
    <mergeCell ref="AJ3:AJ4"/>
    <mergeCell ref="A3:A4"/>
    <mergeCell ref="B3:B4"/>
    <mergeCell ref="C3:C4"/>
    <mergeCell ref="D3:D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A3EF-52B9-464C-81C7-A6399F7E6918}">
  <dimension ref="A1:AJ23"/>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103" t="s">
        <v>561</v>
      </c>
    </row>
    <row r="2" spans="1:36" ht="15.75" customHeight="1" x14ac:dyDescent="0.3"/>
    <row r="3" spans="1:36" s="104" customFormat="1" ht="15.75" customHeight="1" x14ac:dyDescent="0.25">
      <c r="A3" s="561" t="s">
        <v>314</v>
      </c>
      <c r="B3" s="563" t="s">
        <v>0</v>
      </c>
      <c r="C3" s="563" t="s">
        <v>412</v>
      </c>
      <c r="D3" s="563" t="s">
        <v>60</v>
      </c>
      <c r="E3" s="155"/>
      <c r="F3" s="156"/>
      <c r="G3" s="156"/>
      <c r="H3" s="156"/>
      <c r="I3" s="156"/>
      <c r="J3" s="151" t="s">
        <v>414</v>
      </c>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597" t="s">
        <v>1</v>
      </c>
    </row>
    <row r="4" spans="1:36" s="104" customFormat="1" ht="15.75" customHeight="1" x14ac:dyDescent="0.25">
      <c r="A4" s="566"/>
      <c r="B4" s="565"/>
      <c r="C4" s="565"/>
      <c r="D4" s="564"/>
      <c r="E4" s="396">
        <v>2018</v>
      </c>
      <c r="F4" s="396">
        <f>E4+1</f>
        <v>2019</v>
      </c>
      <c r="G4" s="396">
        <f t="shared" ref="G4:AI4" si="0">F4+1</f>
        <v>2020</v>
      </c>
      <c r="H4" s="396">
        <f t="shared" si="0"/>
        <v>2021</v>
      </c>
      <c r="I4" s="396">
        <f t="shared" si="0"/>
        <v>2022</v>
      </c>
      <c r="J4" s="396">
        <f t="shared" si="0"/>
        <v>2023</v>
      </c>
      <c r="K4" s="396">
        <f t="shared" si="0"/>
        <v>2024</v>
      </c>
      <c r="L4" s="396">
        <f t="shared" si="0"/>
        <v>2025</v>
      </c>
      <c r="M4" s="396">
        <f t="shared" si="0"/>
        <v>2026</v>
      </c>
      <c r="N4" s="396">
        <f t="shared" si="0"/>
        <v>2027</v>
      </c>
      <c r="O4" s="396">
        <f t="shared" si="0"/>
        <v>2028</v>
      </c>
      <c r="P4" s="396">
        <f t="shared" si="0"/>
        <v>2029</v>
      </c>
      <c r="Q4" s="396">
        <f t="shared" si="0"/>
        <v>2030</v>
      </c>
      <c r="R4" s="396">
        <f t="shared" si="0"/>
        <v>2031</v>
      </c>
      <c r="S4" s="396">
        <f t="shared" si="0"/>
        <v>2032</v>
      </c>
      <c r="T4" s="396">
        <f t="shared" si="0"/>
        <v>2033</v>
      </c>
      <c r="U4" s="396">
        <f t="shared" si="0"/>
        <v>2034</v>
      </c>
      <c r="V4" s="396">
        <f t="shared" si="0"/>
        <v>2035</v>
      </c>
      <c r="W4" s="396">
        <f t="shared" si="0"/>
        <v>2036</v>
      </c>
      <c r="X4" s="396">
        <f t="shared" si="0"/>
        <v>2037</v>
      </c>
      <c r="Y4" s="396">
        <f t="shared" si="0"/>
        <v>2038</v>
      </c>
      <c r="Z4" s="396">
        <f t="shared" si="0"/>
        <v>2039</v>
      </c>
      <c r="AA4" s="396">
        <f t="shared" si="0"/>
        <v>2040</v>
      </c>
      <c r="AB4" s="396">
        <f t="shared" si="0"/>
        <v>2041</v>
      </c>
      <c r="AC4" s="396">
        <f t="shared" si="0"/>
        <v>2042</v>
      </c>
      <c r="AD4" s="396">
        <f t="shared" si="0"/>
        <v>2043</v>
      </c>
      <c r="AE4" s="396">
        <f t="shared" si="0"/>
        <v>2044</v>
      </c>
      <c r="AF4" s="396">
        <f t="shared" si="0"/>
        <v>2045</v>
      </c>
      <c r="AG4" s="396">
        <f t="shared" si="0"/>
        <v>2046</v>
      </c>
      <c r="AH4" s="396">
        <f t="shared" si="0"/>
        <v>2047</v>
      </c>
      <c r="AI4" s="397">
        <f t="shared" si="0"/>
        <v>2048</v>
      </c>
      <c r="AJ4" s="598"/>
    </row>
    <row r="5" spans="1:36" ht="15.75" customHeight="1" x14ac:dyDescent="0.3">
      <c r="A5" s="246" t="s">
        <v>154</v>
      </c>
      <c r="B5" s="247">
        <v>8</v>
      </c>
      <c r="C5" s="248">
        <v>640.1696326742001</v>
      </c>
      <c r="D5" s="249">
        <v>1</v>
      </c>
      <c r="E5" s="250"/>
      <c r="F5" s="250"/>
      <c r="G5" s="250"/>
      <c r="H5" s="250"/>
      <c r="I5" s="250"/>
      <c r="J5" s="223">
        <v>640.1696326742001</v>
      </c>
      <c r="K5" s="223">
        <v>640.1696326742001</v>
      </c>
      <c r="L5" s="223">
        <v>640.1696326742001</v>
      </c>
      <c r="M5" s="223">
        <v>640.1696326742001</v>
      </c>
      <c r="N5" s="223">
        <v>640.1696326742001</v>
      </c>
      <c r="O5" s="223">
        <v>640.1696326742001</v>
      </c>
      <c r="P5" s="223">
        <v>640.1696326742001</v>
      </c>
      <c r="Q5" s="223">
        <v>640.1696326742001</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 t="shared" ref="AJ5:AJ11" si="1">SUM(E5:AI5)</f>
        <v>5121.3570613936017</v>
      </c>
    </row>
    <row r="6" spans="1:36" ht="15.75" customHeight="1" x14ac:dyDescent="0.3">
      <c r="A6" s="246" t="s">
        <v>147</v>
      </c>
      <c r="B6" s="247">
        <v>7</v>
      </c>
      <c r="C6" s="248">
        <v>246.13498000000001</v>
      </c>
      <c r="D6" s="249">
        <v>1</v>
      </c>
      <c r="E6" s="250"/>
      <c r="F6" s="250"/>
      <c r="G6" s="250"/>
      <c r="H6" s="250"/>
      <c r="I6" s="250"/>
      <c r="J6" s="223">
        <v>246.13498000000001</v>
      </c>
      <c r="K6" s="223">
        <v>246.13498000000001</v>
      </c>
      <c r="L6" s="223">
        <v>246.13498000000001</v>
      </c>
      <c r="M6" s="223">
        <v>246.13498000000001</v>
      </c>
      <c r="N6" s="223">
        <v>246.13498000000001</v>
      </c>
      <c r="O6" s="223">
        <v>246.13498000000001</v>
      </c>
      <c r="P6" s="223">
        <v>246.13498000000001</v>
      </c>
      <c r="Q6" s="223">
        <v>0</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25">
        <f t="shared" si="1"/>
        <v>1722.9448600000001</v>
      </c>
    </row>
    <row r="7" spans="1:36" ht="15.75" customHeight="1" x14ac:dyDescent="0.3">
      <c r="A7" s="246" t="s">
        <v>46</v>
      </c>
      <c r="B7" s="247">
        <v>10</v>
      </c>
      <c r="C7" s="248">
        <v>216.25244554841177</v>
      </c>
      <c r="D7" s="249">
        <v>1</v>
      </c>
      <c r="E7" s="250"/>
      <c r="F7" s="250"/>
      <c r="G7" s="250"/>
      <c r="H7" s="250"/>
      <c r="I7" s="250"/>
      <c r="J7" s="223">
        <v>216.25244554841177</v>
      </c>
      <c r="K7" s="223">
        <v>216.25244554841177</v>
      </c>
      <c r="L7" s="223">
        <v>216.25244554841177</v>
      </c>
      <c r="M7" s="223">
        <v>216.25244554841177</v>
      </c>
      <c r="N7" s="223">
        <v>216.25244554841177</v>
      </c>
      <c r="O7" s="223">
        <v>216.25244554841177</v>
      </c>
      <c r="P7" s="223">
        <v>216.25244554841177</v>
      </c>
      <c r="Q7" s="223">
        <v>216.25244554841177</v>
      </c>
      <c r="R7" s="223">
        <v>216.25244554841177</v>
      </c>
      <c r="S7" s="223">
        <v>216.25244554841177</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 t="shared" si="1"/>
        <v>2162.5244554841179</v>
      </c>
    </row>
    <row r="8" spans="1:36" ht="15.75" customHeight="1" x14ac:dyDescent="0.3">
      <c r="A8" s="246" t="s">
        <v>47</v>
      </c>
      <c r="B8" s="247">
        <v>15</v>
      </c>
      <c r="C8" s="248">
        <v>87.351264</v>
      </c>
      <c r="D8" s="249">
        <v>1</v>
      </c>
      <c r="E8" s="250"/>
      <c r="F8" s="250"/>
      <c r="G8" s="250"/>
      <c r="H8" s="250"/>
      <c r="I8" s="250"/>
      <c r="J8" s="223">
        <v>87.351264</v>
      </c>
      <c r="K8" s="223">
        <v>87.351264</v>
      </c>
      <c r="L8" s="223">
        <v>87.351264</v>
      </c>
      <c r="M8" s="223">
        <v>87.351264</v>
      </c>
      <c r="N8" s="223">
        <v>87.351264</v>
      </c>
      <c r="O8" s="223">
        <v>87.351264</v>
      </c>
      <c r="P8" s="223">
        <v>87.351264</v>
      </c>
      <c r="Q8" s="223">
        <v>87.351264</v>
      </c>
      <c r="R8" s="223">
        <v>87.351264</v>
      </c>
      <c r="S8" s="223">
        <v>87.351264</v>
      </c>
      <c r="T8" s="223">
        <v>87.351264</v>
      </c>
      <c r="U8" s="223">
        <v>87.351264</v>
      </c>
      <c r="V8" s="223">
        <v>87.351264</v>
      </c>
      <c r="W8" s="223">
        <v>87.351264</v>
      </c>
      <c r="X8" s="223">
        <v>87.351264</v>
      </c>
      <c r="Y8" s="223">
        <v>0</v>
      </c>
      <c r="Z8" s="223">
        <v>0</v>
      </c>
      <c r="AA8" s="223">
        <v>0</v>
      </c>
      <c r="AB8" s="223">
        <v>0</v>
      </c>
      <c r="AC8" s="223">
        <v>0</v>
      </c>
      <c r="AD8" s="223">
        <v>0</v>
      </c>
      <c r="AE8" s="223">
        <v>0</v>
      </c>
      <c r="AF8" s="223">
        <v>0</v>
      </c>
      <c r="AG8" s="223">
        <v>0</v>
      </c>
      <c r="AH8" s="223">
        <v>0</v>
      </c>
      <c r="AI8" s="223">
        <v>0</v>
      </c>
      <c r="AJ8" s="225">
        <f t="shared" si="1"/>
        <v>1310.2689599999997</v>
      </c>
    </row>
    <row r="9" spans="1:36" ht="15.75" customHeight="1" x14ac:dyDescent="0.3">
      <c r="A9" s="246" t="s">
        <v>214</v>
      </c>
      <c r="B9" s="247">
        <v>10</v>
      </c>
      <c r="C9" s="248">
        <v>85.83748018443589</v>
      </c>
      <c r="D9" s="249">
        <v>1</v>
      </c>
      <c r="E9" s="250"/>
      <c r="F9" s="250"/>
      <c r="G9" s="250"/>
      <c r="H9" s="250"/>
      <c r="I9" s="250"/>
      <c r="J9" s="223">
        <v>85.83748018443589</v>
      </c>
      <c r="K9" s="223">
        <v>85.83748018443589</v>
      </c>
      <c r="L9" s="223">
        <v>85.83748018443589</v>
      </c>
      <c r="M9" s="223">
        <v>85.83748018443589</v>
      </c>
      <c r="N9" s="223">
        <v>85.83748018443589</v>
      </c>
      <c r="O9" s="223">
        <v>85.83748018443589</v>
      </c>
      <c r="P9" s="223">
        <v>85.83748018443589</v>
      </c>
      <c r="Q9" s="223">
        <v>85.83748018443589</v>
      </c>
      <c r="R9" s="223">
        <v>85.83748018443589</v>
      </c>
      <c r="S9" s="223">
        <v>85.83748018443589</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 t="shared" si="1"/>
        <v>858.3748018443589</v>
      </c>
    </row>
    <row r="10" spans="1:36" ht="15.75" customHeight="1" x14ac:dyDescent="0.3">
      <c r="A10" s="246" t="s">
        <v>119</v>
      </c>
      <c r="B10" s="247">
        <v>20</v>
      </c>
      <c r="C10" s="248">
        <v>33.502623643187967</v>
      </c>
      <c r="D10" s="249">
        <v>1</v>
      </c>
      <c r="E10" s="250"/>
      <c r="F10" s="250"/>
      <c r="G10" s="250"/>
      <c r="H10" s="250"/>
      <c r="I10" s="250"/>
      <c r="J10" s="223">
        <v>33.502623643187967</v>
      </c>
      <c r="K10" s="223">
        <v>33.502623643187967</v>
      </c>
      <c r="L10" s="223">
        <v>33.502623643187967</v>
      </c>
      <c r="M10" s="223">
        <v>33.502623643187967</v>
      </c>
      <c r="N10" s="223">
        <v>33.502623643187967</v>
      </c>
      <c r="O10" s="223">
        <v>33.502623643187967</v>
      </c>
      <c r="P10" s="223">
        <v>33.502623643187967</v>
      </c>
      <c r="Q10" s="223">
        <v>33.502623643187967</v>
      </c>
      <c r="R10" s="223">
        <v>33.502623643187967</v>
      </c>
      <c r="S10" s="223">
        <v>33.502623643187967</v>
      </c>
      <c r="T10" s="223">
        <v>33.446347003489763</v>
      </c>
      <c r="U10" s="223">
        <v>33.446347003489763</v>
      </c>
      <c r="V10" s="223">
        <v>33.446347003489763</v>
      </c>
      <c r="W10" s="223">
        <v>33.446347003489763</v>
      </c>
      <c r="X10" s="223">
        <v>33.446347003489763</v>
      </c>
      <c r="Y10" s="223">
        <v>33.446347003489763</v>
      </c>
      <c r="Z10" s="223">
        <v>33.446347003489763</v>
      </c>
      <c r="AA10" s="223">
        <v>33.446347003489763</v>
      </c>
      <c r="AB10" s="223">
        <v>33.446347003489763</v>
      </c>
      <c r="AC10" s="223">
        <v>33.446347003489763</v>
      </c>
      <c r="AD10" s="223">
        <v>0</v>
      </c>
      <c r="AE10" s="223">
        <v>0</v>
      </c>
      <c r="AF10" s="223">
        <v>0</v>
      </c>
      <c r="AG10" s="223">
        <v>0</v>
      </c>
      <c r="AH10" s="223">
        <v>0</v>
      </c>
      <c r="AI10" s="223">
        <v>0</v>
      </c>
      <c r="AJ10" s="225">
        <f t="shared" si="1"/>
        <v>669.48970646677753</v>
      </c>
    </row>
    <row r="11" spans="1:36" ht="15.75" customHeight="1" x14ac:dyDescent="0.3">
      <c r="A11" s="246" t="s">
        <v>213</v>
      </c>
      <c r="B11" s="247">
        <v>10</v>
      </c>
      <c r="C11" s="248">
        <v>21.07544923339475</v>
      </c>
      <c r="D11" s="249">
        <v>1</v>
      </c>
      <c r="E11" s="250"/>
      <c r="F11" s="250"/>
      <c r="G11" s="250"/>
      <c r="H11" s="250"/>
      <c r="I11" s="250"/>
      <c r="J11" s="223">
        <v>21.07544923339475</v>
      </c>
      <c r="K11" s="223">
        <v>21.07544923339475</v>
      </c>
      <c r="L11" s="223">
        <v>21.07544923339475</v>
      </c>
      <c r="M11" s="223">
        <v>21.07544923339475</v>
      </c>
      <c r="N11" s="223">
        <v>21.07544923339475</v>
      </c>
      <c r="O11" s="223">
        <v>21.07544923339475</v>
      </c>
      <c r="P11" s="223">
        <v>21.07544923339475</v>
      </c>
      <c r="Q11" s="223">
        <v>21.07544923339475</v>
      </c>
      <c r="R11" s="223">
        <v>21.07544923339475</v>
      </c>
      <c r="S11" s="223">
        <v>21.07544923339475</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25">
        <f t="shared" si="1"/>
        <v>210.7544923339475</v>
      </c>
    </row>
    <row r="12" spans="1:36" ht="15.75" customHeight="1" x14ac:dyDescent="0.3">
      <c r="A12" s="226" t="s">
        <v>372</v>
      </c>
      <c r="B12" s="243"/>
      <c r="C12" s="228">
        <f>SUM(C5:C11)</f>
        <v>1330.3238752836303</v>
      </c>
      <c r="D12" s="253">
        <f>J12/C12</f>
        <v>1</v>
      </c>
      <c r="E12" s="108"/>
      <c r="F12" s="96"/>
      <c r="G12" s="96"/>
      <c r="H12" s="96"/>
      <c r="I12" s="96"/>
      <c r="J12" s="228">
        <f t="shared" ref="J12:AJ12" si="2">SUM(J5:J11)</f>
        <v>1330.3238752836303</v>
      </c>
      <c r="K12" s="228">
        <f t="shared" si="2"/>
        <v>1330.3238752836303</v>
      </c>
      <c r="L12" s="228">
        <f t="shared" si="2"/>
        <v>1330.3238752836303</v>
      </c>
      <c r="M12" s="228">
        <f t="shared" si="2"/>
        <v>1330.3238752836303</v>
      </c>
      <c r="N12" s="228">
        <f t="shared" si="2"/>
        <v>1330.3238752836303</v>
      </c>
      <c r="O12" s="228">
        <f t="shared" si="2"/>
        <v>1330.3238752836303</v>
      </c>
      <c r="P12" s="228">
        <f t="shared" si="2"/>
        <v>1330.3238752836303</v>
      </c>
      <c r="Q12" s="228">
        <f t="shared" si="2"/>
        <v>1084.1888952836302</v>
      </c>
      <c r="R12" s="228">
        <f t="shared" si="2"/>
        <v>444.01926260943037</v>
      </c>
      <c r="S12" s="228">
        <f t="shared" si="2"/>
        <v>444.01926260943037</v>
      </c>
      <c r="T12" s="228">
        <f t="shared" si="2"/>
        <v>120.79761100348976</v>
      </c>
      <c r="U12" s="228">
        <f t="shared" si="2"/>
        <v>120.79761100348976</v>
      </c>
      <c r="V12" s="228">
        <f t="shared" si="2"/>
        <v>120.79761100348976</v>
      </c>
      <c r="W12" s="228">
        <f t="shared" si="2"/>
        <v>120.79761100348976</v>
      </c>
      <c r="X12" s="228">
        <f t="shared" si="2"/>
        <v>120.79761100348976</v>
      </c>
      <c r="Y12" s="228">
        <f t="shared" si="2"/>
        <v>33.446347003489763</v>
      </c>
      <c r="Z12" s="228">
        <f t="shared" si="2"/>
        <v>33.446347003489763</v>
      </c>
      <c r="AA12" s="228">
        <f t="shared" si="2"/>
        <v>33.446347003489763</v>
      </c>
      <c r="AB12" s="228">
        <f t="shared" si="2"/>
        <v>33.446347003489763</v>
      </c>
      <c r="AC12" s="228">
        <f t="shared" si="2"/>
        <v>33.446347003489763</v>
      </c>
      <c r="AD12" s="228">
        <f t="shared" si="2"/>
        <v>0</v>
      </c>
      <c r="AE12" s="228">
        <f t="shared" si="2"/>
        <v>0</v>
      </c>
      <c r="AF12" s="228">
        <f t="shared" si="2"/>
        <v>0</v>
      </c>
      <c r="AG12" s="228">
        <f t="shared" si="2"/>
        <v>0</v>
      </c>
      <c r="AH12" s="228">
        <f t="shared" si="2"/>
        <v>0</v>
      </c>
      <c r="AI12" s="245">
        <f t="shared" si="2"/>
        <v>0</v>
      </c>
      <c r="AJ12" s="220">
        <f t="shared" si="2"/>
        <v>12055.714337522804</v>
      </c>
    </row>
    <row r="13" spans="1:36" ht="15.75" customHeight="1" x14ac:dyDescent="0.3">
      <c r="A13" s="226" t="s">
        <v>373</v>
      </c>
      <c r="B13" s="231"/>
      <c r="C13" s="232"/>
      <c r="D13" s="244"/>
      <c r="E13" s="99"/>
      <c r="F13" s="99"/>
      <c r="G13" s="99"/>
      <c r="H13" s="99"/>
      <c r="I13" s="100"/>
      <c r="J13" s="220">
        <f>J12-J12</f>
        <v>0</v>
      </c>
      <c r="K13" s="234">
        <f t="shared" ref="K13" si="3">J12-K12</f>
        <v>0</v>
      </c>
      <c r="L13" s="234">
        <f t="shared" ref="L13" si="4">K12-L12</f>
        <v>0</v>
      </c>
      <c r="M13" s="234">
        <f>L12-M12</f>
        <v>0</v>
      </c>
      <c r="N13" s="234">
        <f t="shared" ref="N13" si="5">M12-N12</f>
        <v>0</v>
      </c>
      <c r="O13" s="234">
        <f t="shared" ref="O13" si="6">N12-O12</f>
        <v>0</v>
      </c>
      <c r="P13" s="234">
        <f t="shared" ref="P13" si="7">O12-P12</f>
        <v>0</v>
      </c>
      <c r="Q13" s="234">
        <f t="shared" ref="Q13" si="8">P12-Q12</f>
        <v>246.13498000000004</v>
      </c>
      <c r="R13" s="234">
        <f t="shared" ref="R13" si="9">Q12-R12</f>
        <v>640.16963267419987</v>
      </c>
      <c r="S13" s="234">
        <f t="shared" ref="S13" si="10">R12-S12</f>
        <v>0</v>
      </c>
      <c r="T13" s="234">
        <f t="shared" ref="T13" si="11">S12-T12</f>
        <v>323.22165160594062</v>
      </c>
      <c r="U13" s="234">
        <f t="shared" ref="U13" si="12">T12-U12</f>
        <v>0</v>
      </c>
      <c r="V13" s="234">
        <f t="shared" ref="V13" si="13">U12-V12</f>
        <v>0</v>
      </c>
      <c r="W13" s="234">
        <f t="shared" ref="W13" si="14">V12-W12</f>
        <v>0</v>
      </c>
      <c r="X13" s="234">
        <f t="shared" ref="X13" si="15">W12-X12</f>
        <v>0</v>
      </c>
      <c r="Y13" s="234">
        <f t="shared" ref="Y13" si="16">X12-Y12</f>
        <v>87.351264</v>
      </c>
      <c r="Z13" s="234">
        <f t="shared" ref="Z13" si="17">Y12-Z12</f>
        <v>0</v>
      </c>
      <c r="AA13" s="234">
        <f t="shared" ref="AA13" si="18">Z12-AA12</f>
        <v>0</v>
      </c>
      <c r="AB13" s="234">
        <f t="shared" ref="AB13" si="19">AA12-AB12</f>
        <v>0</v>
      </c>
      <c r="AC13" s="234">
        <f t="shared" ref="AC13" si="20">AB12-AC12</f>
        <v>0</v>
      </c>
      <c r="AD13" s="234">
        <f t="shared" ref="AD13" si="21">AC12-AD12</f>
        <v>33.446347003489763</v>
      </c>
      <c r="AE13" s="234">
        <f t="shared" ref="AE13" si="22">AD12-AE12</f>
        <v>0</v>
      </c>
      <c r="AF13" s="234">
        <f t="shared" ref="AF13" si="23">AE12-AF12</f>
        <v>0</v>
      </c>
      <c r="AG13" s="234">
        <f t="shared" ref="AG13" si="24">AF12-AG12</f>
        <v>0</v>
      </c>
      <c r="AH13" s="234">
        <f t="shared" ref="AH13" si="25">AG12-AH12</f>
        <v>0</v>
      </c>
      <c r="AI13" s="234">
        <f t="shared" ref="AI13" si="26">AH12-AI12</f>
        <v>0</v>
      </c>
      <c r="AJ13" s="107"/>
    </row>
    <row r="14" spans="1:36" ht="15.75" customHeight="1" x14ac:dyDescent="0.3">
      <c r="A14" s="226" t="s">
        <v>374</v>
      </c>
      <c r="B14" s="231"/>
      <c r="C14" s="232"/>
      <c r="D14" s="232"/>
      <c r="E14" s="96"/>
      <c r="F14" s="96"/>
      <c r="G14" s="96"/>
      <c r="H14" s="96"/>
      <c r="I14" s="101"/>
      <c r="J14" s="220">
        <f>$J12-J12</f>
        <v>0</v>
      </c>
      <c r="K14" s="236">
        <f t="shared" ref="K14:AI14" si="27">$J12-K12</f>
        <v>0</v>
      </c>
      <c r="L14" s="236">
        <f t="shared" si="27"/>
        <v>0</v>
      </c>
      <c r="M14" s="236">
        <f>$J12-M12</f>
        <v>0</v>
      </c>
      <c r="N14" s="236">
        <f t="shared" si="27"/>
        <v>0</v>
      </c>
      <c r="O14" s="236">
        <f t="shared" si="27"/>
        <v>0</v>
      </c>
      <c r="P14" s="236">
        <f t="shared" si="27"/>
        <v>0</v>
      </c>
      <c r="Q14" s="236">
        <f t="shared" si="27"/>
        <v>246.13498000000004</v>
      </c>
      <c r="R14" s="236">
        <f t="shared" si="27"/>
        <v>886.30461267419992</v>
      </c>
      <c r="S14" s="236">
        <f t="shared" si="27"/>
        <v>886.30461267419992</v>
      </c>
      <c r="T14" s="236">
        <f t="shared" si="27"/>
        <v>1209.5262642801406</v>
      </c>
      <c r="U14" s="236">
        <f t="shared" si="27"/>
        <v>1209.5262642801406</v>
      </c>
      <c r="V14" s="236">
        <f t="shared" si="27"/>
        <v>1209.5262642801406</v>
      </c>
      <c r="W14" s="236">
        <f t="shared" si="27"/>
        <v>1209.5262642801406</v>
      </c>
      <c r="X14" s="236">
        <f t="shared" si="27"/>
        <v>1209.5262642801406</v>
      </c>
      <c r="Y14" s="236">
        <f t="shared" si="27"/>
        <v>1296.8775282801405</v>
      </c>
      <c r="Z14" s="236">
        <f t="shared" si="27"/>
        <v>1296.8775282801405</v>
      </c>
      <c r="AA14" s="236">
        <f t="shared" si="27"/>
        <v>1296.8775282801405</v>
      </c>
      <c r="AB14" s="236">
        <f t="shared" si="27"/>
        <v>1296.8775282801405</v>
      </c>
      <c r="AC14" s="236">
        <f t="shared" si="27"/>
        <v>1296.8775282801405</v>
      </c>
      <c r="AD14" s="236">
        <f t="shared" si="27"/>
        <v>1330.3238752836303</v>
      </c>
      <c r="AE14" s="236">
        <f t="shared" si="27"/>
        <v>1330.3238752836303</v>
      </c>
      <c r="AF14" s="236">
        <f t="shared" si="27"/>
        <v>1330.3238752836303</v>
      </c>
      <c r="AG14" s="236">
        <f t="shared" si="27"/>
        <v>1330.3238752836303</v>
      </c>
      <c r="AH14" s="236">
        <f t="shared" si="27"/>
        <v>1330.3238752836303</v>
      </c>
      <c r="AI14" s="236">
        <f t="shared" si="27"/>
        <v>1330.3238752836303</v>
      </c>
      <c r="AJ14" s="102"/>
    </row>
    <row r="15" spans="1:36" ht="15.75" customHeight="1" x14ac:dyDescent="0.3">
      <c r="A15" s="239" t="s">
        <v>70</v>
      </c>
      <c r="B15" s="254">
        <f>SUMPRODUCT(B5:B11,C5:C11)/C12</f>
        <v>9.0626631062675145</v>
      </c>
      <c r="C15" s="77"/>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row>
    <row r="16" spans="1:36" s="104" customFormat="1" ht="15.75" customHeight="1" x14ac:dyDescent="0.25"/>
    <row r="17" spans="1:13" s="104" customFormat="1" ht="15.75" customHeight="1" x14ac:dyDescent="0.25">
      <c r="A17" s="599" t="s">
        <v>2</v>
      </c>
      <c r="B17" s="600"/>
      <c r="C17" s="600"/>
      <c r="D17" s="600"/>
      <c r="E17" s="600"/>
      <c r="F17" s="600"/>
      <c r="G17" s="600"/>
      <c r="H17" s="600"/>
      <c r="I17" s="600"/>
      <c r="J17" s="600"/>
      <c r="K17" s="600"/>
      <c r="L17" s="600"/>
      <c r="M17" s="600"/>
    </row>
    <row r="18" spans="1:13" s="104" customFormat="1" ht="15.75" customHeight="1" x14ac:dyDescent="0.25">
      <c r="A18" s="601" t="s">
        <v>560</v>
      </c>
      <c r="B18" s="601"/>
      <c r="C18" s="601"/>
      <c r="D18" s="601"/>
      <c r="E18" s="601"/>
      <c r="F18" s="601"/>
      <c r="G18" s="601"/>
      <c r="H18" s="601"/>
      <c r="I18" s="601"/>
      <c r="J18" s="601"/>
      <c r="K18" s="601"/>
      <c r="L18" s="601"/>
      <c r="M18" s="601"/>
    </row>
    <row r="19" spans="1:13" ht="15.75" customHeight="1" x14ac:dyDescent="0.3"/>
    <row r="20" spans="1:13" ht="15.75" customHeight="1" x14ac:dyDescent="0.3"/>
    <row r="21" spans="1:13" ht="15.75" customHeight="1" x14ac:dyDescent="0.3"/>
    <row r="22" spans="1:13" ht="15.75" customHeight="1" x14ac:dyDescent="0.3"/>
    <row r="23" spans="1:13" ht="15.75" customHeight="1" x14ac:dyDescent="0.3"/>
  </sheetData>
  <mergeCells count="7">
    <mergeCell ref="A17:M17"/>
    <mergeCell ref="A18:M18"/>
    <mergeCell ref="AJ3:AJ4"/>
    <mergeCell ref="A3:A4"/>
    <mergeCell ref="B3:B4"/>
    <mergeCell ref="C3:C4"/>
    <mergeCell ref="D3:D4"/>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F7C9-C8B6-41E1-B9C2-1DCACDC7AC68}">
  <dimension ref="A1:AJ20"/>
  <sheetViews>
    <sheetView workbookViewId="0">
      <selection activeCell="A16" sqref="A16:XFD17"/>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s>
  <sheetData>
    <row r="1" spans="1:36" ht="15.75" customHeight="1" x14ac:dyDescent="0.3">
      <c r="A1" s="103" t="s">
        <v>562</v>
      </c>
    </row>
    <row r="2" spans="1:36" ht="15.75" customHeight="1" x14ac:dyDescent="0.3"/>
    <row r="3" spans="1:36" s="104" customFormat="1" ht="15.75" customHeight="1" x14ac:dyDescent="0.25">
      <c r="A3" s="561" t="s">
        <v>314</v>
      </c>
      <c r="B3" s="563" t="s">
        <v>0</v>
      </c>
      <c r="C3" s="563" t="s">
        <v>412</v>
      </c>
      <c r="D3" s="563" t="s">
        <v>60</v>
      </c>
      <c r="E3" s="155"/>
      <c r="F3" s="156"/>
      <c r="G3" s="156"/>
      <c r="H3" s="156"/>
      <c r="I3" s="156"/>
      <c r="J3" s="151" t="s">
        <v>414</v>
      </c>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597" t="s">
        <v>1</v>
      </c>
    </row>
    <row r="4" spans="1:36" s="104" customFormat="1" ht="15.75" customHeight="1" x14ac:dyDescent="0.25">
      <c r="A4" s="566"/>
      <c r="B4" s="565"/>
      <c r="C4" s="565"/>
      <c r="D4" s="564"/>
      <c r="E4" s="396">
        <v>2018</v>
      </c>
      <c r="F4" s="396">
        <f>E4+1</f>
        <v>2019</v>
      </c>
      <c r="G4" s="396">
        <f t="shared" ref="G4:AI4" si="0">F4+1</f>
        <v>2020</v>
      </c>
      <c r="H4" s="396">
        <f t="shared" si="0"/>
        <v>2021</v>
      </c>
      <c r="I4" s="396">
        <f t="shared" si="0"/>
        <v>2022</v>
      </c>
      <c r="J4" s="396">
        <f t="shared" si="0"/>
        <v>2023</v>
      </c>
      <c r="K4" s="396">
        <f t="shared" si="0"/>
        <v>2024</v>
      </c>
      <c r="L4" s="396">
        <f t="shared" si="0"/>
        <v>2025</v>
      </c>
      <c r="M4" s="396">
        <f t="shared" si="0"/>
        <v>2026</v>
      </c>
      <c r="N4" s="396">
        <f t="shared" si="0"/>
        <v>2027</v>
      </c>
      <c r="O4" s="396">
        <f t="shared" si="0"/>
        <v>2028</v>
      </c>
      <c r="P4" s="396">
        <f t="shared" si="0"/>
        <v>2029</v>
      </c>
      <c r="Q4" s="396">
        <f t="shared" si="0"/>
        <v>2030</v>
      </c>
      <c r="R4" s="396">
        <f t="shared" si="0"/>
        <v>2031</v>
      </c>
      <c r="S4" s="396">
        <f t="shared" si="0"/>
        <v>2032</v>
      </c>
      <c r="T4" s="396">
        <f t="shared" si="0"/>
        <v>2033</v>
      </c>
      <c r="U4" s="396">
        <f t="shared" si="0"/>
        <v>2034</v>
      </c>
      <c r="V4" s="396">
        <f t="shared" si="0"/>
        <v>2035</v>
      </c>
      <c r="W4" s="396">
        <f t="shared" si="0"/>
        <v>2036</v>
      </c>
      <c r="X4" s="396">
        <f t="shared" si="0"/>
        <v>2037</v>
      </c>
      <c r="Y4" s="396">
        <f t="shared" si="0"/>
        <v>2038</v>
      </c>
      <c r="Z4" s="396">
        <f t="shared" si="0"/>
        <v>2039</v>
      </c>
      <c r="AA4" s="396">
        <f t="shared" si="0"/>
        <v>2040</v>
      </c>
      <c r="AB4" s="396">
        <f t="shared" si="0"/>
        <v>2041</v>
      </c>
      <c r="AC4" s="396">
        <f t="shared" si="0"/>
        <v>2042</v>
      </c>
      <c r="AD4" s="396">
        <f t="shared" si="0"/>
        <v>2043</v>
      </c>
      <c r="AE4" s="396">
        <f t="shared" si="0"/>
        <v>2044</v>
      </c>
      <c r="AF4" s="396">
        <f t="shared" si="0"/>
        <v>2045</v>
      </c>
      <c r="AG4" s="396">
        <f t="shared" si="0"/>
        <v>2046</v>
      </c>
      <c r="AH4" s="396">
        <f t="shared" si="0"/>
        <v>2047</v>
      </c>
      <c r="AI4" s="396">
        <f t="shared" si="0"/>
        <v>2048</v>
      </c>
      <c r="AJ4" s="598"/>
    </row>
    <row r="5" spans="1:36" ht="15.75" customHeight="1" x14ac:dyDescent="0.3">
      <c r="A5" s="246" t="s">
        <v>154</v>
      </c>
      <c r="B5" s="247">
        <v>8</v>
      </c>
      <c r="C5" s="248">
        <v>112.8412325676</v>
      </c>
      <c r="D5" s="249">
        <v>1</v>
      </c>
      <c r="E5" s="250"/>
      <c r="F5" s="250"/>
      <c r="G5" s="250"/>
      <c r="H5" s="250"/>
      <c r="I5" s="250"/>
      <c r="J5" s="223">
        <v>112.8412325676</v>
      </c>
      <c r="K5" s="223">
        <v>112.8412325676</v>
      </c>
      <c r="L5" s="223">
        <v>112.8412325676</v>
      </c>
      <c r="M5" s="223">
        <v>112.8412325676</v>
      </c>
      <c r="N5" s="223">
        <v>112.8412325676</v>
      </c>
      <c r="O5" s="223">
        <v>112.8412325676</v>
      </c>
      <c r="P5" s="223">
        <v>112.8412325676</v>
      </c>
      <c r="Q5" s="223">
        <v>112.8412325676</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25">
        <f t="shared" ref="AJ5:AJ10" si="1">SUM(E5:AI5)</f>
        <v>902.72986054079979</v>
      </c>
    </row>
    <row r="6" spans="1:36" ht="15.75" customHeight="1" x14ac:dyDescent="0.3">
      <c r="A6" s="246" t="s">
        <v>147</v>
      </c>
      <c r="B6" s="247">
        <v>7</v>
      </c>
      <c r="C6" s="248">
        <v>22.40147</v>
      </c>
      <c r="D6" s="249">
        <v>1</v>
      </c>
      <c r="E6" s="250"/>
      <c r="F6" s="250"/>
      <c r="G6" s="250"/>
      <c r="H6" s="250"/>
      <c r="I6" s="250"/>
      <c r="J6" s="223">
        <v>22.40147</v>
      </c>
      <c r="K6" s="223">
        <v>22.40147</v>
      </c>
      <c r="L6" s="223">
        <v>22.40147</v>
      </c>
      <c r="M6" s="223">
        <v>22.40147</v>
      </c>
      <c r="N6" s="223">
        <v>22.40147</v>
      </c>
      <c r="O6" s="223">
        <v>22.40147</v>
      </c>
      <c r="P6" s="223">
        <v>22.40147</v>
      </c>
      <c r="Q6" s="223">
        <v>0</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25">
        <f t="shared" si="1"/>
        <v>156.81028999999998</v>
      </c>
    </row>
    <row r="7" spans="1:36" ht="15.75" customHeight="1" x14ac:dyDescent="0.3">
      <c r="A7" s="246" t="s">
        <v>46</v>
      </c>
      <c r="B7" s="247">
        <v>10</v>
      </c>
      <c r="C7" s="248">
        <v>13.132859743457285</v>
      </c>
      <c r="D7" s="249">
        <v>1</v>
      </c>
      <c r="E7" s="250"/>
      <c r="F7" s="250"/>
      <c r="G7" s="250"/>
      <c r="H7" s="250"/>
      <c r="I7" s="250"/>
      <c r="J7" s="223">
        <v>13.132859743457285</v>
      </c>
      <c r="K7" s="223">
        <v>13.132859743457285</v>
      </c>
      <c r="L7" s="223">
        <v>13.132859743457285</v>
      </c>
      <c r="M7" s="223">
        <v>13.132859743457285</v>
      </c>
      <c r="N7" s="223">
        <v>13.132859743457285</v>
      </c>
      <c r="O7" s="223">
        <v>13.132859743457285</v>
      </c>
      <c r="P7" s="223">
        <v>13.132859743457285</v>
      </c>
      <c r="Q7" s="223">
        <v>13.132859743457285</v>
      </c>
      <c r="R7" s="223">
        <v>13.132859743457285</v>
      </c>
      <c r="S7" s="223">
        <v>13.132859743457285</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 t="shared" si="1"/>
        <v>131.32859743457286</v>
      </c>
    </row>
    <row r="8" spans="1:36" ht="15.75" customHeight="1" x14ac:dyDescent="0.3">
      <c r="A8" s="246" t="s">
        <v>214</v>
      </c>
      <c r="B8" s="247">
        <v>10</v>
      </c>
      <c r="C8" s="248">
        <v>8.2642745897737928</v>
      </c>
      <c r="D8" s="249">
        <v>1</v>
      </c>
      <c r="E8" s="250"/>
      <c r="F8" s="250"/>
      <c r="G8" s="250"/>
      <c r="H8" s="250"/>
      <c r="I8" s="250"/>
      <c r="J8" s="223">
        <v>8.2642745897737928</v>
      </c>
      <c r="K8" s="223">
        <v>8.2642745897737928</v>
      </c>
      <c r="L8" s="223">
        <v>8.2642745897737928</v>
      </c>
      <c r="M8" s="223">
        <v>8.2642745897737928</v>
      </c>
      <c r="N8" s="223">
        <v>8.2642745897737928</v>
      </c>
      <c r="O8" s="223">
        <v>8.2642745897737928</v>
      </c>
      <c r="P8" s="223">
        <v>8.2642745897737928</v>
      </c>
      <c r="Q8" s="223">
        <v>8.2642745897737928</v>
      </c>
      <c r="R8" s="223">
        <v>8.2642745897737928</v>
      </c>
      <c r="S8" s="223">
        <v>8.2642745897737928</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 t="shared" si="1"/>
        <v>82.642745897737925</v>
      </c>
    </row>
    <row r="9" spans="1:36" ht="15.75" customHeight="1" x14ac:dyDescent="0.3">
      <c r="A9" s="246" t="s">
        <v>563</v>
      </c>
      <c r="B9" s="247">
        <v>10</v>
      </c>
      <c r="C9" s="248">
        <v>2.6443993601079141</v>
      </c>
      <c r="D9" s="249">
        <v>1</v>
      </c>
      <c r="E9" s="250"/>
      <c r="F9" s="250"/>
      <c r="G9" s="250"/>
      <c r="H9" s="250"/>
      <c r="I9" s="250"/>
      <c r="J9" s="223">
        <v>2.6443993601079141</v>
      </c>
      <c r="K9" s="223">
        <v>2.6443993601079141</v>
      </c>
      <c r="L9" s="223">
        <v>2.6443993601079141</v>
      </c>
      <c r="M9" s="223">
        <v>2.6443993601079141</v>
      </c>
      <c r="N9" s="223">
        <v>2.6443993601079141</v>
      </c>
      <c r="O9" s="223">
        <v>2.6443993601079141</v>
      </c>
      <c r="P9" s="223">
        <v>2.6443993601079141</v>
      </c>
      <c r="Q9" s="223">
        <v>2.6443993601079141</v>
      </c>
      <c r="R9" s="223">
        <v>2.6443993601079141</v>
      </c>
      <c r="S9" s="223">
        <v>2.6443993601079141</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 t="shared" si="1"/>
        <v>26.443993601079146</v>
      </c>
    </row>
    <row r="10" spans="1:36" ht="15.75" customHeight="1" x14ac:dyDescent="0.3">
      <c r="A10" s="246" t="s">
        <v>213</v>
      </c>
      <c r="B10" s="247">
        <v>10</v>
      </c>
      <c r="C10" s="248">
        <v>1.7247396395416792</v>
      </c>
      <c r="D10" s="249">
        <v>1</v>
      </c>
      <c r="E10" s="250"/>
      <c r="F10" s="250"/>
      <c r="G10" s="250"/>
      <c r="H10" s="250"/>
      <c r="I10" s="250"/>
      <c r="J10" s="223">
        <v>1.7247396395416792</v>
      </c>
      <c r="K10" s="223">
        <v>1.7247396395416792</v>
      </c>
      <c r="L10" s="223">
        <v>1.7247396395416792</v>
      </c>
      <c r="M10" s="223">
        <v>1.7247396395416792</v>
      </c>
      <c r="N10" s="223">
        <v>1.7247396395416792</v>
      </c>
      <c r="O10" s="223">
        <v>1.7247396395416792</v>
      </c>
      <c r="P10" s="223">
        <v>1.7247396395416792</v>
      </c>
      <c r="Q10" s="223">
        <v>1.7247396395416792</v>
      </c>
      <c r="R10" s="223">
        <v>1.7247396395416792</v>
      </c>
      <c r="S10" s="223">
        <v>1.7247396395416792</v>
      </c>
      <c r="T10" s="223">
        <v>0</v>
      </c>
      <c r="U10" s="223">
        <v>0</v>
      </c>
      <c r="V10" s="223">
        <v>0</v>
      </c>
      <c r="W10" s="223">
        <v>0</v>
      </c>
      <c r="X10" s="223">
        <v>0</v>
      </c>
      <c r="Y10" s="223">
        <v>0</v>
      </c>
      <c r="Z10" s="223">
        <v>0</v>
      </c>
      <c r="AA10" s="223">
        <v>0</v>
      </c>
      <c r="AB10" s="223">
        <v>0</v>
      </c>
      <c r="AC10" s="223">
        <v>0</v>
      </c>
      <c r="AD10" s="223">
        <v>0</v>
      </c>
      <c r="AE10" s="223">
        <v>0</v>
      </c>
      <c r="AF10" s="223">
        <v>0</v>
      </c>
      <c r="AG10" s="223">
        <v>0</v>
      </c>
      <c r="AH10" s="223">
        <v>0</v>
      </c>
      <c r="AI10" s="223">
        <v>0</v>
      </c>
      <c r="AJ10" s="225">
        <f t="shared" si="1"/>
        <v>17.247396395416793</v>
      </c>
    </row>
    <row r="11" spans="1:36" ht="15.75" customHeight="1" x14ac:dyDescent="0.3">
      <c r="A11" s="226" t="s">
        <v>372</v>
      </c>
      <c r="B11" s="243"/>
      <c r="C11" s="228">
        <f>SUM(C5:C10)</f>
        <v>161.00897590048066</v>
      </c>
      <c r="D11" s="253">
        <v>1</v>
      </c>
      <c r="E11" s="108"/>
      <c r="F11" s="96"/>
      <c r="G11" s="99"/>
      <c r="H11" s="99"/>
      <c r="I11" s="96"/>
      <c r="J11" s="228">
        <f>SUM(J5:J10)</f>
        <v>161.00897590048066</v>
      </c>
      <c r="K11" s="228">
        <f t="shared" ref="K11:AI11" si="2">SUM(K5:K10)</f>
        <v>161.00897590048066</v>
      </c>
      <c r="L11" s="228">
        <f t="shared" si="2"/>
        <v>161.00897590048066</v>
      </c>
      <c r="M11" s="228">
        <f t="shared" si="2"/>
        <v>161.00897590048066</v>
      </c>
      <c r="N11" s="228">
        <f t="shared" si="2"/>
        <v>161.00897590048066</v>
      </c>
      <c r="O11" s="228">
        <f t="shared" si="2"/>
        <v>161.00897590048066</v>
      </c>
      <c r="P11" s="228">
        <f t="shared" si="2"/>
        <v>161.00897590048066</v>
      </c>
      <c r="Q11" s="228">
        <f t="shared" si="2"/>
        <v>138.60750590048067</v>
      </c>
      <c r="R11" s="228">
        <f t="shared" si="2"/>
        <v>25.766273332880672</v>
      </c>
      <c r="S11" s="228">
        <f t="shared" si="2"/>
        <v>25.766273332880672</v>
      </c>
      <c r="T11" s="228">
        <f t="shared" si="2"/>
        <v>0</v>
      </c>
      <c r="U11" s="228">
        <f t="shared" si="2"/>
        <v>0</v>
      </c>
      <c r="V11" s="228">
        <f t="shared" si="2"/>
        <v>0</v>
      </c>
      <c r="W11" s="228">
        <f t="shared" si="2"/>
        <v>0</v>
      </c>
      <c r="X11" s="228">
        <f t="shared" si="2"/>
        <v>0</v>
      </c>
      <c r="Y11" s="228">
        <f t="shared" si="2"/>
        <v>0</v>
      </c>
      <c r="Z11" s="228">
        <f t="shared" si="2"/>
        <v>0</v>
      </c>
      <c r="AA11" s="228">
        <f t="shared" si="2"/>
        <v>0</v>
      </c>
      <c r="AB11" s="228">
        <f t="shared" si="2"/>
        <v>0</v>
      </c>
      <c r="AC11" s="228">
        <f t="shared" si="2"/>
        <v>0</v>
      </c>
      <c r="AD11" s="228">
        <f t="shared" si="2"/>
        <v>0</v>
      </c>
      <c r="AE11" s="228">
        <f t="shared" si="2"/>
        <v>0</v>
      </c>
      <c r="AF11" s="228">
        <f t="shared" si="2"/>
        <v>0</v>
      </c>
      <c r="AG11" s="228">
        <f t="shared" si="2"/>
        <v>0</v>
      </c>
      <c r="AH11" s="228">
        <f t="shared" si="2"/>
        <v>0</v>
      </c>
      <c r="AI11" s="228">
        <f t="shared" si="2"/>
        <v>0</v>
      </c>
      <c r="AJ11" s="220">
        <f>SUM(AJ5:AJ10)</f>
        <v>1317.2028838696067</v>
      </c>
    </row>
    <row r="12" spans="1:36" ht="15.75" customHeight="1" x14ac:dyDescent="0.3">
      <c r="A12" s="226" t="s">
        <v>373</v>
      </c>
      <c r="B12" s="231"/>
      <c r="C12" s="232"/>
      <c r="D12" s="244"/>
      <c r="E12" s="99"/>
      <c r="F12" s="99"/>
      <c r="G12" s="99"/>
      <c r="H12" s="99"/>
      <c r="I12" s="100"/>
      <c r="J12" s="220">
        <v>0</v>
      </c>
      <c r="K12" s="234">
        <f t="shared" ref="K12" si="3">J11-K11</f>
        <v>0</v>
      </c>
      <c r="L12" s="234">
        <f t="shared" ref="L12" si="4">K11-L11</f>
        <v>0</v>
      </c>
      <c r="M12" s="234">
        <f t="shared" ref="M12" si="5">L11-M11</f>
        <v>0</v>
      </c>
      <c r="N12" s="234">
        <f t="shared" ref="N12" si="6">M11-N11</f>
        <v>0</v>
      </c>
      <c r="O12" s="234">
        <f t="shared" ref="O12" si="7">N11-O11</f>
        <v>0</v>
      </c>
      <c r="P12" s="234">
        <f t="shared" ref="P12" si="8">O11-P11</f>
        <v>0</v>
      </c>
      <c r="Q12" s="234">
        <f t="shared" ref="Q12" si="9">P11-Q11</f>
        <v>22.401469999999989</v>
      </c>
      <c r="R12" s="234">
        <f t="shared" ref="R12" si="10">Q11-R11</f>
        <v>112.8412325676</v>
      </c>
      <c r="S12" s="234">
        <f t="shared" ref="S12" si="11">R11-S11</f>
        <v>0</v>
      </c>
      <c r="T12" s="234">
        <f t="shared" ref="T12" si="12">S11-T11</f>
        <v>25.766273332880672</v>
      </c>
      <c r="U12" s="234">
        <f t="shared" ref="U12:AI12" si="13">T11-U11</f>
        <v>0</v>
      </c>
      <c r="V12" s="234">
        <f t="shared" si="13"/>
        <v>0</v>
      </c>
      <c r="W12" s="234">
        <f t="shared" si="13"/>
        <v>0</v>
      </c>
      <c r="X12" s="234">
        <f t="shared" si="13"/>
        <v>0</v>
      </c>
      <c r="Y12" s="234">
        <f t="shared" si="13"/>
        <v>0</v>
      </c>
      <c r="Z12" s="234">
        <f t="shared" si="13"/>
        <v>0</v>
      </c>
      <c r="AA12" s="234">
        <f t="shared" si="13"/>
        <v>0</v>
      </c>
      <c r="AB12" s="234">
        <f t="shared" si="13"/>
        <v>0</v>
      </c>
      <c r="AC12" s="234">
        <f t="shared" si="13"/>
        <v>0</v>
      </c>
      <c r="AD12" s="234">
        <f t="shared" si="13"/>
        <v>0</v>
      </c>
      <c r="AE12" s="234">
        <f t="shared" si="13"/>
        <v>0</v>
      </c>
      <c r="AF12" s="234">
        <f t="shared" si="13"/>
        <v>0</v>
      </c>
      <c r="AG12" s="234">
        <f t="shared" si="13"/>
        <v>0</v>
      </c>
      <c r="AH12" s="234">
        <f t="shared" si="13"/>
        <v>0</v>
      </c>
      <c r="AI12" s="234">
        <f t="shared" si="13"/>
        <v>0</v>
      </c>
      <c r="AJ12" s="107"/>
    </row>
    <row r="13" spans="1:36" ht="15.75" customHeight="1" x14ac:dyDescent="0.3">
      <c r="A13" s="226" t="s">
        <v>374</v>
      </c>
      <c r="B13" s="231"/>
      <c r="C13" s="232"/>
      <c r="D13" s="232"/>
      <c r="E13" s="96"/>
      <c r="F13" s="96"/>
      <c r="G13" s="96"/>
      <c r="H13" s="96"/>
      <c r="I13" s="101"/>
      <c r="J13" s="220">
        <v>0</v>
      </c>
      <c r="K13" s="236">
        <f t="shared" ref="K13:T13" si="14">$J11-K11</f>
        <v>0</v>
      </c>
      <c r="L13" s="236">
        <f t="shared" si="14"/>
        <v>0</v>
      </c>
      <c r="M13" s="236">
        <f t="shared" si="14"/>
        <v>0</v>
      </c>
      <c r="N13" s="236">
        <f t="shared" si="14"/>
        <v>0</v>
      </c>
      <c r="O13" s="236">
        <f t="shared" si="14"/>
        <v>0</v>
      </c>
      <c r="P13" s="236">
        <f t="shared" si="14"/>
        <v>0</v>
      </c>
      <c r="Q13" s="236">
        <f t="shared" si="14"/>
        <v>22.401469999999989</v>
      </c>
      <c r="R13" s="236">
        <f t="shared" si="14"/>
        <v>135.24270256759999</v>
      </c>
      <c r="S13" s="236">
        <f t="shared" si="14"/>
        <v>135.24270256759999</v>
      </c>
      <c r="T13" s="236">
        <f t="shared" si="14"/>
        <v>161.00897590048066</v>
      </c>
      <c r="U13" s="236">
        <f t="shared" ref="U13:AI13" si="15">$J11-U11</f>
        <v>161.00897590048066</v>
      </c>
      <c r="V13" s="236">
        <f t="shared" si="15"/>
        <v>161.00897590048066</v>
      </c>
      <c r="W13" s="236">
        <f t="shared" si="15"/>
        <v>161.00897590048066</v>
      </c>
      <c r="X13" s="236">
        <f t="shared" si="15"/>
        <v>161.00897590048066</v>
      </c>
      <c r="Y13" s="236">
        <f t="shared" si="15"/>
        <v>161.00897590048066</v>
      </c>
      <c r="Z13" s="236">
        <f t="shared" si="15"/>
        <v>161.00897590048066</v>
      </c>
      <c r="AA13" s="236">
        <f t="shared" si="15"/>
        <v>161.00897590048066</v>
      </c>
      <c r="AB13" s="236">
        <f t="shared" si="15"/>
        <v>161.00897590048066</v>
      </c>
      <c r="AC13" s="236">
        <f t="shared" si="15"/>
        <v>161.00897590048066</v>
      </c>
      <c r="AD13" s="236">
        <f t="shared" si="15"/>
        <v>161.00897590048066</v>
      </c>
      <c r="AE13" s="236">
        <f t="shared" si="15"/>
        <v>161.00897590048066</v>
      </c>
      <c r="AF13" s="236">
        <f t="shared" si="15"/>
        <v>161.00897590048066</v>
      </c>
      <c r="AG13" s="236">
        <f t="shared" si="15"/>
        <v>161.00897590048066</v>
      </c>
      <c r="AH13" s="236">
        <f t="shared" si="15"/>
        <v>161.00897590048066</v>
      </c>
      <c r="AI13" s="236">
        <f t="shared" si="15"/>
        <v>161.00897590048066</v>
      </c>
      <c r="AJ13" s="102"/>
    </row>
    <row r="14" spans="1:36" ht="15.75" customHeight="1" x14ac:dyDescent="0.3">
      <c r="A14" s="239" t="s">
        <v>70</v>
      </c>
      <c r="B14" s="254">
        <f>SUMPRODUCT(B5:B10,C5:C10)/C11</f>
        <v>8.1809282774630372</v>
      </c>
      <c r="C14" s="77"/>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row>
    <row r="15" spans="1:36" s="104" customFormat="1" ht="15.75" customHeight="1" x14ac:dyDescent="0.25"/>
    <row r="16" spans="1:36" ht="15.75" customHeight="1" x14ac:dyDescent="0.3"/>
    <row r="17" ht="15.75" customHeight="1" x14ac:dyDescent="0.3"/>
    <row r="18" ht="15.75" customHeight="1" x14ac:dyDescent="0.3"/>
    <row r="19" ht="15.75" customHeight="1" x14ac:dyDescent="0.3"/>
    <row r="20" ht="15.75" customHeight="1" x14ac:dyDescent="0.3"/>
  </sheetData>
  <mergeCells count="5">
    <mergeCell ref="AJ3:AJ4"/>
    <mergeCell ref="A3:A4"/>
    <mergeCell ref="B3:B4"/>
    <mergeCell ref="C3:C4"/>
    <mergeCell ref="D3:D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EA46-D627-4E11-ACAC-7AF423922FEA}">
  <dimension ref="A1:AJ30"/>
  <sheetViews>
    <sheetView workbookViewId="0">
      <selection activeCell="P26" sqref="P26"/>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s>
  <sheetData>
    <row r="1" spans="1:36" ht="15.75" customHeight="1" x14ac:dyDescent="0.3">
      <c r="A1" s="103" t="s">
        <v>567</v>
      </c>
    </row>
    <row r="2" spans="1:36" ht="15.75" customHeight="1" x14ac:dyDescent="0.3"/>
    <row r="3" spans="1:36" s="104" customFormat="1" ht="15.75" customHeight="1" x14ac:dyDescent="0.25">
      <c r="A3" s="561" t="s">
        <v>314</v>
      </c>
      <c r="B3" s="563" t="s">
        <v>0</v>
      </c>
      <c r="C3" s="563" t="s">
        <v>412</v>
      </c>
      <c r="D3" s="563" t="s">
        <v>60</v>
      </c>
      <c r="E3" s="155"/>
      <c r="F3" s="156"/>
      <c r="G3" s="156"/>
      <c r="H3" s="156"/>
      <c r="I3" s="156"/>
      <c r="J3" s="151" t="s">
        <v>414</v>
      </c>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597" t="s">
        <v>1</v>
      </c>
    </row>
    <row r="4" spans="1:36" s="104" customFormat="1" ht="15.75" customHeight="1" x14ac:dyDescent="0.25">
      <c r="A4" s="566"/>
      <c r="B4" s="565"/>
      <c r="C4" s="565"/>
      <c r="D4" s="564"/>
      <c r="E4" s="396">
        <v>2018</v>
      </c>
      <c r="F4" s="396">
        <f>E4+1</f>
        <v>2019</v>
      </c>
      <c r="G4" s="396">
        <f t="shared" ref="G4:AI4" si="0">F4+1</f>
        <v>2020</v>
      </c>
      <c r="H4" s="396">
        <f t="shared" si="0"/>
        <v>2021</v>
      </c>
      <c r="I4" s="396">
        <f t="shared" si="0"/>
        <v>2022</v>
      </c>
      <c r="J4" s="396">
        <f t="shared" si="0"/>
        <v>2023</v>
      </c>
      <c r="K4" s="396">
        <f t="shared" si="0"/>
        <v>2024</v>
      </c>
      <c r="L4" s="396">
        <f t="shared" si="0"/>
        <v>2025</v>
      </c>
      <c r="M4" s="396">
        <f t="shared" si="0"/>
        <v>2026</v>
      </c>
      <c r="N4" s="396">
        <f t="shared" si="0"/>
        <v>2027</v>
      </c>
      <c r="O4" s="396">
        <f t="shared" si="0"/>
        <v>2028</v>
      </c>
      <c r="P4" s="396">
        <f t="shared" si="0"/>
        <v>2029</v>
      </c>
      <c r="Q4" s="396">
        <f t="shared" si="0"/>
        <v>2030</v>
      </c>
      <c r="R4" s="396">
        <f t="shared" si="0"/>
        <v>2031</v>
      </c>
      <c r="S4" s="396">
        <f t="shared" si="0"/>
        <v>2032</v>
      </c>
      <c r="T4" s="396">
        <f t="shared" si="0"/>
        <v>2033</v>
      </c>
      <c r="U4" s="396">
        <f t="shared" si="0"/>
        <v>2034</v>
      </c>
      <c r="V4" s="396">
        <f t="shared" si="0"/>
        <v>2035</v>
      </c>
      <c r="W4" s="396">
        <f t="shared" si="0"/>
        <v>2036</v>
      </c>
      <c r="X4" s="396">
        <f t="shared" si="0"/>
        <v>2037</v>
      </c>
      <c r="Y4" s="396">
        <f t="shared" si="0"/>
        <v>2038</v>
      </c>
      <c r="Z4" s="396">
        <f t="shared" si="0"/>
        <v>2039</v>
      </c>
      <c r="AA4" s="396">
        <f t="shared" si="0"/>
        <v>2040</v>
      </c>
      <c r="AB4" s="396">
        <f t="shared" si="0"/>
        <v>2041</v>
      </c>
      <c r="AC4" s="396">
        <f t="shared" si="0"/>
        <v>2042</v>
      </c>
      <c r="AD4" s="396">
        <f t="shared" si="0"/>
        <v>2043</v>
      </c>
      <c r="AE4" s="396">
        <f t="shared" si="0"/>
        <v>2044</v>
      </c>
      <c r="AF4" s="396">
        <f t="shared" si="0"/>
        <v>2045</v>
      </c>
      <c r="AG4" s="396">
        <f t="shared" si="0"/>
        <v>2046</v>
      </c>
      <c r="AH4" s="396">
        <f t="shared" si="0"/>
        <v>2047</v>
      </c>
      <c r="AI4" s="396">
        <f t="shared" si="0"/>
        <v>2048</v>
      </c>
      <c r="AJ4" s="598"/>
    </row>
    <row r="5" spans="1:36" ht="15.75" customHeight="1" x14ac:dyDescent="0.3">
      <c r="A5" s="246" t="s">
        <v>154</v>
      </c>
      <c r="B5" s="247">
        <v>8</v>
      </c>
      <c r="C5" s="248">
        <v>42.461452576500001</v>
      </c>
      <c r="D5" s="249">
        <v>1</v>
      </c>
      <c r="E5" s="250"/>
      <c r="F5" s="250"/>
      <c r="G5" s="250"/>
      <c r="H5" s="250"/>
      <c r="I5" s="250"/>
      <c r="J5" s="223">
        <v>42.461452576500001</v>
      </c>
      <c r="K5" s="223">
        <v>42.461452576500001</v>
      </c>
      <c r="L5" s="223">
        <v>42.461452576500001</v>
      </c>
      <c r="M5" s="223">
        <v>42.461452576500001</v>
      </c>
      <c r="N5" s="223">
        <v>42.461452576500001</v>
      </c>
      <c r="O5" s="223">
        <v>42.461452576500001</v>
      </c>
      <c r="P5" s="223">
        <v>42.461452576500001</v>
      </c>
      <c r="Q5" s="223">
        <v>42.461452576500001</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25">
        <f t="shared" ref="AJ5:AJ18" si="1">SUM(E5:AI5)</f>
        <v>339.69162061200001</v>
      </c>
    </row>
    <row r="6" spans="1:36" ht="15.75" customHeight="1" x14ac:dyDescent="0.3">
      <c r="A6" s="246" t="s">
        <v>99</v>
      </c>
      <c r="B6" s="247">
        <v>8</v>
      </c>
      <c r="C6" s="248">
        <v>9.5408254079999999</v>
      </c>
      <c r="D6" s="249">
        <v>1</v>
      </c>
      <c r="E6" s="250"/>
      <c r="F6" s="250"/>
      <c r="G6" s="250"/>
      <c r="H6" s="250"/>
      <c r="I6" s="250"/>
      <c r="J6" s="223">
        <v>9.5408254079999999</v>
      </c>
      <c r="K6" s="223">
        <v>9.5408254079999999</v>
      </c>
      <c r="L6" s="223">
        <v>9.5408254079999999</v>
      </c>
      <c r="M6" s="223">
        <v>9.5408254079999999</v>
      </c>
      <c r="N6" s="223">
        <v>9.5408254079999999</v>
      </c>
      <c r="O6" s="223">
        <v>9.5408254079999999</v>
      </c>
      <c r="P6" s="223">
        <v>9.5408254079999999</v>
      </c>
      <c r="Q6" s="223">
        <v>9.5408254079999999</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25">
        <f t="shared" si="1"/>
        <v>76.326603264000013</v>
      </c>
    </row>
    <row r="7" spans="1:36" ht="15.75" customHeight="1" x14ac:dyDescent="0.3">
      <c r="A7" s="246" t="s">
        <v>197</v>
      </c>
      <c r="B7" s="247">
        <v>7</v>
      </c>
      <c r="C7" s="248">
        <v>10.953993042</v>
      </c>
      <c r="D7" s="249">
        <v>1</v>
      </c>
      <c r="E7" s="250"/>
      <c r="F7" s="250"/>
      <c r="G7" s="250"/>
      <c r="H7" s="250"/>
      <c r="I7" s="250"/>
      <c r="J7" s="223">
        <v>10.953993042</v>
      </c>
      <c r="K7" s="223">
        <v>10.953993042</v>
      </c>
      <c r="L7" s="223">
        <v>10.953993042</v>
      </c>
      <c r="M7" s="223">
        <v>10.953993042</v>
      </c>
      <c r="N7" s="223">
        <v>10.953993042</v>
      </c>
      <c r="O7" s="223">
        <v>10.953993042</v>
      </c>
      <c r="P7" s="223">
        <v>10.953993042</v>
      </c>
      <c r="Q7" s="223">
        <v>0</v>
      </c>
      <c r="R7" s="223">
        <v>0</v>
      </c>
      <c r="S7" s="223">
        <v>0</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 t="shared" si="1"/>
        <v>76.677951293999996</v>
      </c>
    </row>
    <row r="8" spans="1:36" ht="15.75" customHeight="1" x14ac:dyDescent="0.3">
      <c r="A8" s="246" t="s">
        <v>225</v>
      </c>
      <c r="B8" s="247">
        <v>8</v>
      </c>
      <c r="C8" s="248">
        <v>8.3766171400000005</v>
      </c>
      <c r="D8" s="249">
        <v>1</v>
      </c>
      <c r="E8" s="250"/>
      <c r="F8" s="250"/>
      <c r="G8" s="250"/>
      <c r="H8" s="250"/>
      <c r="I8" s="250"/>
      <c r="J8" s="223">
        <v>8.3766171400000005</v>
      </c>
      <c r="K8" s="223">
        <v>8.3766171400000005</v>
      </c>
      <c r="L8" s="223">
        <v>8.3766171400000005</v>
      </c>
      <c r="M8" s="223">
        <v>8.3766171400000005</v>
      </c>
      <c r="N8" s="223">
        <v>8.3766171400000005</v>
      </c>
      <c r="O8" s="223">
        <v>8.3766171400000005</v>
      </c>
      <c r="P8" s="223">
        <v>8.3766171400000005</v>
      </c>
      <c r="Q8" s="223">
        <v>8.3766171400000005</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 t="shared" si="1"/>
        <v>67.012937120000004</v>
      </c>
    </row>
    <row r="9" spans="1:36" ht="15.75" customHeight="1" x14ac:dyDescent="0.3">
      <c r="A9" s="246" t="s">
        <v>224</v>
      </c>
      <c r="B9" s="247">
        <v>20</v>
      </c>
      <c r="C9" s="248">
        <v>6.7135859179359763</v>
      </c>
      <c r="D9" s="249">
        <v>1</v>
      </c>
      <c r="E9" s="250"/>
      <c r="F9" s="250"/>
      <c r="G9" s="250"/>
      <c r="H9" s="250"/>
      <c r="I9" s="250"/>
      <c r="J9" s="223">
        <v>6.7135859179359763</v>
      </c>
      <c r="K9" s="223">
        <v>6.7135859179359763</v>
      </c>
      <c r="L9" s="223">
        <v>6.7135859179359763</v>
      </c>
      <c r="M9" s="223">
        <v>6.7135859179359763</v>
      </c>
      <c r="N9" s="223">
        <v>6.7135859179359763</v>
      </c>
      <c r="O9" s="223">
        <v>6.7135859179359763</v>
      </c>
      <c r="P9" s="223">
        <v>6.7135859179359763</v>
      </c>
      <c r="Q9" s="223">
        <v>6.7135859179359763</v>
      </c>
      <c r="R9" s="223">
        <v>6.7135859179359763</v>
      </c>
      <c r="S9" s="223">
        <v>6.7135859179359763</v>
      </c>
      <c r="T9" s="223">
        <v>6.6589249439482883</v>
      </c>
      <c r="U9" s="223">
        <v>6.6589249439482883</v>
      </c>
      <c r="V9" s="223">
        <v>6.6589249439482883</v>
      </c>
      <c r="W9" s="223">
        <v>6.6589249439482883</v>
      </c>
      <c r="X9" s="223">
        <v>6.6589249439482883</v>
      </c>
      <c r="Y9" s="223">
        <v>6.6589249439482883</v>
      </c>
      <c r="Z9" s="223">
        <v>6.6589249439482883</v>
      </c>
      <c r="AA9" s="223">
        <v>6.6589249439482883</v>
      </c>
      <c r="AB9" s="223">
        <v>6.6589249439482883</v>
      </c>
      <c r="AC9" s="223">
        <v>6.6589249439482883</v>
      </c>
      <c r="AD9" s="223">
        <v>0</v>
      </c>
      <c r="AE9" s="223">
        <v>0</v>
      </c>
      <c r="AF9" s="223">
        <v>0</v>
      </c>
      <c r="AG9" s="223">
        <v>0</v>
      </c>
      <c r="AH9" s="223">
        <v>0</v>
      </c>
      <c r="AI9" s="223">
        <v>0</v>
      </c>
      <c r="AJ9" s="225">
        <f t="shared" si="1"/>
        <v>133.72510861884265</v>
      </c>
    </row>
    <row r="10" spans="1:36" ht="15.75" customHeight="1" x14ac:dyDescent="0.3">
      <c r="A10" s="246" t="s">
        <v>119</v>
      </c>
      <c r="B10" s="247">
        <v>20</v>
      </c>
      <c r="C10" s="248">
        <v>5.431873572384851</v>
      </c>
      <c r="D10" s="249">
        <v>1</v>
      </c>
      <c r="E10" s="250"/>
      <c r="F10" s="250"/>
      <c r="G10" s="250"/>
      <c r="H10" s="250"/>
      <c r="I10" s="250"/>
      <c r="J10" s="223">
        <v>5.431873572384851</v>
      </c>
      <c r="K10" s="223">
        <v>5.431873572384851</v>
      </c>
      <c r="L10" s="223">
        <v>5.431873572384851</v>
      </c>
      <c r="M10" s="223">
        <v>5.431873572384851</v>
      </c>
      <c r="N10" s="223">
        <v>5.431873572384851</v>
      </c>
      <c r="O10" s="223">
        <v>5.431873572384851</v>
      </c>
      <c r="P10" s="223">
        <v>5.431873572384851</v>
      </c>
      <c r="Q10" s="223">
        <v>5.431873572384851</v>
      </c>
      <c r="R10" s="223">
        <v>5.431873572384851</v>
      </c>
      <c r="S10" s="223">
        <v>5.431873572384851</v>
      </c>
      <c r="T10" s="223">
        <v>5.4230918422018766</v>
      </c>
      <c r="U10" s="223">
        <v>5.4230918422018766</v>
      </c>
      <c r="V10" s="223">
        <v>5.4230918422018766</v>
      </c>
      <c r="W10" s="223">
        <v>5.4230918422018766</v>
      </c>
      <c r="X10" s="223">
        <v>5.4230918422018766</v>
      </c>
      <c r="Y10" s="223">
        <v>5.4230918422018766</v>
      </c>
      <c r="Z10" s="223">
        <v>5.4230918422018766</v>
      </c>
      <c r="AA10" s="223">
        <v>5.4230918422018766</v>
      </c>
      <c r="AB10" s="223">
        <v>5.4230918422018766</v>
      </c>
      <c r="AC10" s="223">
        <v>5.4230918422018766</v>
      </c>
      <c r="AD10" s="223">
        <v>0</v>
      </c>
      <c r="AE10" s="223">
        <v>0</v>
      </c>
      <c r="AF10" s="223">
        <v>0</v>
      </c>
      <c r="AG10" s="223">
        <v>0</v>
      </c>
      <c r="AH10" s="223">
        <v>0</v>
      </c>
      <c r="AI10" s="223">
        <v>0</v>
      </c>
      <c r="AJ10" s="225">
        <f t="shared" si="1"/>
        <v>108.54965414586722</v>
      </c>
    </row>
    <row r="11" spans="1:36" ht="15.75" customHeight="1" x14ac:dyDescent="0.3">
      <c r="A11" s="246" t="s">
        <v>147</v>
      </c>
      <c r="B11" s="247">
        <v>7</v>
      </c>
      <c r="C11" s="248">
        <v>5.3302499999999995</v>
      </c>
      <c r="D11" s="249">
        <v>1</v>
      </c>
      <c r="E11" s="250"/>
      <c r="F11" s="250"/>
      <c r="G11" s="250"/>
      <c r="H11" s="250"/>
      <c r="I11" s="250"/>
      <c r="J11" s="223">
        <v>5.3302499999999995</v>
      </c>
      <c r="K11" s="223">
        <v>5.3302499999999995</v>
      </c>
      <c r="L11" s="223">
        <v>5.3302499999999995</v>
      </c>
      <c r="M11" s="223">
        <v>5.3302499999999995</v>
      </c>
      <c r="N11" s="223">
        <v>5.3302499999999995</v>
      </c>
      <c r="O11" s="223">
        <v>5.3302499999999995</v>
      </c>
      <c r="P11" s="223">
        <v>5.3302499999999995</v>
      </c>
      <c r="Q11" s="223">
        <v>0</v>
      </c>
      <c r="R11" s="223">
        <v>0</v>
      </c>
      <c r="S11" s="223">
        <v>0</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25">
        <f t="shared" si="1"/>
        <v>37.311749999999996</v>
      </c>
    </row>
    <row r="12" spans="1:36" ht="15.75" customHeight="1" x14ac:dyDescent="0.3">
      <c r="A12" s="246" t="s">
        <v>46</v>
      </c>
      <c r="B12" s="247">
        <v>10</v>
      </c>
      <c r="C12" s="248">
        <v>2.7125155607168727</v>
      </c>
      <c r="D12" s="249">
        <v>1</v>
      </c>
      <c r="E12" s="250"/>
      <c r="F12" s="250"/>
      <c r="G12" s="250"/>
      <c r="H12" s="250"/>
      <c r="I12" s="250"/>
      <c r="J12" s="223">
        <v>2.7125155607168727</v>
      </c>
      <c r="K12" s="223">
        <v>2.7125155607168727</v>
      </c>
      <c r="L12" s="223">
        <v>2.7125155607168727</v>
      </c>
      <c r="M12" s="223">
        <v>2.7125155607168727</v>
      </c>
      <c r="N12" s="223">
        <v>2.7125155607168727</v>
      </c>
      <c r="O12" s="223">
        <v>2.7125155607168727</v>
      </c>
      <c r="P12" s="223">
        <v>2.7125155607168727</v>
      </c>
      <c r="Q12" s="223">
        <v>2.7125155607168727</v>
      </c>
      <c r="R12" s="223">
        <v>2.7125155607168727</v>
      </c>
      <c r="S12" s="223">
        <v>2.7125155607168727</v>
      </c>
      <c r="T12" s="223">
        <v>0</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25">
        <f t="shared" si="1"/>
        <v>27.125155607168733</v>
      </c>
    </row>
    <row r="13" spans="1:36" ht="15.75" customHeight="1" x14ac:dyDescent="0.3">
      <c r="A13" s="246" t="s">
        <v>47</v>
      </c>
      <c r="B13" s="247">
        <v>15</v>
      </c>
      <c r="C13" s="248">
        <v>2.1009524416754766</v>
      </c>
      <c r="D13" s="249">
        <v>1</v>
      </c>
      <c r="E13" s="250"/>
      <c r="F13" s="250"/>
      <c r="G13" s="250"/>
      <c r="H13" s="250"/>
      <c r="I13" s="250"/>
      <c r="J13" s="223">
        <v>2.1009524416754766</v>
      </c>
      <c r="K13" s="223">
        <v>2.1009524416754766</v>
      </c>
      <c r="L13" s="223">
        <v>2.1009524416754766</v>
      </c>
      <c r="M13" s="223">
        <v>2.1009524416754766</v>
      </c>
      <c r="N13" s="223">
        <v>2.1009524416754766</v>
      </c>
      <c r="O13" s="223">
        <v>2.1009524416754766</v>
      </c>
      <c r="P13" s="223">
        <v>2.1009524416754766</v>
      </c>
      <c r="Q13" s="223">
        <v>2.1009524416754766</v>
      </c>
      <c r="R13" s="223">
        <v>2.1009524416754766</v>
      </c>
      <c r="S13" s="223">
        <v>2.1009524416754766</v>
      </c>
      <c r="T13" s="223">
        <v>2.1009524416754766</v>
      </c>
      <c r="U13" s="223">
        <v>2.1009524416754766</v>
      </c>
      <c r="V13" s="223">
        <v>2.1009524416754766</v>
      </c>
      <c r="W13" s="223">
        <v>2.1009524416754766</v>
      </c>
      <c r="X13" s="223">
        <v>2.1009524416754766</v>
      </c>
      <c r="Y13" s="223">
        <v>0</v>
      </c>
      <c r="Z13" s="223">
        <v>0</v>
      </c>
      <c r="AA13" s="223">
        <v>0</v>
      </c>
      <c r="AB13" s="223">
        <v>0</v>
      </c>
      <c r="AC13" s="223">
        <v>0</v>
      </c>
      <c r="AD13" s="223">
        <v>0</v>
      </c>
      <c r="AE13" s="223">
        <v>0</v>
      </c>
      <c r="AF13" s="223">
        <v>0</v>
      </c>
      <c r="AG13" s="223">
        <v>0</v>
      </c>
      <c r="AH13" s="223">
        <v>0</v>
      </c>
      <c r="AI13" s="223">
        <v>0</v>
      </c>
      <c r="AJ13" s="225">
        <f t="shared" si="1"/>
        <v>31.514286625132158</v>
      </c>
    </row>
    <row r="14" spans="1:36" ht="15.75" customHeight="1" x14ac:dyDescent="0.3">
      <c r="A14" s="246" t="s">
        <v>142</v>
      </c>
      <c r="B14" s="247">
        <v>2</v>
      </c>
      <c r="C14" s="248">
        <v>2.0123466122108158</v>
      </c>
      <c r="D14" s="249">
        <v>1</v>
      </c>
      <c r="E14" s="250"/>
      <c r="F14" s="250"/>
      <c r="G14" s="250"/>
      <c r="H14" s="250"/>
      <c r="I14" s="250"/>
      <c r="J14" s="223">
        <v>2.0123466122108158</v>
      </c>
      <c r="K14" s="223">
        <v>2.0123466122108158</v>
      </c>
      <c r="L14" s="223">
        <v>0</v>
      </c>
      <c r="M14" s="223">
        <v>0</v>
      </c>
      <c r="N14" s="223">
        <v>0</v>
      </c>
      <c r="O14" s="223">
        <v>0</v>
      </c>
      <c r="P14" s="223">
        <v>0</v>
      </c>
      <c r="Q14" s="223">
        <v>0</v>
      </c>
      <c r="R14" s="223">
        <v>0</v>
      </c>
      <c r="S14" s="223">
        <v>0</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25">
        <f t="shared" si="1"/>
        <v>4.0246932244216316</v>
      </c>
    </row>
    <row r="15" spans="1:36" ht="15.75" customHeight="1" x14ac:dyDescent="0.3">
      <c r="A15" s="246" t="s">
        <v>226</v>
      </c>
      <c r="B15" s="247">
        <v>20</v>
      </c>
      <c r="C15" s="248">
        <v>0.92068112076881292</v>
      </c>
      <c r="D15" s="249">
        <v>1</v>
      </c>
      <c r="E15" s="250"/>
      <c r="F15" s="250"/>
      <c r="G15" s="250"/>
      <c r="H15" s="250"/>
      <c r="I15" s="250"/>
      <c r="J15" s="223">
        <v>0.92068112076881292</v>
      </c>
      <c r="K15" s="223">
        <v>0.92068112076881292</v>
      </c>
      <c r="L15" s="223">
        <v>0.92068112076881292</v>
      </c>
      <c r="M15" s="223">
        <v>0.92068112076881292</v>
      </c>
      <c r="N15" s="223">
        <v>0.92068112076881292</v>
      </c>
      <c r="O15" s="223">
        <v>0.92068112076881292</v>
      </c>
      <c r="P15" s="223">
        <v>0.92068112076881292</v>
      </c>
      <c r="Q15" s="223">
        <v>0.92068112076881292</v>
      </c>
      <c r="R15" s="223">
        <v>0.92068112076881292</v>
      </c>
      <c r="S15" s="223">
        <v>0.92068112076881292</v>
      </c>
      <c r="T15" s="223">
        <v>0.86278406388250284</v>
      </c>
      <c r="U15" s="223">
        <v>0.86278406388250284</v>
      </c>
      <c r="V15" s="223">
        <v>0.86278406388250284</v>
      </c>
      <c r="W15" s="223">
        <v>0.86278406388250284</v>
      </c>
      <c r="X15" s="223">
        <v>0.86278406388250284</v>
      </c>
      <c r="Y15" s="223">
        <v>0.86278406388250284</v>
      </c>
      <c r="Z15" s="223">
        <v>0.86278406388250284</v>
      </c>
      <c r="AA15" s="223">
        <v>0.86278406388250284</v>
      </c>
      <c r="AB15" s="223">
        <v>0.86278406388250284</v>
      </c>
      <c r="AC15" s="223">
        <v>0.86278406388250284</v>
      </c>
      <c r="AD15" s="223">
        <v>0</v>
      </c>
      <c r="AE15" s="223">
        <v>0</v>
      </c>
      <c r="AF15" s="223">
        <v>0</v>
      </c>
      <c r="AG15" s="223">
        <v>0</v>
      </c>
      <c r="AH15" s="223">
        <v>0</v>
      </c>
      <c r="AI15" s="223">
        <v>0</v>
      </c>
      <c r="AJ15" s="225">
        <f t="shared" si="1"/>
        <v>17.834651846513157</v>
      </c>
    </row>
    <row r="16" spans="1:36" ht="15.75" customHeight="1" x14ac:dyDescent="0.3">
      <c r="A16" s="246" t="s">
        <v>563</v>
      </c>
      <c r="B16" s="247">
        <v>10</v>
      </c>
      <c r="C16" s="248">
        <v>0.85569024060925114</v>
      </c>
      <c r="D16" s="249">
        <v>1</v>
      </c>
      <c r="E16" s="250"/>
      <c r="F16" s="250"/>
      <c r="G16" s="250"/>
      <c r="H16" s="250"/>
      <c r="I16" s="250"/>
      <c r="J16" s="223">
        <v>0.85569024060925114</v>
      </c>
      <c r="K16" s="223">
        <v>0.85569024060925114</v>
      </c>
      <c r="L16" s="223">
        <v>0.85569024060925114</v>
      </c>
      <c r="M16" s="223">
        <v>0.85569024060925114</v>
      </c>
      <c r="N16" s="223">
        <v>0.85569024060925114</v>
      </c>
      <c r="O16" s="223">
        <v>0.85569024060925114</v>
      </c>
      <c r="P16" s="223">
        <v>0.85569024060925114</v>
      </c>
      <c r="Q16" s="223">
        <v>0.85569024060925114</v>
      </c>
      <c r="R16" s="223">
        <v>0.85569024060925114</v>
      </c>
      <c r="S16" s="223">
        <v>0.85569024060925114</v>
      </c>
      <c r="T16" s="223">
        <v>0</v>
      </c>
      <c r="U16" s="223">
        <v>0</v>
      </c>
      <c r="V16" s="223">
        <v>0</v>
      </c>
      <c r="W16" s="223">
        <v>0</v>
      </c>
      <c r="X16" s="223">
        <v>0</v>
      </c>
      <c r="Y16" s="223">
        <v>0</v>
      </c>
      <c r="Z16" s="223">
        <v>0</v>
      </c>
      <c r="AA16" s="223">
        <v>0</v>
      </c>
      <c r="AB16" s="223">
        <v>0</v>
      </c>
      <c r="AC16" s="223">
        <v>0</v>
      </c>
      <c r="AD16" s="223">
        <v>0</v>
      </c>
      <c r="AE16" s="223">
        <v>0</v>
      </c>
      <c r="AF16" s="223">
        <v>0</v>
      </c>
      <c r="AG16" s="223">
        <v>0</v>
      </c>
      <c r="AH16" s="223">
        <v>0</v>
      </c>
      <c r="AI16" s="223">
        <v>0</v>
      </c>
      <c r="AJ16" s="225">
        <f t="shared" si="1"/>
        <v>8.5569024060925098</v>
      </c>
    </row>
    <row r="17" spans="1:36" ht="15.75" customHeight="1" x14ac:dyDescent="0.3">
      <c r="A17" s="246" t="s">
        <v>214</v>
      </c>
      <c r="B17" s="247">
        <v>10</v>
      </c>
      <c r="C17" s="248">
        <v>0.69992737113599957</v>
      </c>
      <c r="D17" s="249">
        <v>1</v>
      </c>
      <c r="E17" s="250"/>
      <c r="F17" s="250"/>
      <c r="G17" s="250"/>
      <c r="H17" s="250"/>
      <c r="I17" s="250"/>
      <c r="J17" s="223">
        <v>0.69992737113599957</v>
      </c>
      <c r="K17" s="223">
        <v>0.69992737113599957</v>
      </c>
      <c r="L17" s="223">
        <v>0.69992737113599957</v>
      </c>
      <c r="M17" s="223">
        <v>0.69992737113599957</v>
      </c>
      <c r="N17" s="223">
        <v>0.69992737113599957</v>
      </c>
      <c r="O17" s="223">
        <v>0.69992737113599957</v>
      </c>
      <c r="P17" s="223">
        <v>0.69992737113599957</v>
      </c>
      <c r="Q17" s="223">
        <v>0.69992737113599957</v>
      </c>
      <c r="R17" s="223">
        <v>0.69992737113599957</v>
      </c>
      <c r="S17" s="223">
        <v>0.69992737113599957</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5">
        <f t="shared" si="1"/>
        <v>6.9992737113599972</v>
      </c>
    </row>
    <row r="18" spans="1:36" ht="15.75" customHeight="1" x14ac:dyDescent="0.3">
      <c r="A18" s="246" t="s">
        <v>213</v>
      </c>
      <c r="B18" s="247">
        <v>10</v>
      </c>
      <c r="C18" s="247">
        <v>0.25690689339341355</v>
      </c>
      <c r="D18" s="249">
        <v>1</v>
      </c>
      <c r="E18" s="250"/>
      <c r="F18" s="250"/>
      <c r="G18" s="250"/>
      <c r="H18" s="250"/>
      <c r="I18" s="250"/>
      <c r="J18" s="256">
        <v>0.25690689339341355</v>
      </c>
      <c r="K18" s="256">
        <v>0.25690689339341355</v>
      </c>
      <c r="L18" s="256">
        <v>0.25690689339341355</v>
      </c>
      <c r="M18" s="256">
        <v>0.25690689339341355</v>
      </c>
      <c r="N18" s="256">
        <v>0.25690689339341355</v>
      </c>
      <c r="O18" s="256">
        <v>0.25690689339341355</v>
      </c>
      <c r="P18" s="256">
        <v>0.25690689339341355</v>
      </c>
      <c r="Q18" s="256">
        <v>0.25690689339341355</v>
      </c>
      <c r="R18" s="256">
        <v>0.25690689339341355</v>
      </c>
      <c r="S18" s="256">
        <v>0.25690689339341355</v>
      </c>
      <c r="T18" s="223">
        <v>0</v>
      </c>
      <c r="U18" s="223">
        <v>0</v>
      </c>
      <c r="V18" s="223">
        <v>0</v>
      </c>
      <c r="W18" s="223">
        <v>0</v>
      </c>
      <c r="X18" s="223">
        <v>0</v>
      </c>
      <c r="Y18" s="223">
        <v>0</v>
      </c>
      <c r="Z18" s="223">
        <v>0</v>
      </c>
      <c r="AA18" s="223">
        <v>0</v>
      </c>
      <c r="AB18" s="223">
        <v>0</v>
      </c>
      <c r="AC18" s="223">
        <v>0</v>
      </c>
      <c r="AD18" s="223">
        <v>0</v>
      </c>
      <c r="AE18" s="223">
        <v>0</v>
      </c>
      <c r="AF18" s="223">
        <v>0</v>
      </c>
      <c r="AG18" s="223">
        <v>0</v>
      </c>
      <c r="AH18" s="223">
        <v>0</v>
      </c>
      <c r="AI18" s="223">
        <v>0</v>
      </c>
      <c r="AJ18" s="225">
        <f t="shared" si="1"/>
        <v>2.569068933934135</v>
      </c>
    </row>
    <row r="19" spans="1:36" ht="15.75" customHeight="1" x14ac:dyDescent="0.3">
      <c r="A19" s="226" t="s">
        <v>372</v>
      </c>
      <c r="B19" s="243"/>
      <c r="C19" s="228">
        <f>SUM(C5:C18)</f>
        <v>98.367617897331456</v>
      </c>
      <c r="D19" s="253">
        <v>1</v>
      </c>
      <c r="E19" s="108"/>
      <c r="F19" s="96"/>
      <c r="G19" s="99"/>
      <c r="H19" s="99"/>
      <c r="I19" s="96"/>
      <c r="J19" s="228">
        <f>SUM(J5:J18)</f>
        <v>98.367617897331456</v>
      </c>
      <c r="K19" s="228">
        <f t="shared" ref="K19:AI19" si="2">SUM(K5:K18)</f>
        <v>98.367617897331456</v>
      </c>
      <c r="L19" s="228">
        <f t="shared" si="2"/>
        <v>96.355271285120637</v>
      </c>
      <c r="M19" s="228">
        <f t="shared" si="2"/>
        <v>96.355271285120637</v>
      </c>
      <c r="N19" s="228">
        <f t="shared" si="2"/>
        <v>96.355271285120637</v>
      </c>
      <c r="O19" s="228">
        <f t="shared" si="2"/>
        <v>96.355271285120637</v>
      </c>
      <c r="P19" s="228">
        <f t="shared" si="2"/>
        <v>96.355271285120637</v>
      </c>
      <c r="Q19" s="228">
        <f t="shared" si="2"/>
        <v>80.071028243120651</v>
      </c>
      <c r="R19" s="228">
        <f>SUM(R5:R18)</f>
        <v>19.692133118620657</v>
      </c>
      <c r="S19" s="228">
        <f>SUM(S5:S18)</f>
        <v>19.692133118620657</v>
      </c>
      <c r="T19" s="228">
        <f>SUM(T5:T18)</f>
        <v>15.045753291708143</v>
      </c>
      <c r="U19" s="228">
        <f>SUM(U5:U18)</f>
        <v>15.045753291708143</v>
      </c>
      <c r="V19" s="228">
        <f t="shared" si="2"/>
        <v>15.045753291708143</v>
      </c>
      <c r="W19" s="228">
        <f t="shared" si="2"/>
        <v>15.045753291708143</v>
      </c>
      <c r="X19" s="228">
        <f t="shared" si="2"/>
        <v>15.045753291708143</v>
      </c>
      <c r="Y19" s="228">
        <f t="shared" si="2"/>
        <v>12.944800850032667</v>
      </c>
      <c r="Z19" s="228">
        <f t="shared" si="2"/>
        <v>12.944800850032667</v>
      </c>
      <c r="AA19" s="228">
        <f t="shared" si="2"/>
        <v>12.944800850032667</v>
      </c>
      <c r="AB19" s="228">
        <f t="shared" si="2"/>
        <v>12.944800850032667</v>
      </c>
      <c r="AC19" s="228">
        <f t="shared" si="2"/>
        <v>12.944800850032667</v>
      </c>
      <c r="AD19" s="228">
        <f t="shared" si="2"/>
        <v>0</v>
      </c>
      <c r="AE19" s="228">
        <f t="shared" si="2"/>
        <v>0</v>
      </c>
      <c r="AF19" s="228">
        <f t="shared" si="2"/>
        <v>0</v>
      </c>
      <c r="AG19" s="228">
        <f t="shared" si="2"/>
        <v>0</v>
      </c>
      <c r="AH19" s="228">
        <f t="shared" si="2"/>
        <v>0</v>
      </c>
      <c r="AI19" s="228">
        <f t="shared" si="2"/>
        <v>0</v>
      </c>
      <c r="AJ19" s="220">
        <f>SUM(AJ5:AJ18)</f>
        <v>937.91965740933222</v>
      </c>
    </row>
    <row r="20" spans="1:36" ht="15.75" customHeight="1" x14ac:dyDescent="0.3">
      <c r="A20" s="226" t="s">
        <v>373</v>
      </c>
      <c r="B20" s="231"/>
      <c r="C20" s="232"/>
      <c r="D20" s="244"/>
      <c r="E20" s="99"/>
      <c r="F20" s="99"/>
      <c r="G20" s="99"/>
      <c r="H20" s="99"/>
      <c r="I20" s="100"/>
      <c r="J20" s="220">
        <v>0</v>
      </c>
      <c r="K20" s="234">
        <f t="shared" ref="K20:AI20" si="3">J19-K19</f>
        <v>0</v>
      </c>
      <c r="L20" s="234">
        <f t="shared" si="3"/>
        <v>2.0123466122108198</v>
      </c>
      <c r="M20" s="234">
        <f t="shared" si="3"/>
        <v>0</v>
      </c>
      <c r="N20" s="234">
        <f t="shared" si="3"/>
        <v>0</v>
      </c>
      <c r="O20" s="234">
        <f t="shared" si="3"/>
        <v>0</v>
      </c>
      <c r="P20" s="234">
        <f t="shared" si="3"/>
        <v>0</v>
      </c>
      <c r="Q20" s="234">
        <f t="shared" si="3"/>
        <v>16.284243041999986</v>
      </c>
      <c r="R20" s="234">
        <f t="shared" si="3"/>
        <v>60.378895124499991</v>
      </c>
      <c r="S20" s="234">
        <f t="shared" si="3"/>
        <v>0</v>
      </c>
      <c r="T20" s="234">
        <f t="shared" si="3"/>
        <v>4.6463798269125132</v>
      </c>
      <c r="U20" s="234">
        <f t="shared" si="3"/>
        <v>0</v>
      </c>
      <c r="V20" s="234">
        <f t="shared" si="3"/>
        <v>0</v>
      </c>
      <c r="W20" s="234">
        <f t="shared" si="3"/>
        <v>0</v>
      </c>
      <c r="X20" s="234">
        <f t="shared" si="3"/>
        <v>0</v>
      </c>
      <c r="Y20" s="234">
        <f t="shared" si="3"/>
        <v>2.1009524416754761</v>
      </c>
      <c r="Z20" s="234">
        <f t="shared" si="3"/>
        <v>0</v>
      </c>
      <c r="AA20" s="234">
        <f t="shared" si="3"/>
        <v>0</v>
      </c>
      <c r="AB20" s="234">
        <f t="shared" si="3"/>
        <v>0</v>
      </c>
      <c r="AC20" s="234">
        <f t="shared" si="3"/>
        <v>0</v>
      </c>
      <c r="AD20" s="234">
        <f t="shared" si="3"/>
        <v>12.944800850032667</v>
      </c>
      <c r="AE20" s="234">
        <f t="shared" si="3"/>
        <v>0</v>
      </c>
      <c r="AF20" s="234">
        <f t="shared" si="3"/>
        <v>0</v>
      </c>
      <c r="AG20" s="234">
        <f t="shared" si="3"/>
        <v>0</v>
      </c>
      <c r="AH20" s="234">
        <f t="shared" si="3"/>
        <v>0</v>
      </c>
      <c r="AI20" s="234">
        <f t="shared" si="3"/>
        <v>0</v>
      </c>
      <c r="AJ20" s="107"/>
    </row>
    <row r="21" spans="1:36" ht="15.75" customHeight="1" x14ac:dyDescent="0.3">
      <c r="A21" s="226" t="s">
        <v>374</v>
      </c>
      <c r="B21" s="231"/>
      <c r="C21" s="232"/>
      <c r="D21" s="232"/>
      <c r="E21" s="96"/>
      <c r="F21" s="96"/>
      <c r="G21" s="96"/>
      <c r="H21" s="96"/>
      <c r="I21" s="101"/>
      <c r="J21" s="220">
        <v>0</v>
      </c>
      <c r="K21" s="236">
        <f t="shared" ref="K21:AI21" si="4">$J19-K19</f>
        <v>0</v>
      </c>
      <c r="L21" s="236">
        <f t="shared" si="4"/>
        <v>2.0123466122108198</v>
      </c>
      <c r="M21" s="236">
        <f t="shared" si="4"/>
        <v>2.0123466122108198</v>
      </c>
      <c r="N21" s="236">
        <f t="shared" si="4"/>
        <v>2.0123466122108198</v>
      </c>
      <c r="O21" s="236">
        <f t="shared" si="4"/>
        <v>2.0123466122108198</v>
      </c>
      <c r="P21" s="236">
        <f t="shared" si="4"/>
        <v>2.0123466122108198</v>
      </c>
      <c r="Q21" s="236">
        <f t="shared" si="4"/>
        <v>18.296589654210806</v>
      </c>
      <c r="R21" s="236">
        <f t="shared" si="4"/>
        <v>78.675484778710796</v>
      </c>
      <c r="S21" s="236">
        <f t="shared" si="4"/>
        <v>78.675484778710796</v>
      </c>
      <c r="T21" s="236">
        <f t="shared" si="4"/>
        <v>83.321864605623318</v>
      </c>
      <c r="U21" s="236">
        <f t="shared" si="4"/>
        <v>83.321864605623318</v>
      </c>
      <c r="V21" s="236">
        <f t="shared" si="4"/>
        <v>83.321864605623318</v>
      </c>
      <c r="W21" s="236">
        <f t="shared" si="4"/>
        <v>83.321864605623318</v>
      </c>
      <c r="X21" s="236">
        <f t="shared" si="4"/>
        <v>83.321864605623318</v>
      </c>
      <c r="Y21" s="236">
        <f t="shared" si="4"/>
        <v>85.422817047298793</v>
      </c>
      <c r="Z21" s="236">
        <f t="shared" si="4"/>
        <v>85.422817047298793</v>
      </c>
      <c r="AA21" s="236">
        <f t="shared" si="4"/>
        <v>85.422817047298793</v>
      </c>
      <c r="AB21" s="236">
        <f t="shared" si="4"/>
        <v>85.422817047298793</v>
      </c>
      <c r="AC21" s="236">
        <f t="shared" si="4"/>
        <v>85.422817047298793</v>
      </c>
      <c r="AD21" s="236">
        <f t="shared" si="4"/>
        <v>98.367617897331456</v>
      </c>
      <c r="AE21" s="236">
        <f t="shared" si="4"/>
        <v>98.367617897331456</v>
      </c>
      <c r="AF21" s="236">
        <f t="shared" si="4"/>
        <v>98.367617897331456</v>
      </c>
      <c r="AG21" s="236">
        <f t="shared" si="4"/>
        <v>98.367617897331456</v>
      </c>
      <c r="AH21" s="236">
        <f t="shared" si="4"/>
        <v>98.367617897331456</v>
      </c>
      <c r="AI21" s="236">
        <f t="shared" si="4"/>
        <v>98.367617897331456</v>
      </c>
      <c r="AJ21" s="102"/>
    </row>
    <row r="22" spans="1:36" ht="15.75" customHeight="1" x14ac:dyDescent="0.3">
      <c r="A22" s="239" t="s">
        <v>70</v>
      </c>
      <c r="B22" s="254">
        <f>SUMPRODUCT(B5:B18,C5:C18)/C19</f>
        <v>9.5471769581743509</v>
      </c>
      <c r="C22" s="77"/>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row>
    <row r="23" spans="1:36" s="104" customFormat="1"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row>
    <row r="24" spans="1:36" s="104" customFormat="1" ht="15.75" customHeight="1" x14ac:dyDescent="0.25">
      <c r="A24" s="602" t="s">
        <v>2</v>
      </c>
      <c r="B24" s="603"/>
      <c r="C24" s="603"/>
      <c r="D24" s="603"/>
      <c r="E24" s="603"/>
      <c r="F24" s="603"/>
      <c r="G24" s="603"/>
      <c r="H24" s="603"/>
      <c r="I24" s="603"/>
      <c r="J24" s="603"/>
      <c r="K24" s="603"/>
      <c r="L24" s="603"/>
      <c r="M24" s="604"/>
    </row>
    <row r="25" spans="1:36" s="104" customFormat="1" ht="16.5" customHeight="1" x14ac:dyDescent="0.25">
      <c r="A25" s="605" t="s">
        <v>566</v>
      </c>
      <c r="B25" s="605"/>
      <c r="C25" s="605"/>
      <c r="D25" s="605"/>
      <c r="E25" s="605"/>
      <c r="F25" s="605"/>
      <c r="G25" s="605"/>
      <c r="H25" s="605"/>
      <c r="I25" s="605"/>
      <c r="J25" s="605"/>
      <c r="K25" s="605"/>
      <c r="L25" s="605"/>
      <c r="M25" s="605"/>
    </row>
    <row r="26" spans="1:36" ht="15.75" customHeight="1" x14ac:dyDescent="0.3"/>
    <row r="27" spans="1:36" ht="15.75" customHeight="1" x14ac:dyDescent="0.3"/>
    <row r="28" spans="1:36" ht="15.75" customHeight="1" x14ac:dyDescent="0.3"/>
    <row r="29" spans="1:36" ht="15.75" customHeight="1" x14ac:dyDescent="0.3"/>
    <row r="30" spans="1:36" ht="15.75" customHeight="1" x14ac:dyDescent="0.3"/>
  </sheetData>
  <mergeCells count="7">
    <mergeCell ref="AJ3:AJ4"/>
    <mergeCell ref="A24:M24"/>
    <mergeCell ref="A25:M25"/>
    <mergeCell ref="A3:A4"/>
    <mergeCell ref="B3:B4"/>
    <mergeCell ref="C3:C4"/>
    <mergeCell ref="D3:D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2D0-EC18-4FCA-B3CB-9CE7B81BEF6C}">
  <dimension ref="A1:A200"/>
  <sheetViews>
    <sheetView workbookViewId="0"/>
    <sheetView workbookViewId="1"/>
  </sheetViews>
  <sheetFormatPr defaultColWidth="8.88671875" defaultRowHeight="13.5" x14ac:dyDescent="0.25"/>
  <cols>
    <col min="1" max="1" width="147.33203125" style="18" bestFit="1" customWidth="1"/>
    <col min="2" max="16384" width="8.88671875" style="18"/>
  </cols>
  <sheetData>
    <row r="1" spans="1:1" ht="15.75" customHeight="1" x14ac:dyDescent="0.25">
      <c r="A1" s="533" t="s">
        <v>116</v>
      </c>
    </row>
    <row r="2" spans="1:1" ht="15.75" customHeight="1" x14ac:dyDescent="0.25">
      <c r="A2" s="534" t="s">
        <v>59</v>
      </c>
    </row>
    <row r="3" spans="1:1" ht="15.75" customHeight="1" x14ac:dyDescent="0.25"/>
    <row r="4" spans="1:1" ht="15.75" customHeight="1" x14ac:dyDescent="0.25"/>
    <row r="5" spans="1:1" ht="15.75" customHeight="1" x14ac:dyDescent="0.25"/>
    <row r="6" spans="1:1" ht="15.75" customHeight="1" x14ac:dyDescent="0.25"/>
    <row r="7" spans="1:1" ht="15.75" customHeight="1" x14ac:dyDescent="0.25"/>
    <row r="8" spans="1:1" ht="15.75" customHeight="1" x14ac:dyDescent="0.25"/>
    <row r="9" spans="1:1" ht="15.75" customHeight="1" x14ac:dyDescent="0.25"/>
    <row r="10" spans="1:1" ht="15.75" customHeight="1" x14ac:dyDescent="0.25"/>
    <row r="11" spans="1:1" ht="15.75" customHeight="1" x14ac:dyDescent="0.25"/>
    <row r="12" spans="1:1" ht="15.75" customHeight="1" x14ac:dyDescent="0.25"/>
    <row r="13" spans="1:1" ht="15.75" customHeight="1" x14ac:dyDescent="0.25"/>
    <row r="14" spans="1:1" ht="15.75" customHeight="1" x14ac:dyDescent="0.25"/>
    <row r="15" spans="1:1" ht="15.75" customHeight="1" x14ac:dyDescent="0.25"/>
    <row r="16" spans="1:1"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07888-AD3E-487D-9E26-9CA0497A9F52}">
  <dimension ref="A1:AJ34"/>
  <sheetViews>
    <sheetView workbookViewId="0">
      <selection activeCell="K36" sqref="K36"/>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8" width="6.44140625" hidden="1" customWidth="1"/>
    <col min="9" max="9" width="7.44140625" hidden="1" customWidth="1"/>
    <col min="10" max="21" width="7.77734375" customWidth="1"/>
    <col min="22" max="35" width="7.77734375" hidden="1" customWidth="1"/>
  </cols>
  <sheetData>
    <row r="1" spans="1:36" ht="15.75" customHeight="1" x14ac:dyDescent="0.3">
      <c r="A1" s="3" t="s">
        <v>479</v>
      </c>
    </row>
    <row r="2" spans="1:36" x14ac:dyDescent="0.3">
      <c r="A2" s="49"/>
    </row>
    <row r="3" spans="1:36" x14ac:dyDescent="0.3">
      <c r="A3" s="28" t="s">
        <v>279</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3"/>
      <c r="U4" s="113"/>
      <c r="V4" s="114"/>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tr">
        <f>A28</f>
        <v>Advanced Thermostats (IQ)</v>
      </c>
      <c r="B6" s="274">
        <f>B28</f>
        <v>11</v>
      </c>
      <c r="C6" s="223">
        <f>C28*29.3/1000</f>
        <v>584.20185900000001</v>
      </c>
      <c r="D6" s="275">
        <v>1</v>
      </c>
      <c r="E6" s="116"/>
      <c r="F6" s="167"/>
      <c r="G6" s="146"/>
      <c r="H6" s="146"/>
      <c r="I6" s="271"/>
      <c r="J6" s="223">
        <f>J28*29.3/1000</f>
        <v>584.20185900000001</v>
      </c>
      <c r="K6" s="223">
        <f t="shared" ref="K6:AI7" si="1">K28*29.3/1000</f>
        <v>584.20185900000001</v>
      </c>
      <c r="L6" s="223">
        <f t="shared" si="1"/>
        <v>584.20185900000001</v>
      </c>
      <c r="M6" s="223">
        <f t="shared" si="1"/>
        <v>584.20185900000001</v>
      </c>
      <c r="N6" s="223">
        <f t="shared" si="1"/>
        <v>584.20185900000001</v>
      </c>
      <c r="O6" s="223">
        <f t="shared" si="1"/>
        <v>584.20185900000001</v>
      </c>
      <c r="P6" s="223">
        <f t="shared" si="1"/>
        <v>584.20185900000001</v>
      </c>
      <c r="Q6" s="223">
        <f t="shared" si="1"/>
        <v>584.20185900000001</v>
      </c>
      <c r="R6" s="223">
        <f t="shared" si="1"/>
        <v>584.20185900000001</v>
      </c>
      <c r="S6" s="223">
        <f t="shared" si="1"/>
        <v>584.20185900000001</v>
      </c>
      <c r="T6" s="223">
        <f t="shared" si="1"/>
        <v>584.20185900000001</v>
      </c>
      <c r="U6" s="223">
        <f t="shared" si="1"/>
        <v>0</v>
      </c>
      <c r="V6" s="223">
        <f t="shared" si="1"/>
        <v>0</v>
      </c>
      <c r="W6" s="223">
        <f t="shared" si="1"/>
        <v>0</v>
      </c>
      <c r="X6" s="223">
        <f t="shared" si="1"/>
        <v>0</v>
      </c>
      <c r="Y6" s="223">
        <f t="shared" si="1"/>
        <v>0</v>
      </c>
      <c r="Z6" s="223">
        <f t="shared" si="1"/>
        <v>0</v>
      </c>
      <c r="AA6" s="223">
        <f t="shared" si="1"/>
        <v>0</v>
      </c>
      <c r="AB6" s="223">
        <f t="shared" si="1"/>
        <v>0</v>
      </c>
      <c r="AC6" s="223">
        <f t="shared" si="1"/>
        <v>0</v>
      </c>
      <c r="AD6" s="223">
        <f t="shared" si="1"/>
        <v>0</v>
      </c>
      <c r="AE6" s="223">
        <f t="shared" si="1"/>
        <v>0</v>
      </c>
      <c r="AF6" s="223">
        <f t="shared" si="1"/>
        <v>0</v>
      </c>
      <c r="AG6" s="223">
        <f t="shared" si="1"/>
        <v>0</v>
      </c>
      <c r="AH6" s="223">
        <f t="shared" si="1"/>
        <v>0</v>
      </c>
      <c r="AI6" s="223">
        <f t="shared" si="1"/>
        <v>0</v>
      </c>
      <c r="AJ6" s="258">
        <f>SUM(E6:AI6)</f>
        <v>6426.2204489999986</v>
      </c>
    </row>
    <row r="7" spans="1:36" x14ac:dyDescent="0.3">
      <c r="A7" s="273" t="str">
        <f t="shared" ref="A7:B7" si="2">A29</f>
        <v>Advanced Thermostats (MR)</v>
      </c>
      <c r="B7" s="274">
        <f t="shared" si="2"/>
        <v>11</v>
      </c>
      <c r="C7" s="223">
        <f t="shared" ref="C7" si="3">C29*29.3/1000</f>
        <v>1855.752418</v>
      </c>
      <c r="D7" s="275">
        <f>D29</f>
        <v>0.90000309459383931</v>
      </c>
      <c r="E7" s="116"/>
      <c r="F7" s="167"/>
      <c r="G7" s="146"/>
      <c r="H7" s="146"/>
      <c r="I7" s="271"/>
      <c r="J7" s="223">
        <f t="shared" ref="J7:Y7" si="4">J29*29.3/1000</f>
        <v>1670.1829190000001</v>
      </c>
      <c r="K7" s="223">
        <f t="shared" si="4"/>
        <v>1670.1829190000001</v>
      </c>
      <c r="L7" s="223">
        <f t="shared" si="4"/>
        <v>1670.1829190000001</v>
      </c>
      <c r="M7" s="223">
        <f t="shared" si="4"/>
        <v>1670.1829190000001</v>
      </c>
      <c r="N7" s="223">
        <f t="shared" si="4"/>
        <v>1670.1829190000001</v>
      </c>
      <c r="O7" s="223">
        <f t="shared" si="4"/>
        <v>1670.1829190000001</v>
      </c>
      <c r="P7" s="223">
        <f t="shared" si="4"/>
        <v>1670.1829190000001</v>
      </c>
      <c r="Q7" s="223">
        <f t="shared" si="4"/>
        <v>1670.1829190000001</v>
      </c>
      <c r="R7" s="223">
        <f t="shared" si="4"/>
        <v>1670.1829190000001</v>
      </c>
      <c r="S7" s="223">
        <f t="shared" si="4"/>
        <v>1670.1829190000001</v>
      </c>
      <c r="T7" s="223">
        <f t="shared" si="4"/>
        <v>1670.1829190000001</v>
      </c>
      <c r="U7" s="223">
        <f t="shared" si="4"/>
        <v>0</v>
      </c>
      <c r="V7" s="223">
        <f t="shared" si="4"/>
        <v>0</v>
      </c>
      <c r="W7" s="223">
        <f t="shared" si="4"/>
        <v>0</v>
      </c>
      <c r="X7" s="223">
        <f t="shared" si="4"/>
        <v>0</v>
      </c>
      <c r="Y7" s="223">
        <f t="shared" si="4"/>
        <v>0</v>
      </c>
      <c r="Z7" s="223">
        <f t="shared" si="1"/>
        <v>0</v>
      </c>
      <c r="AA7" s="223">
        <f t="shared" si="1"/>
        <v>0</v>
      </c>
      <c r="AB7" s="223">
        <f t="shared" si="1"/>
        <v>0</v>
      </c>
      <c r="AC7" s="223">
        <f t="shared" si="1"/>
        <v>0</v>
      </c>
      <c r="AD7" s="223">
        <f t="shared" si="1"/>
        <v>0</v>
      </c>
      <c r="AE7" s="223">
        <f t="shared" si="1"/>
        <v>0</v>
      </c>
      <c r="AF7" s="223">
        <f t="shared" si="1"/>
        <v>0</v>
      </c>
      <c r="AG7" s="223">
        <f t="shared" si="1"/>
        <v>0</v>
      </c>
      <c r="AH7" s="223">
        <f t="shared" si="1"/>
        <v>0</v>
      </c>
      <c r="AI7" s="223">
        <f t="shared" si="1"/>
        <v>0</v>
      </c>
      <c r="AJ7" s="258">
        <f>SUM(E7:AI7)</f>
        <v>18372.012109000003</v>
      </c>
    </row>
    <row r="8" spans="1:36" x14ac:dyDescent="0.3">
      <c r="A8" s="226" t="s">
        <v>372</v>
      </c>
      <c r="B8" s="243"/>
      <c r="C8" s="228">
        <f>SUM(C6:C7)</f>
        <v>2439.9542769999998</v>
      </c>
      <c r="D8" s="253">
        <f>J8/C8</f>
        <v>0.92394550145908338</v>
      </c>
      <c r="E8" s="118"/>
      <c r="F8" s="118"/>
      <c r="G8" s="272"/>
      <c r="H8" s="272"/>
      <c r="I8" s="118"/>
      <c r="J8" s="228">
        <f t="shared" ref="J8:AJ8" si="5">SUM(J6:J7)</f>
        <v>2254.3847780000001</v>
      </c>
      <c r="K8" s="228">
        <f t="shared" si="5"/>
        <v>2254.3847780000001</v>
      </c>
      <c r="L8" s="228">
        <f t="shared" si="5"/>
        <v>2254.3847780000001</v>
      </c>
      <c r="M8" s="228">
        <f t="shared" si="5"/>
        <v>2254.3847780000001</v>
      </c>
      <c r="N8" s="228">
        <f t="shared" si="5"/>
        <v>2254.3847780000001</v>
      </c>
      <c r="O8" s="228">
        <f t="shared" si="5"/>
        <v>2254.3847780000001</v>
      </c>
      <c r="P8" s="228">
        <f t="shared" si="5"/>
        <v>2254.3847780000001</v>
      </c>
      <c r="Q8" s="228">
        <f t="shared" si="5"/>
        <v>2254.3847780000001</v>
      </c>
      <c r="R8" s="228">
        <f t="shared" si="5"/>
        <v>2254.3847780000001</v>
      </c>
      <c r="S8" s="228">
        <f t="shared" si="5"/>
        <v>2254.3847780000001</v>
      </c>
      <c r="T8" s="228">
        <f t="shared" si="5"/>
        <v>2254.3847780000001</v>
      </c>
      <c r="U8" s="228">
        <f t="shared" si="5"/>
        <v>0</v>
      </c>
      <c r="V8" s="228">
        <f t="shared" si="5"/>
        <v>0</v>
      </c>
      <c r="W8" s="228">
        <f t="shared" si="5"/>
        <v>0</v>
      </c>
      <c r="X8" s="228">
        <f t="shared" si="5"/>
        <v>0</v>
      </c>
      <c r="Y8" s="228">
        <f t="shared" si="5"/>
        <v>0</v>
      </c>
      <c r="Z8" s="228">
        <f t="shared" si="5"/>
        <v>0</v>
      </c>
      <c r="AA8" s="228">
        <f t="shared" si="5"/>
        <v>0</v>
      </c>
      <c r="AB8" s="228">
        <f t="shared" si="5"/>
        <v>0</v>
      </c>
      <c r="AC8" s="228">
        <f t="shared" si="5"/>
        <v>0</v>
      </c>
      <c r="AD8" s="228">
        <f t="shared" si="5"/>
        <v>0</v>
      </c>
      <c r="AE8" s="228">
        <f t="shared" si="5"/>
        <v>0</v>
      </c>
      <c r="AF8" s="228">
        <f t="shared" si="5"/>
        <v>0</v>
      </c>
      <c r="AG8" s="228">
        <f t="shared" si="5"/>
        <v>0</v>
      </c>
      <c r="AH8" s="228">
        <f t="shared" si="5"/>
        <v>0</v>
      </c>
      <c r="AI8" s="245">
        <f t="shared" si="5"/>
        <v>0</v>
      </c>
      <c r="AJ8" s="220">
        <f t="shared" si="5"/>
        <v>24798.232558000003</v>
      </c>
    </row>
    <row r="9" spans="1:36" x14ac:dyDescent="0.3">
      <c r="A9" s="226" t="s">
        <v>373</v>
      </c>
      <c r="B9" s="231"/>
      <c r="C9" s="232"/>
      <c r="D9" s="244"/>
      <c r="E9" s="118"/>
      <c r="F9" s="118"/>
      <c r="G9" s="119"/>
      <c r="H9" s="119"/>
      <c r="I9" s="118"/>
      <c r="J9" s="220">
        <v>0</v>
      </c>
      <c r="K9" s="220">
        <f t="shared" ref="K9:AI9" si="6">J8-K8</f>
        <v>0</v>
      </c>
      <c r="L9" s="220">
        <f t="shared" si="6"/>
        <v>0</v>
      </c>
      <c r="M9" s="220">
        <f t="shared" si="6"/>
        <v>0</v>
      </c>
      <c r="N9" s="220">
        <f t="shared" si="6"/>
        <v>0</v>
      </c>
      <c r="O9" s="220">
        <f t="shared" si="6"/>
        <v>0</v>
      </c>
      <c r="P9" s="220">
        <f t="shared" si="6"/>
        <v>0</v>
      </c>
      <c r="Q9" s="220">
        <f t="shared" si="6"/>
        <v>0</v>
      </c>
      <c r="R9" s="220">
        <f t="shared" si="6"/>
        <v>0</v>
      </c>
      <c r="S9" s="220">
        <f t="shared" si="6"/>
        <v>0</v>
      </c>
      <c r="T9" s="220">
        <f t="shared" si="6"/>
        <v>0</v>
      </c>
      <c r="U9" s="220">
        <f t="shared" si="6"/>
        <v>2254.3847780000001</v>
      </c>
      <c r="V9" s="220">
        <f t="shared" si="6"/>
        <v>0</v>
      </c>
      <c r="W9" s="220">
        <f t="shared" si="6"/>
        <v>0</v>
      </c>
      <c r="X9" s="220">
        <f t="shared" si="6"/>
        <v>0</v>
      </c>
      <c r="Y9" s="220">
        <f t="shared" si="6"/>
        <v>0</v>
      </c>
      <c r="Z9" s="220">
        <f t="shared" si="6"/>
        <v>0</v>
      </c>
      <c r="AA9" s="220">
        <f t="shared" si="6"/>
        <v>0</v>
      </c>
      <c r="AB9" s="220">
        <f t="shared" si="6"/>
        <v>0</v>
      </c>
      <c r="AC9" s="220">
        <f t="shared" si="6"/>
        <v>0</v>
      </c>
      <c r="AD9" s="220">
        <f t="shared" si="6"/>
        <v>0</v>
      </c>
      <c r="AE9" s="220">
        <f t="shared" si="6"/>
        <v>0</v>
      </c>
      <c r="AF9" s="220">
        <f t="shared" si="6"/>
        <v>0</v>
      </c>
      <c r="AG9" s="220">
        <f t="shared" si="6"/>
        <v>0</v>
      </c>
      <c r="AH9" s="220">
        <f t="shared" si="6"/>
        <v>0</v>
      </c>
      <c r="AI9" s="220">
        <f t="shared" si="6"/>
        <v>0</v>
      </c>
      <c r="AJ9" s="107"/>
    </row>
    <row r="10" spans="1:36" x14ac:dyDescent="0.3">
      <c r="A10" s="226" t="s">
        <v>374</v>
      </c>
      <c r="B10" s="231"/>
      <c r="C10" s="232"/>
      <c r="D10" s="232"/>
      <c r="E10" s="118"/>
      <c r="F10" s="118"/>
      <c r="G10" s="119"/>
      <c r="H10" s="119"/>
      <c r="I10" s="118"/>
      <c r="J10" s="220">
        <f>$J8-J8</f>
        <v>0</v>
      </c>
      <c r="K10" s="220">
        <f t="shared" ref="K10:AI10" si="7">$J8-K8</f>
        <v>0</v>
      </c>
      <c r="L10" s="220">
        <f t="shared" si="7"/>
        <v>0</v>
      </c>
      <c r="M10" s="220">
        <f t="shared" si="7"/>
        <v>0</v>
      </c>
      <c r="N10" s="220">
        <f t="shared" si="7"/>
        <v>0</v>
      </c>
      <c r="O10" s="220">
        <f t="shared" si="7"/>
        <v>0</v>
      </c>
      <c r="P10" s="220">
        <f t="shared" si="7"/>
        <v>0</v>
      </c>
      <c r="Q10" s="220">
        <f t="shared" si="7"/>
        <v>0</v>
      </c>
      <c r="R10" s="220">
        <f t="shared" si="7"/>
        <v>0</v>
      </c>
      <c r="S10" s="220">
        <f t="shared" si="7"/>
        <v>0</v>
      </c>
      <c r="T10" s="220">
        <f t="shared" si="7"/>
        <v>0</v>
      </c>
      <c r="U10" s="220">
        <f t="shared" si="7"/>
        <v>2254.3847780000001</v>
      </c>
      <c r="V10" s="220">
        <f t="shared" si="7"/>
        <v>2254.3847780000001</v>
      </c>
      <c r="W10" s="220">
        <f t="shared" si="7"/>
        <v>2254.3847780000001</v>
      </c>
      <c r="X10" s="220">
        <f t="shared" si="7"/>
        <v>2254.3847780000001</v>
      </c>
      <c r="Y10" s="220">
        <f t="shared" si="7"/>
        <v>2254.3847780000001</v>
      </c>
      <c r="Z10" s="220">
        <f t="shared" si="7"/>
        <v>2254.3847780000001</v>
      </c>
      <c r="AA10" s="220">
        <f t="shared" si="7"/>
        <v>2254.3847780000001</v>
      </c>
      <c r="AB10" s="220">
        <f t="shared" si="7"/>
        <v>2254.3847780000001</v>
      </c>
      <c r="AC10" s="220">
        <f t="shared" si="7"/>
        <v>2254.3847780000001</v>
      </c>
      <c r="AD10" s="220">
        <f t="shared" si="7"/>
        <v>2254.3847780000001</v>
      </c>
      <c r="AE10" s="220">
        <f t="shared" si="7"/>
        <v>2254.3847780000001</v>
      </c>
      <c r="AF10" s="220">
        <f t="shared" si="7"/>
        <v>2254.3847780000001</v>
      </c>
      <c r="AG10" s="220">
        <f t="shared" si="7"/>
        <v>2254.3847780000001</v>
      </c>
      <c r="AH10" s="220">
        <f t="shared" si="7"/>
        <v>2254.3847780000001</v>
      </c>
      <c r="AI10" s="220">
        <f t="shared" si="7"/>
        <v>2254.3847780000001</v>
      </c>
      <c r="AJ10" s="102"/>
    </row>
    <row r="11" spans="1:36" x14ac:dyDescent="0.3">
      <c r="A11" s="239" t="s">
        <v>70</v>
      </c>
      <c r="B11" s="254">
        <f>SUMPRODUCT(B6:B7,C6:C7)/C8</f>
        <v>11.000000000000002</v>
      </c>
      <c r="C11" s="77"/>
      <c r="D11" s="41"/>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row>
    <row r="12" spans="1:36" hidden="1" x14ac:dyDescent="0.3">
      <c r="A12" s="41"/>
      <c r="B12" s="123"/>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row>
    <row r="13" spans="1:36" ht="15" hidden="1" customHeight="1" x14ac:dyDescent="0.3">
      <c r="A13" s="561" t="str">
        <f>A4</f>
        <v>Measure Category</v>
      </c>
      <c r="B13" s="563" t="str">
        <f>B4</f>
        <v>Measure Life</v>
      </c>
      <c r="C13" s="563" t="str">
        <f>C4</f>
        <v>Annual Verified Gross Savings (MWh)</v>
      </c>
      <c r="D13" s="567" t="str">
        <f>D4</f>
        <v>NTGR</v>
      </c>
      <c r="E13" s="218"/>
      <c r="F13" s="242"/>
      <c r="G13" s="242"/>
      <c r="H13" s="242"/>
      <c r="I13" s="276"/>
      <c r="J13" s="151" t="s">
        <v>414</v>
      </c>
      <c r="K13" s="113"/>
      <c r="L13" s="113"/>
      <c r="M13" s="113"/>
      <c r="N13" s="113"/>
      <c r="O13" s="113"/>
      <c r="P13" s="113"/>
      <c r="Q13" s="113"/>
      <c r="R13" s="113"/>
      <c r="S13" s="113"/>
      <c r="T13" s="114"/>
      <c r="U13" s="120"/>
      <c r="V13" s="120"/>
      <c r="W13" s="41"/>
      <c r="X13" s="41"/>
      <c r="Y13" s="41"/>
      <c r="Z13" s="41"/>
      <c r="AA13" s="41"/>
      <c r="AB13" s="41"/>
      <c r="AC13" s="41"/>
      <c r="AD13" s="41"/>
      <c r="AE13" s="41"/>
      <c r="AF13" s="41"/>
      <c r="AG13" s="41"/>
      <c r="AH13" s="41"/>
      <c r="AI13" s="41"/>
      <c r="AJ13" s="41"/>
    </row>
    <row r="14" spans="1:36" hidden="1" x14ac:dyDescent="0.3">
      <c r="A14" s="566"/>
      <c r="B14" s="565"/>
      <c r="C14" s="565"/>
      <c r="D14" s="564"/>
      <c r="E14" s="277"/>
      <c r="F14" s="278"/>
      <c r="G14" s="278"/>
      <c r="H14" s="278"/>
      <c r="I14" s="279"/>
      <c r="J14" s="122">
        <f t="shared" ref="J14:V16" si="8">W5</f>
        <v>2036</v>
      </c>
      <c r="K14" s="122">
        <f t="shared" si="8"/>
        <v>2037</v>
      </c>
      <c r="L14" s="122">
        <f t="shared" si="8"/>
        <v>2038</v>
      </c>
      <c r="M14" s="122">
        <f t="shared" si="8"/>
        <v>2039</v>
      </c>
      <c r="N14" s="122">
        <f t="shared" si="8"/>
        <v>2040</v>
      </c>
      <c r="O14" s="122">
        <f t="shared" si="8"/>
        <v>2041</v>
      </c>
      <c r="P14" s="122">
        <f t="shared" si="8"/>
        <v>2042</v>
      </c>
      <c r="Q14" s="122">
        <f t="shared" si="8"/>
        <v>2043</v>
      </c>
      <c r="R14" s="122">
        <f t="shared" si="8"/>
        <v>2044</v>
      </c>
      <c r="S14" s="122">
        <f t="shared" si="8"/>
        <v>2045</v>
      </c>
      <c r="T14" s="122">
        <f t="shared" si="8"/>
        <v>2046</v>
      </c>
      <c r="U14" s="122">
        <f t="shared" si="8"/>
        <v>2047</v>
      </c>
      <c r="V14" s="122">
        <f t="shared" si="8"/>
        <v>2048</v>
      </c>
      <c r="W14" s="41"/>
      <c r="X14" s="41"/>
      <c r="Y14" s="41"/>
      <c r="Z14" s="41"/>
      <c r="AA14" s="41"/>
      <c r="AB14" s="41"/>
      <c r="AC14" s="41"/>
      <c r="AD14" s="41"/>
      <c r="AE14" s="41"/>
      <c r="AF14" s="41"/>
      <c r="AG14" s="41"/>
      <c r="AH14" s="41"/>
      <c r="AI14" s="41"/>
      <c r="AJ14" s="41"/>
    </row>
    <row r="15" spans="1:36" hidden="1" x14ac:dyDescent="0.3">
      <c r="A15" s="273" t="str">
        <f t="shared" ref="A15:D16" si="9">A6</f>
        <v>Advanced Thermostats (IQ)</v>
      </c>
      <c r="B15" s="274">
        <f t="shared" si="9"/>
        <v>11</v>
      </c>
      <c r="C15" s="223">
        <f t="shared" si="9"/>
        <v>584.20185900000001</v>
      </c>
      <c r="D15" s="275">
        <f t="shared" si="9"/>
        <v>1</v>
      </c>
      <c r="E15" s="280"/>
      <c r="F15" s="281"/>
      <c r="G15" s="282"/>
      <c r="H15" s="282"/>
      <c r="I15" s="283"/>
      <c r="J15" s="223">
        <f t="shared" si="8"/>
        <v>0</v>
      </c>
      <c r="K15" s="223">
        <f t="shared" si="8"/>
        <v>0</v>
      </c>
      <c r="L15" s="223">
        <f t="shared" si="8"/>
        <v>0</v>
      </c>
      <c r="M15" s="223">
        <f t="shared" si="8"/>
        <v>0</v>
      </c>
      <c r="N15" s="223">
        <f t="shared" si="8"/>
        <v>0</v>
      </c>
      <c r="O15" s="223">
        <f t="shared" si="8"/>
        <v>0</v>
      </c>
      <c r="P15" s="223">
        <f t="shared" si="8"/>
        <v>0</v>
      </c>
      <c r="Q15" s="223">
        <f t="shared" si="8"/>
        <v>0</v>
      </c>
      <c r="R15" s="223">
        <f t="shared" si="8"/>
        <v>0</v>
      </c>
      <c r="S15" s="223">
        <f t="shared" si="8"/>
        <v>0</v>
      </c>
      <c r="T15" s="223">
        <f t="shared" si="8"/>
        <v>0</v>
      </c>
      <c r="U15" s="223">
        <f t="shared" si="8"/>
        <v>0</v>
      </c>
      <c r="V15" s="223">
        <f t="shared" si="8"/>
        <v>0</v>
      </c>
      <c r="W15" s="41"/>
      <c r="X15" s="41"/>
      <c r="Y15" s="41"/>
      <c r="Z15" s="41"/>
      <c r="AA15" s="41"/>
      <c r="AB15" s="41"/>
      <c r="AC15" s="41"/>
      <c r="AD15" s="41"/>
      <c r="AE15" s="41"/>
      <c r="AF15" s="41"/>
      <c r="AG15" s="41"/>
      <c r="AH15" s="41"/>
      <c r="AI15" s="41"/>
      <c r="AJ15" s="41"/>
    </row>
    <row r="16" spans="1:36" hidden="1" x14ac:dyDescent="0.3">
      <c r="A16" s="273" t="str">
        <f t="shared" si="9"/>
        <v>Advanced Thermostats (MR)</v>
      </c>
      <c r="B16" s="274">
        <f t="shared" si="9"/>
        <v>11</v>
      </c>
      <c r="C16" s="223">
        <f t="shared" si="9"/>
        <v>1855.752418</v>
      </c>
      <c r="D16" s="275">
        <f t="shared" si="9"/>
        <v>0.90000309459383931</v>
      </c>
      <c r="E16" s="280"/>
      <c r="F16" s="281"/>
      <c r="G16" s="282"/>
      <c r="H16" s="282"/>
      <c r="I16" s="283"/>
      <c r="J16" s="223">
        <f t="shared" si="8"/>
        <v>0</v>
      </c>
      <c r="K16" s="223">
        <f t="shared" si="8"/>
        <v>0</v>
      </c>
      <c r="L16" s="223">
        <f t="shared" si="8"/>
        <v>0</v>
      </c>
      <c r="M16" s="223">
        <f t="shared" si="8"/>
        <v>0</v>
      </c>
      <c r="N16" s="223">
        <f t="shared" si="8"/>
        <v>0</v>
      </c>
      <c r="O16" s="223">
        <f t="shared" si="8"/>
        <v>0</v>
      </c>
      <c r="P16" s="223">
        <f t="shared" si="8"/>
        <v>0</v>
      </c>
      <c r="Q16" s="223">
        <f t="shared" si="8"/>
        <v>0</v>
      </c>
      <c r="R16" s="223">
        <f t="shared" si="8"/>
        <v>0</v>
      </c>
      <c r="S16" s="223">
        <f t="shared" si="8"/>
        <v>0</v>
      </c>
      <c r="T16" s="223">
        <f t="shared" si="8"/>
        <v>0</v>
      </c>
      <c r="U16" s="223">
        <f t="shared" si="8"/>
        <v>0</v>
      </c>
      <c r="V16" s="223">
        <f t="shared" si="8"/>
        <v>0</v>
      </c>
      <c r="W16" s="41"/>
      <c r="X16" s="41"/>
      <c r="Y16" s="41"/>
      <c r="Z16" s="41"/>
      <c r="AA16" s="41"/>
      <c r="AB16" s="41"/>
      <c r="AC16" s="41"/>
      <c r="AD16" s="41"/>
      <c r="AE16" s="41"/>
      <c r="AF16" s="41"/>
      <c r="AG16" s="41"/>
      <c r="AH16" s="41"/>
      <c r="AI16" s="41"/>
      <c r="AJ16" s="41"/>
    </row>
    <row r="17" spans="1:36" hidden="1" x14ac:dyDescent="0.3">
      <c r="A17" s="273" t="e">
        <f>#REF!</f>
        <v>#REF!</v>
      </c>
      <c r="B17" s="274" t="e">
        <f>#REF!</f>
        <v>#REF!</v>
      </c>
      <c r="C17" s="223" t="e">
        <f>#REF!</f>
        <v>#REF!</v>
      </c>
      <c r="D17" s="275" t="e">
        <f>#REF!</f>
        <v>#REF!</v>
      </c>
      <c r="E17" s="280"/>
      <c r="F17" s="281"/>
      <c r="G17" s="282"/>
      <c r="H17" s="282"/>
      <c r="I17" s="283"/>
      <c r="J17" s="223" t="e">
        <f>#REF!</f>
        <v>#REF!</v>
      </c>
      <c r="K17" s="223" t="e">
        <f>#REF!</f>
        <v>#REF!</v>
      </c>
      <c r="L17" s="223" t="e">
        <f>#REF!</f>
        <v>#REF!</v>
      </c>
      <c r="M17" s="223" t="e">
        <f>#REF!</f>
        <v>#REF!</v>
      </c>
      <c r="N17" s="223" t="e">
        <f>#REF!</f>
        <v>#REF!</v>
      </c>
      <c r="O17" s="223" t="e">
        <f>#REF!</f>
        <v>#REF!</v>
      </c>
      <c r="P17" s="223" t="e">
        <f>#REF!</f>
        <v>#REF!</v>
      </c>
      <c r="Q17" s="223" t="e">
        <f>#REF!</f>
        <v>#REF!</v>
      </c>
      <c r="R17" s="223" t="e">
        <f>#REF!</f>
        <v>#REF!</v>
      </c>
      <c r="S17" s="223" t="e">
        <f>#REF!</f>
        <v>#REF!</v>
      </c>
      <c r="T17" s="223" t="e">
        <f>#REF!</f>
        <v>#REF!</v>
      </c>
      <c r="U17" s="223" t="e">
        <f>#REF!</f>
        <v>#REF!</v>
      </c>
      <c r="V17" s="223" t="e">
        <f>#REF!</f>
        <v>#REF!</v>
      </c>
      <c r="W17" s="41"/>
      <c r="X17" s="41"/>
      <c r="Y17" s="41"/>
      <c r="Z17" s="41"/>
      <c r="AA17" s="41"/>
      <c r="AB17" s="41"/>
      <c r="AC17" s="41"/>
      <c r="AD17" s="41"/>
      <c r="AE17" s="41"/>
      <c r="AF17" s="41"/>
      <c r="AG17" s="41"/>
      <c r="AH17" s="41"/>
      <c r="AI17" s="41"/>
      <c r="AJ17" s="41"/>
    </row>
    <row r="18" spans="1:36" hidden="1" x14ac:dyDescent="0.3">
      <c r="A18" s="273" t="e">
        <f>#REF!</f>
        <v>#REF!</v>
      </c>
      <c r="B18" s="274" t="e">
        <f>#REF!</f>
        <v>#REF!</v>
      </c>
      <c r="C18" s="223" t="e">
        <f>#REF!</f>
        <v>#REF!</v>
      </c>
      <c r="D18" s="275" t="e">
        <f>#REF!</f>
        <v>#REF!</v>
      </c>
      <c r="E18" s="280"/>
      <c r="F18" s="281"/>
      <c r="G18" s="282"/>
      <c r="H18" s="282"/>
      <c r="I18" s="283"/>
      <c r="J18" s="223" t="e">
        <f>#REF!</f>
        <v>#REF!</v>
      </c>
      <c r="K18" s="223" t="e">
        <f>#REF!</f>
        <v>#REF!</v>
      </c>
      <c r="L18" s="223" t="e">
        <f>#REF!</f>
        <v>#REF!</v>
      </c>
      <c r="M18" s="223" t="e">
        <f>#REF!</f>
        <v>#REF!</v>
      </c>
      <c r="N18" s="223" t="e">
        <f>#REF!</f>
        <v>#REF!</v>
      </c>
      <c r="O18" s="223" t="e">
        <f>#REF!</f>
        <v>#REF!</v>
      </c>
      <c r="P18" s="223" t="e">
        <f>#REF!</f>
        <v>#REF!</v>
      </c>
      <c r="Q18" s="223" t="e">
        <f>#REF!</f>
        <v>#REF!</v>
      </c>
      <c r="R18" s="223" t="e">
        <f>#REF!</f>
        <v>#REF!</v>
      </c>
      <c r="S18" s="223" t="e">
        <f>#REF!</f>
        <v>#REF!</v>
      </c>
      <c r="T18" s="223" t="e">
        <f>#REF!</f>
        <v>#REF!</v>
      </c>
      <c r="U18" s="223" t="e">
        <f>#REF!</f>
        <v>#REF!</v>
      </c>
      <c r="V18" s="223" t="e">
        <f>#REF!</f>
        <v>#REF!</v>
      </c>
      <c r="W18" s="41"/>
      <c r="X18" s="41"/>
      <c r="Y18" s="41"/>
      <c r="Z18" s="41"/>
      <c r="AA18" s="41"/>
      <c r="AB18" s="41"/>
      <c r="AC18" s="41"/>
      <c r="AD18" s="41"/>
      <c r="AE18" s="41"/>
      <c r="AF18" s="41"/>
      <c r="AG18" s="41"/>
      <c r="AH18" s="41"/>
      <c r="AI18" s="41"/>
      <c r="AJ18" s="41"/>
    </row>
    <row r="19" spans="1:36" hidden="1" x14ac:dyDescent="0.3">
      <c r="A19" s="273" t="e">
        <f>#REF!</f>
        <v>#REF!</v>
      </c>
      <c r="B19" s="274" t="e">
        <f>#REF!</f>
        <v>#REF!</v>
      </c>
      <c r="C19" s="223" t="e">
        <f>#REF!</f>
        <v>#REF!</v>
      </c>
      <c r="D19" s="275" t="e">
        <f>#REF!</f>
        <v>#REF!</v>
      </c>
      <c r="E19" s="280"/>
      <c r="F19" s="281"/>
      <c r="G19" s="282"/>
      <c r="H19" s="282"/>
      <c r="I19" s="283"/>
      <c r="J19" s="223" t="e">
        <f>#REF!</f>
        <v>#REF!</v>
      </c>
      <c r="K19" s="223" t="e">
        <f>#REF!</f>
        <v>#REF!</v>
      </c>
      <c r="L19" s="223" t="e">
        <f>#REF!</f>
        <v>#REF!</v>
      </c>
      <c r="M19" s="223" t="e">
        <f>#REF!</f>
        <v>#REF!</v>
      </c>
      <c r="N19" s="223" t="e">
        <f>#REF!</f>
        <v>#REF!</v>
      </c>
      <c r="O19" s="223" t="e">
        <f>#REF!</f>
        <v>#REF!</v>
      </c>
      <c r="P19" s="223" t="e">
        <f>#REF!</f>
        <v>#REF!</v>
      </c>
      <c r="Q19" s="223" t="e">
        <f>#REF!</f>
        <v>#REF!</v>
      </c>
      <c r="R19" s="223" t="e">
        <f>#REF!</f>
        <v>#REF!</v>
      </c>
      <c r="S19" s="223" t="e">
        <f>#REF!</f>
        <v>#REF!</v>
      </c>
      <c r="T19" s="223" t="e">
        <f>#REF!</f>
        <v>#REF!</v>
      </c>
      <c r="U19" s="223" t="e">
        <f>#REF!</f>
        <v>#REF!</v>
      </c>
      <c r="V19" s="223" t="e">
        <f>#REF!</f>
        <v>#REF!</v>
      </c>
      <c r="W19" s="41"/>
      <c r="X19" s="41"/>
      <c r="Y19" s="41"/>
      <c r="Z19" s="41"/>
      <c r="AA19" s="41"/>
      <c r="AB19" s="41"/>
      <c r="AC19" s="41"/>
      <c r="AD19" s="41"/>
      <c r="AE19" s="41"/>
      <c r="AF19" s="41"/>
      <c r="AG19" s="41"/>
      <c r="AH19" s="41"/>
      <c r="AI19" s="41"/>
      <c r="AJ19" s="41"/>
    </row>
    <row r="20" spans="1:36" hidden="1" x14ac:dyDescent="0.3">
      <c r="A20" s="226" t="str">
        <f t="shared" ref="A20:D23" si="10">A8</f>
        <v>2023 CPAS</v>
      </c>
      <c r="B20" s="243"/>
      <c r="C20" s="228">
        <f t="shared" si="10"/>
        <v>2439.9542769999998</v>
      </c>
      <c r="D20" s="253">
        <f t="shared" si="10"/>
        <v>0.92394550145908338</v>
      </c>
      <c r="E20" s="284"/>
      <c r="F20" s="282"/>
      <c r="G20" s="282"/>
      <c r="H20" s="282"/>
      <c r="I20" s="283"/>
      <c r="J20" s="228">
        <f t="shared" ref="J20:J22" si="11">W8</f>
        <v>0</v>
      </c>
      <c r="K20" s="228">
        <f t="shared" ref="K20:V22" si="12">X8</f>
        <v>0</v>
      </c>
      <c r="L20" s="228">
        <f t="shared" si="12"/>
        <v>0</v>
      </c>
      <c r="M20" s="228">
        <f t="shared" si="12"/>
        <v>0</v>
      </c>
      <c r="N20" s="228">
        <f t="shared" si="12"/>
        <v>0</v>
      </c>
      <c r="O20" s="228">
        <f t="shared" si="12"/>
        <v>0</v>
      </c>
      <c r="P20" s="228">
        <f t="shared" si="12"/>
        <v>0</v>
      </c>
      <c r="Q20" s="228">
        <f t="shared" si="12"/>
        <v>0</v>
      </c>
      <c r="R20" s="228">
        <f t="shared" si="12"/>
        <v>0</v>
      </c>
      <c r="S20" s="228">
        <f t="shared" si="12"/>
        <v>0</v>
      </c>
      <c r="T20" s="228">
        <f t="shared" si="12"/>
        <v>0</v>
      </c>
      <c r="U20" s="228">
        <f t="shared" si="12"/>
        <v>0</v>
      </c>
      <c r="V20" s="228">
        <f t="shared" si="12"/>
        <v>0</v>
      </c>
      <c r="W20" s="41"/>
      <c r="X20" s="41"/>
      <c r="Y20" s="41"/>
      <c r="Z20" s="41"/>
      <c r="AA20" s="41"/>
      <c r="AB20" s="41"/>
      <c r="AC20" s="41"/>
      <c r="AD20" s="41"/>
      <c r="AE20" s="41"/>
      <c r="AF20" s="41"/>
      <c r="AG20" s="41"/>
      <c r="AH20" s="41"/>
      <c r="AI20" s="41"/>
      <c r="AJ20" s="41"/>
    </row>
    <row r="21" spans="1:36" hidden="1" x14ac:dyDescent="0.3">
      <c r="A21" s="226" t="str">
        <f t="shared" si="10"/>
        <v>Expiring 2023 CPAS</v>
      </c>
      <c r="B21" s="231"/>
      <c r="C21" s="232"/>
      <c r="D21" s="244"/>
      <c r="E21" s="284"/>
      <c r="F21" s="282"/>
      <c r="G21" s="282"/>
      <c r="H21" s="282"/>
      <c r="I21" s="283"/>
      <c r="J21" s="220">
        <f t="shared" si="11"/>
        <v>0</v>
      </c>
      <c r="K21" s="220">
        <f t="shared" si="12"/>
        <v>0</v>
      </c>
      <c r="L21" s="220">
        <f t="shared" si="12"/>
        <v>0</v>
      </c>
      <c r="M21" s="220">
        <f t="shared" si="12"/>
        <v>0</v>
      </c>
      <c r="N21" s="220">
        <f t="shared" si="12"/>
        <v>0</v>
      </c>
      <c r="O21" s="220">
        <f t="shared" si="12"/>
        <v>0</v>
      </c>
      <c r="P21" s="220">
        <f t="shared" si="12"/>
        <v>0</v>
      </c>
      <c r="Q21" s="220">
        <f t="shared" si="12"/>
        <v>0</v>
      </c>
      <c r="R21" s="220">
        <f t="shared" si="12"/>
        <v>0</v>
      </c>
      <c r="S21" s="220">
        <f t="shared" si="12"/>
        <v>0</v>
      </c>
      <c r="T21" s="220">
        <f t="shared" si="12"/>
        <v>0</v>
      </c>
      <c r="U21" s="220">
        <f t="shared" si="12"/>
        <v>0</v>
      </c>
      <c r="V21" s="220">
        <f t="shared" si="12"/>
        <v>0</v>
      </c>
      <c r="W21" s="41"/>
      <c r="X21" s="41"/>
      <c r="Y21" s="41"/>
      <c r="Z21" s="41"/>
      <c r="AA21" s="41"/>
      <c r="AB21" s="41"/>
      <c r="AC21" s="41"/>
      <c r="AD21" s="41"/>
      <c r="AE21" s="41"/>
      <c r="AF21" s="41"/>
      <c r="AG21" s="41"/>
      <c r="AH21" s="41"/>
      <c r="AI21" s="41"/>
      <c r="AJ21" s="41"/>
    </row>
    <row r="22" spans="1:36" hidden="1" x14ac:dyDescent="0.3">
      <c r="A22" s="226" t="str">
        <f t="shared" si="10"/>
        <v>Expired 2023 CPAS</v>
      </c>
      <c r="B22" s="231"/>
      <c r="C22" s="232"/>
      <c r="D22" s="232"/>
      <c r="E22" s="284"/>
      <c r="F22" s="282"/>
      <c r="G22" s="282"/>
      <c r="H22" s="282"/>
      <c r="I22" s="283"/>
      <c r="J22" s="220">
        <f t="shared" si="11"/>
        <v>2254.3847780000001</v>
      </c>
      <c r="K22" s="220">
        <f t="shared" si="12"/>
        <v>2254.3847780000001</v>
      </c>
      <c r="L22" s="220">
        <f t="shared" si="12"/>
        <v>2254.3847780000001</v>
      </c>
      <c r="M22" s="220">
        <f t="shared" si="12"/>
        <v>2254.3847780000001</v>
      </c>
      <c r="N22" s="220">
        <f t="shared" si="12"/>
        <v>2254.3847780000001</v>
      </c>
      <c r="O22" s="220">
        <f t="shared" si="12"/>
        <v>2254.3847780000001</v>
      </c>
      <c r="P22" s="220">
        <f t="shared" si="12"/>
        <v>2254.3847780000001</v>
      </c>
      <c r="Q22" s="220">
        <f t="shared" si="12"/>
        <v>2254.3847780000001</v>
      </c>
      <c r="R22" s="220">
        <f t="shared" si="12"/>
        <v>2254.3847780000001</v>
      </c>
      <c r="S22" s="220">
        <f t="shared" si="12"/>
        <v>2254.3847780000001</v>
      </c>
      <c r="T22" s="220">
        <f t="shared" si="12"/>
        <v>2254.3847780000001</v>
      </c>
      <c r="U22" s="220">
        <f t="shared" si="12"/>
        <v>2254.3847780000001</v>
      </c>
      <c r="V22" s="220">
        <f t="shared" si="12"/>
        <v>2254.3847780000001</v>
      </c>
      <c r="W22" s="41"/>
      <c r="X22" s="41"/>
      <c r="Y22" s="41"/>
      <c r="Z22" s="41"/>
      <c r="AA22" s="41"/>
      <c r="AB22" s="41"/>
      <c r="AC22" s="41"/>
      <c r="AD22" s="41"/>
      <c r="AE22" s="41"/>
      <c r="AF22" s="41"/>
      <c r="AG22" s="41"/>
      <c r="AH22" s="41"/>
      <c r="AI22" s="41"/>
      <c r="AJ22" s="41"/>
    </row>
    <row r="23" spans="1:36" hidden="1" x14ac:dyDescent="0.3">
      <c r="A23" s="239" t="str">
        <f t="shared" si="10"/>
        <v>WAML</v>
      </c>
      <c r="B23" s="254">
        <f t="shared" si="10"/>
        <v>11.000000000000002</v>
      </c>
      <c r="C23" s="77"/>
      <c r="D23" s="41"/>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row>
    <row r="24" spans="1:36" x14ac:dyDescent="0.3">
      <c r="A24" s="41"/>
      <c r="B24" s="123"/>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6" x14ac:dyDescent="0.3">
      <c r="A25" s="125" t="s">
        <v>228</v>
      </c>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ht="15.75" customHeight="1" x14ac:dyDescent="0.3">
      <c r="A26" s="561" t="s">
        <v>314</v>
      </c>
      <c r="B26" s="563" t="s">
        <v>0</v>
      </c>
      <c r="C26" s="563" t="s">
        <v>437</v>
      </c>
      <c r="D26" s="563" t="s">
        <v>60</v>
      </c>
      <c r="E26" s="138"/>
      <c r="F26" s="133"/>
      <c r="G26" s="133"/>
      <c r="H26" s="133"/>
      <c r="I26" s="133"/>
      <c r="J26" s="138" t="s">
        <v>78</v>
      </c>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559" t="s">
        <v>1</v>
      </c>
    </row>
    <row r="27" spans="1:36" x14ac:dyDescent="0.3">
      <c r="A27" s="566"/>
      <c r="B27" s="565"/>
      <c r="C27" s="565"/>
      <c r="D27" s="564"/>
      <c r="E27" s="1">
        <f t="shared" ref="E27:AI27" si="13">E5</f>
        <v>2018</v>
      </c>
      <c r="F27" s="1">
        <f t="shared" si="13"/>
        <v>2019</v>
      </c>
      <c r="G27" s="1">
        <f t="shared" si="13"/>
        <v>2020</v>
      </c>
      <c r="H27" s="1">
        <f t="shared" si="13"/>
        <v>2021</v>
      </c>
      <c r="I27" s="1">
        <f t="shared" si="13"/>
        <v>2022</v>
      </c>
      <c r="J27" s="122">
        <f t="shared" si="13"/>
        <v>2023</v>
      </c>
      <c r="K27" s="122">
        <f t="shared" si="13"/>
        <v>2024</v>
      </c>
      <c r="L27" s="122">
        <f t="shared" si="13"/>
        <v>2025</v>
      </c>
      <c r="M27" s="122">
        <f t="shared" si="13"/>
        <v>2026</v>
      </c>
      <c r="N27" s="122">
        <f t="shared" si="13"/>
        <v>2027</v>
      </c>
      <c r="O27" s="122">
        <f t="shared" si="13"/>
        <v>2028</v>
      </c>
      <c r="P27" s="122">
        <f t="shared" si="13"/>
        <v>2029</v>
      </c>
      <c r="Q27" s="122">
        <f t="shared" si="13"/>
        <v>2030</v>
      </c>
      <c r="R27" s="122">
        <f t="shared" si="13"/>
        <v>2031</v>
      </c>
      <c r="S27" s="122">
        <f t="shared" si="13"/>
        <v>2032</v>
      </c>
      <c r="T27" s="122">
        <f t="shared" si="13"/>
        <v>2033</v>
      </c>
      <c r="U27" s="122">
        <f t="shared" si="13"/>
        <v>2034</v>
      </c>
      <c r="V27" s="122">
        <f t="shared" si="13"/>
        <v>2035</v>
      </c>
      <c r="W27" s="122">
        <f t="shared" si="13"/>
        <v>2036</v>
      </c>
      <c r="X27" s="122">
        <f t="shared" si="13"/>
        <v>2037</v>
      </c>
      <c r="Y27" s="122">
        <f t="shared" si="13"/>
        <v>2038</v>
      </c>
      <c r="Z27" s="122">
        <f t="shared" si="13"/>
        <v>2039</v>
      </c>
      <c r="AA27" s="122">
        <f t="shared" si="13"/>
        <v>2040</v>
      </c>
      <c r="AB27" s="122">
        <f t="shared" si="13"/>
        <v>2041</v>
      </c>
      <c r="AC27" s="122">
        <f t="shared" si="13"/>
        <v>2042</v>
      </c>
      <c r="AD27" s="122">
        <f t="shared" si="13"/>
        <v>2043</v>
      </c>
      <c r="AE27" s="122">
        <f t="shared" si="13"/>
        <v>2044</v>
      </c>
      <c r="AF27" s="122">
        <f t="shared" si="13"/>
        <v>2045</v>
      </c>
      <c r="AG27" s="122">
        <f t="shared" si="13"/>
        <v>2046</v>
      </c>
      <c r="AH27" s="122">
        <f t="shared" si="13"/>
        <v>2047</v>
      </c>
      <c r="AI27" s="122">
        <f t="shared" si="13"/>
        <v>2048</v>
      </c>
      <c r="AJ27" s="560"/>
    </row>
    <row r="28" spans="1:36" x14ac:dyDescent="0.3">
      <c r="A28" s="273" t="s">
        <v>480</v>
      </c>
      <c r="B28" s="274">
        <v>11</v>
      </c>
      <c r="C28" s="223">
        <v>19938.63</v>
      </c>
      <c r="D28" s="275">
        <v>1</v>
      </c>
      <c r="E28" s="72"/>
      <c r="F28" s="168"/>
      <c r="G28" s="27"/>
      <c r="H28" s="27"/>
      <c r="I28" s="271"/>
      <c r="J28" s="223">
        <v>19938.63</v>
      </c>
      <c r="K28" s="223">
        <f>J28</f>
        <v>19938.63</v>
      </c>
      <c r="L28" s="223">
        <f t="shared" ref="L28:T29" si="14">K28</f>
        <v>19938.63</v>
      </c>
      <c r="M28" s="223">
        <f t="shared" si="14"/>
        <v>19938.63</v>
      </c>
      <c r="N28" s="223">
        <f t="shared" si="14"/>
        <v>19938.63</v>
      </c>
      <c r="O28" s="223">
        <f t="shared" si="14"/>
        <v>19938.63</v>
      </c>
      <c r="P28" s="223">
        <f t="shared" si="14"/>
        <v>19938.63</v>
      </c>
      <c r="Q28" s="223">
        <f t="shared" si="14"/>
        <v>19938.63</v>
      </c>
      <c r="R28" s="223">
        <f t="shared" si="14"/>
        <v>19938.63</v>
      </c>
      <c r="S28" s="223">
        <f t="shared" si="14"/>
        <v>19938.63</v>
      </c>
      <c r="T28" s="223">
        <f t="shared" si="14"/>
        <v>19938.63</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58">
        <f>SUM(E28:AI28)</f>
        <v>219324.93000000002</v>
      </c>
    </row>
    <row r="29" spans="1:36" x14ac:dyDescent="0.3">
      <c r="A29" s="273" t="s">
        <v>481</v>
      </c>
      <c r="B29" s="274">
        <v>11</v>
      </c>
      <c r="C29" s="223">
        <v>63336.26</v>
      </c>
      <c r="D29" s="275">
        <f>J29/C29</f>
        <v>0.90000309459383931</v>
      </c>
      <c r="E29" s="98"/>
      <c r="F29" s="152"/>
      <c r="G29" s="27"/>
      <c r="H29" s="27"/>
      <c r="I29" s="285"/>
      <c r="J29" s="223">
        <v>57002.83</v>
      </c>
      <c r="K29" s="223">
        <f>J29</f>
        <v>57002.83</v>
      </c>
      <c r="L29" s="223">
        <f t="shared" si="14"/>
        <v>57002.83</v>
      </c>
      <c r="M29" s="223">
        <f t="shared" si="14"/>
        <v>57002.83</v>
      </c>
      <c r="N29" s="223">
        <f t="shared" si="14"/>
        <v>57002.83</v>
      </c>
      <c r="O29" s="223">
        <f t="shared" si="14"/>
        <v>57002.83</v>
      </c>
      <c r="P29" s="223">
        <f t="shared" si="14"/>
        <v>57002.83</v>
      </c>
      <c r="Q29" s="223">
        <f t="shared" si="14"/>
        <v>57002.83</v>
      </c>
      <c r="R29" s="223">
        <f t="shared" si="14"/>
        <v>57002.83</v>
      </c>
      <c r="S29" s="223">
        <f t="shared" si="14"/>
        <v>57002.83</v>
      </c>
      <c r="T29" s="223">
        <f t="shared" si="14"/>
        <v>57002.83</v>
      </c>
      <c r="U29" s="223">
        <v>0</v>
      </c>
      <c r="V29" s="223">
        <v>0</v>
      </c>
      <c r="W29" s="223">
        <v>0</v>
      </c>
      <c r="X29" s="223">
        <v>0</v>
      </c>
      <c r="Y29" s="223">
        <v>0</v>
      </c>
      <c r="Z29" s="223">
        <v>0</v>
      </c>
      <c r="AA29" s="223">
        <v>0</v>
      </c>
      <c r="AB29" s="223">
        <v>0</v>
      </c>
      <c r="AC29" s="223">
        <v>0</v>
      </c>
      <c r="AD29" s="223">
        <v>0</v>
      </c>
      <c r="AE29" s="223">
        <v>0</v>
      </c>
      <c r="AF29" s="223">
        <v>0</v>
      </c>
      <c r="AG29" s="223">
        <v>0</v>
      </c>
      <c r="AH29" s="223">
        <v>0</v>
      </c>
      <c r="AI29" s="223">
        <v>0</v>
      </c>
      <c r="AJ29" s="258">
        <f>SUM(E29:AI29)</f>
        <v>627031.13</v>
      </c>
    </row>
    <row r="30" spans="1:36" x14ac:dyDescent="0.3">
      <c r="A30" s="226" t="s">
        <v>431</v>
      </c>
      <c r="B30" s="243"/>
      <c r="C30" s="228">
        <f>SUM(C28:C29)</f>
        <v>83274.89</v>
      </c>
      <c r="D30" s="253">
        <f>J30/C30</f>
        <v>0.92394550145908338</v>
      </c>
      <c r="E30" s="108"/>
      <c r="F30" s="96"/>
      <c r="G30" s="99"/>
      <c r="H30" s="99"/>
      <c r="I30" s="118"/>
      <c r="J30" s="228">
        <f t="shared" ref="J30:AJ30" si="15">SUM(J28:J29)</f>
        <v>76941.460000000006</v>
      </c>
      <c r="K30" s="228">
        <f t="shared" si="15"/>
        <v>76941.460000000006</v>
      </c>
      <c r="L30" s="228">
        <f t="shared" si="15"/>
        <v>76941.460000000006</v>
      </c>
      <c r="M30" s="228">
        <f t="shared" si="15"/>
        <v>76941.460000000006</v>
      </c>
      <c r="N30" s="228">
        <f t="shared" si="15"/>
        <v>76941.460000000006</v>
      </c>
      <c r="O30" s="228">
        <f t="shared" si="15"/>
        <v>76941.460000000006</v>
      </c>
      <c r="P30" s="228">
        <f t="shared" si="15"/>
        <v>76941.460000000006</v>
      </c>
      <c r="Q30" s="228">
        <f t="shared" si="15"/>
        <v>76941.460000000006</v>
      </c>
      <c r="R30" s="228">
        <f t="shared" si="15"/>
        <v>76941.460000000006</v>
      </c>
      <c r="S30" s="228">
        <f t="shared" si="15"/>
        <v>76941.460000000006</v>
      </c>
      <c r="T30" s="228">
        <f t="shared" si="15"/>
        <v>76941.460000000006</v>
      </c>
      <c r="U30" s="228">
        <f t="shared" si="15"/>
        <v>0</v>
      </c>
      <c r="V30" s="228">
        <f t="shared" si="15"/>
        <v>0</v>
      </c>
      <c r="W30" s="228">
        <f t="shared" si="15"/>
        <v>0</v>
      </c>
      <c r="X30" s="228">
        <f t="shared" si="15"/>
        <v>0</v>
      </c>
      <c r="Y30" s="228">
        <f t="shared" si="15"/>
        <v>0</v>
      </c>
      <c r="Z30" s="228">
        <f t="shared" si="15"/>
        <v>0</v>
      </c>
      <c r="AA30" s="228">
        <f t="shared" si="15"/>
        <v>0</v>
      </c>
      <c r="AB30" s="228">
        <f t="shared" si="15"/>
        <v>0</v>
      </c>
      <c r="AC30" s="228">
        <f t="shared" si="15"/>
        <v>0</v>
      </c>
      <c r="AD30" s="228">
        <f t="shared" si="15"/>
        <v>0</v>
      </c>
      <c r="AE30" s="228">
        <f t="shared" si="15"/>
        <v>0</v>
      </c>
      <c r="AF30" s="228">
        <f t="shared" si="15"/>
        <v>0</v>
      </c>
      <c r="AG30" s="228">
        <f t="shared" si="15"/>
        <v>0</v>
      </c>
      <c r="AH30" s="228">
        <f t="shared" si="15"/>
        <v>0</v>
      </c>
      <c r="AI30" s="228">
        <f t="shared" si="15"/>
        <v>0</v>
      </c>
      <c r="AJ30" s="220">
        <f t="shared" si="15"/>
        <v>846356.06</v>
      </c>
    </row>
    <row r="31" spans="1:36" x14ac:dyDescent="0.3">
      <c r="A31" s="226" t="s">
        <v>432</v>
      </c>
      <c r="B31" s="231"/>
      <c r="C31" s="232"/>
      <c r="D31" s="244"/>
      <c r="E31" s="99"/>
      <c r="F31" s="99"/>
      <c r="G31" s="100"/>
      <c r="H31" s="100"/>
      <c r="I31" s="169"/>
      <c r="J31" s="220">
        <v>0</v>
      </c>
      <c r="K31" s="220">
        <f t="shared" ref="K31:AI31" si="16">J30-K30</f>
        <v>0</v>
      </c>
      <c r="L31" s="220">
        <f t="shared" si="16"/>
        <v>0</v>
      </c>
      <c r="M31" s="220">
        <f t="shared" si="16"/>
        <v>0</v>
      </c>
      <c r="N31" s="220">
        <f t="shared" si="16"/>
        <v>0</v>
      </c>
      <c r="O31" s="220">
        <f t="shared" si="16"/>
        <v>0</v>
      </c>
      <c r="P31" s="220">
        <f t="shared" si="16"/>
        <v>0</v>
      </c>
      <c r="Q31" s="220">
        <f t="shared" si="16"/>
        <v>0</v>
      </c>
      <c r="R31" s="220">
        <f t="shared" si="16"/>
        <v>0</v>
      </c>
      <c r="S31" s="220">
        <f t="shared" si="16"/>
        <v>0</v>
      </c>
      <c r="T31" s="220">
        <f t="shared" si="16"/>
        <v>0</v>
      </c>
      <c r="U31" s="220">
        <f t="shared" si="16"/>
        <v>76941.460000000006</v>
      </c>
      <c r="V31" s="220">
        <f t="shared" si="16"/>
        <v>0</v>
      </c>
      <c r="W31" s="220">
        <f t="shared" si="16"/>
        <v>0</v>
      </c>
      <c r="X31" s="220">
        <f t="shared" si="16"/>
        <v>0</v>
      </c>
      <c r="Y31" s="220">
        <f t="shared" si="16"/>
        <v>0</v>
      </c>
      <c r="Z31" s="220">
        <f t="shared" si="16"/>
        <v>0</v>
      </c>
      <c r="AA31" s="220">
        <f t="shared" si="16"/>
        <v>0</v>
      </c>
      <c r="AB31" s="220">
        <f t="shared" si="16"/>
        <v>0</v>
      </c>
      <c r="AC31" s="220">
        <f t="shared" si="16"/>
        <v>0</v>
      </c>
      <c r="AD31" s="220">
        <f t="shared" si="16"/>
        <v>0</v>
      </c>
      <c r="AE31" s="220">
        <f t="shared" si="16"/>
        <v>0</v>
      </c>
      <c r="AF31" s="220">
        <f t="shared" si="16"/>
        <v>0</v>
      </c>
      <c r="AG31" s="220">
        <f t="shared" si="16"/>
        <v>0</v>
      </c>
      <c r="AH31" s="220">
        <f t="shared" si="16"/>
        <v>0</v>
      </c>
      <c r="AI31" s="220">
        <f t="shared" si="16"/>
        <v>0</v>
      </c>
      <c r="AJ31" s="84"/>
    </row>
    <row r="32" spans="1:36" x14ac:dyDescent="0.3">
      <c r="A32" s="226" t="s">
        <v>433</v>
      </c>
      <c r="B32" s="231"/>
      <c r="C32" s="232"/>
      <c r="D32" s="232"/>
      <c r="E32" s="96"/>
      <c r="F32" s="96"/>
      <c r="G32" s="101"/>
      <c r="H32" s="101"/>
      <c r="I32" s="118"/>
      <c r="J32" s="220">
        <f>$J30-J30</f>
        <v>0</v>
      </c>
      <c r="K32" s="220">
        <f t="shared" ref="K32:AI32" si="17">$J30-K30</f>
        <v>0</v>
      </c>
      <c r="L32" s="220">
        <f t="shared" si="17"/>
        <v>0</v>
      </c>
      <c r="M32" s="220">
        <f t="shared" si="17"/>
        <v>0</v>
      </c>
      <c r="N32" s="220">
        <f t="shared" si="17"/>
        <v>0</v>
      </c>
      <c r="O32" s="220">
        <f t="shared" si="17"/>
        <v>0</v>
      </c>
      <c r="P32" s="220">
        <f t="shared" si="17"/>
        <v>0</v>
      </c>
      <c r="Q32" s="220">
        <f t="shared" si="17"/>
        <v>0</v>
      </c>
      <c r="R32" s="220">
        <f t="shared" si="17"/>
        <v>0</v>
      </c>
      <c r="S32" s="220">
        <f t="shared" si="17"/>
        <v>0</v>
      </c>
      <c r="T32" s="220">
        <f t="shared" si="17"/>
        <v>0</v>
      </c>
      <c r="U32" s="220">
        <f t="shared" si="17"/>
        <v>76941.460000000006</v>
      </c>
      <c r="V32" s="220">
        <f t="shared" si="17"/>
        <v>76941.460000000006</v>
      </c>
      <c r="W32" s="220">
        <f t="shared" si="17"/>
        <v>76941.460000000006</v>
      </c>
      <c r="X32" s="220">
        <f t="shared" si="17"/>
        <v>76941.460000000006</v>
      </c>
      <c r="Y32" s="220">
        <f t="shared" si="17"/>
        <v>76941.460000000006</v>
      </c>
      <c r="Z32" s="220">
        <f t="shared" si="17"/>
        <v>76941.460000000006</v>
      </c>
      <c r="AA32" s="220">
        <f t="shared" si="17"/>
        <v>76941.460000000006</v>
      </c>
      <c r="AB32" s="220">
        <f t="shared" si="17"/>
        <v>76941.460000000006</v>
      </c>
      <c r="AC32" s="220">
        <f t="shared" si="17"/>
        <v>76941.460000000006</v>
      </c>
      <c r="AD32" s="220">
        <f t="shared" si="17"/>
        <v>76941.460000000006</v>
      </c>
      <c r="AE32" s="220">
        <f t="shared" si="17"/>
        <v>76941.460000000006</v>
      </c>
      <c r="AF32" s="220">
        <f t="shared" si="17"/>
        <v>76941.460000000006</v>
      </c>
      <c r="AG32" s="220">
        <f t="shared" si="17"/>
        <v>76941.460000000006</v>
      </c>
      <c r="AH32" s="220">
        <f t="shared" si="17"/>
        <v>76941.460000000006</v>
      </c>
      <c r="AI32" s="220">
        <f t="shared" si="17"/>
        <v>76941.460000000006</v>
      </c>
      <c r="AJ32" s="85"/>
    </row>
    <row r="33" spans="1:21" collapsed="1" x14ac:dyDescent="0.3">
      <c r="A33" s="41"/>
      <c r="B33" s="41"/>
      <c r="C33" s="41"/>
      <c r="D33" s="41"/>
      <c r="E33" s="41"/>
      <c r="F33" s="41"/>
      <c r="G33" s="41"/>
      <c r="H33" s="41"/>
      <c r="I33" s="41"/>
      <c r="J33" s="41"/>
      <c r="K33" s="41"/>
      <c r="L33" s="41"/>
      <c r="M33" s="41"/>
      <c r="N33" s="41"/>
      <c r="O33" s="41"/>
      <c r="P33" s="41"/>
      <c r="Q33" s="41"/>
      <c r="R33" s="41"/>
      <c r="S33" s="41"/>
      <c r="T33" s="41"/>
      <c r="U33" s="41"/>
    </row>
    <row r="34" spans="1:21" x14ac:dyDescent="0.3">
      <c r="A34" s="653" t="s">
        <v>482</v>
      </c>
      <c r="B34" s="286"/>
    </row>
  </sheetData>
  <mergeCells count="14">
    <mergeCell ref="AJ4:AJ5"/>
    <mergeCell ref="A26:A27"/>
    <mergeCell ref="B26:B27"/>
    <mergeCell ref="C26:C27"/>
    <mergeCell ref="D26:D27"/>
    <mergeCell ref="AJ26:AJ27"/>
    <mergeCell ref="A13:A14"/>
    <mergeCell ref="B13:B14"/>
    <mergeCell ref="C13:C14"/>
    <mergeCell ref="D13:D14"/>
    <mergeCell ref="A4:A5"/>
    <mergeCell ref="B4:B5"/>
    <mergeCell ref="C4:C5"/>
    <mergeCell ref="D4:D5"/>
  </mergeCell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8C05-B2F8-4344-A346-876AED01A63D}">
  <dimension ref="A1:AJ57"/>
  <sheetViews>
    <sheetView workbookViewId="0">
      <selection activeCell="J11" sqref="J11"/>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8" width="6.44140625" hidden="1" customWidth="1"/>
    <col min="9" max="9" width="7.44140625" hidden="1" customWidth="1"/>
    <col min="10" max="35" width="7.77734375" customWidth="1"/>
  </cols>
  <sheetData>
    <row r="1" spans="1:36" ht="15.75" customHeight="1" x14ac:dyDescent="0.3">
      <c r="A1" s="3" t="s">
        <v>435</v>
      </c>
    </row>
    <row r="2" spans="1:36" x14ac:dyDescent="0.3">
      <c r="A2" s="49"/>
    </row>
    <row r="3" spans="1:36" x14ac:dyDescent="0.3">
      <c r="A3" s="28" t="s">
        <v>439</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3"/>
      <c r="U4" s="113"/>
      <c r="V4" s="114"/>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tr">
        <f t="shared" ref="A6:B9" si="1">A35</f>
        <v>Advanced Thermostats</v>
      </c>
      <c r="B6" s="274">
        <f t="shared" si="1"/>
        <v>11</v>
      </c>
      <c r="C6" s="223">
        <f>C35*29.3/1000</f>
        <v>976.82100929999967</v>
      </c>
      <c r="D6" s="275">
        <v>1</v>
      </c>
      <c r="E6" s="116"/>
      <c r="F6" s="167"/>
      <c r="G6" s="146"/>
      <c r="H6" s="146"/>
      <c r="I6" s="271"/>
      <c r="J6" s="223">
        <f t="shared" ref="J6:AI6" si="2">J35*29.3/1000</f>
        <v>976.82100929999967</v>
      </c>
      <c r="K6" s="223">
        <f t="shared" si="2"/>
        <v>976.82100929999967</v>
      </c>
      <c r="L6" s="223">
        <f t="shared" si="2"/>
        <v>976.82100929999967</v>
      </c>
      <c r="M6" s="223">
        <f t="shared" si="2"/>
        <v>976.82100929999967</v>
      </c>
      <c r="N6" s="223">
        <f t="shared" si="2"/>
        <v>976.82100929999967</v>
      </c>
      <c r="O6" s="223">
        <f t="shared" si="2"/>
        <v>976.82100929999967</v>
      </c>
      <c r="P6" s="223">
        <f t="shared" si="2"/>
        <v>976.82100929999967</v>
      </c>
      <c r="Q6" s="223">
        <f t="shared" si="2"/>
        <v>976.82100929999967</v>
      </c>
      <c r="R6" s="223">
        <f t="shared" si="2"/>
        <v>976.82100929999967</v>
      </c>
      <c r="S6" s="223">
        <f t="shared" si="2"/>
        <v>976.82100929999967</v>
      </c>
      <c r="T6" s="223">
        <f t="shared" si="2"/>
        <v>976.82100929999967</v>
      </c>
      <c r="U6" s="223">
        <f t="shared" si="2"/>
        <v>0</v>
      </c>
      <c r="V6" s="223">
        <f t="shared" si="2"/>
        <v>0</v>
      </c>
      <c r="W6" s="223">
        <f t="shared" si="2"/>
        <v>0</v>
      </c>
      <c r="X6" s="223">
        <f t="shared" si="2"/>
        <v>0</v>
      </c>
      <c r="Y6" s="223">
        <f t="shared" si="2"/>
        <v>0</v>
      </c>
      <c r="Z6" s="223">
        <f t="shared" si="2"/>
        <v>0</v>
      </c>
      <c r="AA6" s="223">
        <f t="shared" si="2"/>
        <v>0</v>
      </c>
      <c r="AB6" s="223">
        <f t="shared" si="2"/>
        <v>0</v>
      </c>
      <c r="AC6" s="223">
        <f t="shared" si="2"/>
        <v>0</v>
      </c>
      <c r="AD6" s="223">
        <f t="shared" si="2"/>
        <v>0</v>
      </c>
      <c r="AE6" s="223">
        <f t="shared" si="2"/>
        <v>0</v>
      </c>
      <c r="AF6" s="223">
        <f t="shared" si="2"/>
        <v>0</v>
      </c>
      <c r="AG6" s="223">
        <f t="shared" si="2"/>
        <v>0</v>
      </c>
      <c r="AH6" s="223">
        <f t="shared" si="2"/>
        <v>0</v>
      </c>
      <c r="AI6" s="223">
        <f t="shared" si="2"/>
        <v>0</v>
      </c>
      <c r="AJ6" s="258">
        <f>SUM(E6:AI6)</f>
        <v>10745.031102299996</v>
      </c>
    </row>
    <row r="7" spans="1:36" x14ac:dyDescent="0.3">
      <c r="A7" s="273" t="str">
        <f t="shared" si="1"/>
        <v>Gas High Efficiency Boiler (ER)</v>
      </c>
      <c r="B7" s="274">
        <f t="shared" si="1"/>
        <v>25</v>
      </c>
      <c r="C7" s="223">
        <f>C36*29.3/1000</f>
        <v>265.18076081069125</v>
      </c>
      <c r="D7" s="275">
        <v>1</v>
      </c>
      <c r="E7" s="116"/>
      <c r="F7" s="167"/>
      <c r="G7" s="146"/>
      <c r="H7" s="146"/>
      <c r="I7" s="271"/>
      <c r="J7" s="223">
        <f t="shared" ref="J7:AI7" si="3">J36*29.3/1000</f>
        <v>265.18076081069125</v>
      </c>
      <c r="K7" s="223">
        <f t="shared" si="3"/>
        <v>265.18076081069125</v>
      </c>
      <c r="L7" s="223">
        <f t="shared" si="3"/>
        <v>265.18076081069125</v>
      </c>
      <c r="M7" s="223">
        <f t="shared" si="3"/>
        <v>265.18076081069125</v>
      </c>
      <c r="N7" s="223">
        <f t="shared" si="3"/>
        <v>265.18076081069125</v>
      </c>
      <c r="O7" s="223">
        <f t="shared" si="3"/>
        <v>265.18076081069125</v>
      </c>
      <c r="P7" s="223">
        <f t="shared" si="3"/>
        <v>265.18076081069125</v>
      </c>
      <c r="Q7" s="223">
        <f t="shared" si="3"/>
        <v>265.18076081069125</v>
      </c>
      <c r="R7" s="223">
        <f t="shared" si="3"/>
        <v>46.671227035714281</v>
      </c>
      <c r="S7" s="223">
        <f t="shared" si="3"/>
        <v>46.671227035714281</v>
      </c>
      <c r="T7" s="223">
        <f t="shared" si="3"/>
        <v>46.671227035714281</v>
      </c>
      <c r="U7" s="223">
        <f t="shared" si="3"/>
        <v>46.671227035714281</v>
      </c>
      <c r="V7" s="223">
        <f t="shared" si="3"/>
        <v>46.671227035714281</v>
      </c>
      <c r="W7" s="223">
        <f t="shared" si="3"/>
        <v>46.671227035714281</v>
      </c>
      <c r="X7" s="223">
        <f t="shared" si="3"/>
        <v>46.671227035714281</v>
      </c>
      <c r="Y7" s="223">
        <f t="shared" si="3"/>
        <v>46.671227035714281</v>
      </c>
      <c r="Z7" s="223">
        <f t="shared" si="3"/>
        <v>46.671227035714281</v>
      </c>
      <c r="AA7" s="223">
        <f t="shared" si="3"/>
        <v>46.671227035714281</v>
      </c>
      <c r="AB7" s="223">
        <f t="shared" si="3"/>
        <v>46.671227035714281</v>
      </c>
      <c r="AC7" s="223">
        <f t="shared" si="3"/>
        <v>46.671227035714281</v>
      </c>
      <c r="AD7" s="223">
        <f t="shared" si="3"/>
        <v>46.671227035714281</v>
      </c>
      <c r="AE7" s="223">
        <f t="shared" si="3"/>
        <v>46.671227035714281</v>
      </c>
      <c r="AF7" s="223">
        <f t="shared" si="3"/>
        <v>46.671227035714281</v>
      </c>
      <c r="AG7" s="223">
        <f t="shared" si="3"/>
        <v>46.671227035714281</v>
      </c>
      <c r="AH7" s="223">
        <f t="shared" si="3"/>
        <v>46.671227035714281</v>
      </c>
      <c r="AI7" s="223">
        <f t="shared" si="3"/>
        <v>0</v>
      </c>
      <c r="AJ7" s="258">
        <f t="shared" ref="AJ7:AJ14" si="4">SUM(E7:AI7)</f>
        <v>2914.8569460926733</v>
      </c>
    </row>
    <row r="8" spans="1:36" x14ac:dyDescent="0.3">
      <c r="A8" s="273" t="str">
        <f t="shared" si="1"/>
        <v>Gas High Efficiency Boiler (TOS)</v>
      </c>
      <c r="B8" s="274">
        <f t="shared" si="1"/>
        <v>25</v>
      </c>
      <c r="C8" s="223">
        <f>C37*29.3/1000</f>
        <v>17.344958190476191</v>
      </c>
      <c r="D8" s="275">
        <v>1</v>
      </c>
      <c r="E8" s="116"/>
      <c r="F8" s="167"/>
      <c r="G8" s="146"/>
      <c r="H8" s="146"/>
      <c r="I8" s="271"/>
      <c r="J8" s="223">
        <f t="shared" ref="J8:AI8" si="5">J37*29.3/1000</f>
        <v>17.344958190476191</v>
      </c>
      <c r="K8" s="223">
        <f t="shared" si="5"/>
        <v>17.344958190476191</v>
      </c>
      <c r="L8" s="223">
        <f t="shared" si="5"/>
        <v>17.344958190476191</v>
      </c>
      <c r="M8" s="223">
        <f t="shared" si="5"/>
        <v>17.344958190476191</v>
      </c>
      <c r="N8" s="223">
        <f t="shared" si="5"/>
        <v>17.344958190476191</v>
      </c>
      <c r="O8" s="223">
        <f t="shared" si="5"/>
        <v>17.344958190476191</v>
      </c>
      <c r="P8" s="223">
        <f t="shared" si="5"/>
        <v>17.344958190476191</v>
      </c>
      <c r="Q8" s="223">
        <f t="shared" si="5"/>
        <v>17.344958190476191</v>
      </c>
      <c r="R8" s="223">
        <f t="shared" si="5"/>
        <v>17.344958190476191</v>
      </c>
      <c r="S8" s="223">
        <f t="shared" si="5"/>
        <v>17.344958190476191</v>
      </c>
      <c r="T8" s="223">
        <f t="shared" si="5"/>
        <v>17.344958190476191</v>
      </c>
      <c r="U8" s="223">
        <f t="shared" si="5"/>
        <v>17.344958190476191</v>
      </c>
      <c r="V8" s="223">
        <f t="shared" si="5"/>
        <v>17.344958190476191</v>
      </c>
      <c r="W8" s="223">
        <f t="shared" si="5"/>
        <v>17.344958190476191</v>
      </c>
      <c r="X8" s="223">
        <f t="shared" si="5"/>
        <v>17.344958190476191</v>
      </c>
      <c r="Y8" s="223">
        <f t="shared" si="5"/>
        <v>17.344958190476191</v>
      </c>
      <c r="Z8" s="223">
        <f t="shared" si="5"/>
        <v>17.344958190476191</v>
      </c>
      <c r="AA8" s="223">
        <f t="shared" si="5"/>
        <v>17.344958190476191</v>
      </c>
      <c r="AB8" s="223">
        <f t="shared" si="5"/>
        <v>17.344958190476191</v>
      </c>
      <c r="AC8" s="223">
        <f t="shared" si="5"/>
        <v>17.344958190476191</v>
      </c>
      <c r="AD8" s="223">
        <f t="shared" si="5"/>
        <v>17.344958190476191</v>
      </c>
      <c r="AE8" s="223">
        <f t="shared" si="5"/>
        <v>17.344958190476191</v>
      </c>
      <c r="AF8" s="223">
        <f t="shared" si="5"/>
        <v>17.344958190476191</v>
      </c>
      <c r="AG8" s="223">
        <f t="shared" si="5"/>
        <v>17.344958190476191</v>
      </c>
      <c r="AH8" s="223">
        <f t="shared" si="5"/>
        <v>17.344958190476191</v>
      </c>
      <c r="AI8" s="223">
        <f t="shared" si="5"/>
        <v>0</v>
      </c>
      <c r="AJ8" s="258">
        <f t="shared" si="4"/>
        <v>433.62395476190454</v>
      </c>
    </row>
    <row r="9" spans="1:36" x14ac:dyDescent="0.3">
      <c r="A9" s="273" t="str">
        <f t="shared" si="1"/>
        <v>Gas High Efficiency Furnace (ER)</v>
      </c>
      <c r="B9" s="274">
        <f t="shared" si="1"/>
        <v>20</v>
      </c>
      <c r="C9" s="223">
        <f>C38*29.3/1000</f>
        <v>4314.1503630607167</v>
      </c>
      <c r="D9" s="275">
        <v>1</v>
      </c>
      <c r="E9" s="116"/>
      <c r="F9" s="167"/>
      <c r="G9" s="146"/>
      <c r="H9" s="146"/>
      <c r="I9" s="271"/>
      <c r="J9" s="223">
        <f t="shared" ref="J9:AI9" si="6">J38*29.3/1000</f>
        <v>4314.1503630607167</v>
      </c>
      <c r="K9" s="223">
        <f t="shared" si="6"/>
        <v>4314.1503630607167</v>
      </c>
      <c r="L9" s="223">
        <f t="shared" si="6"/>
        <v>4314.1503630607167</v>
      </c>
      <c r="M9" s="223">
        <f t="shared" si="6"/>
        <v>4314.1503630607167</v>
      </c>
      <c r="N9" s="223">
        <f t="shared" si="6"/>
        <v>4314.1503630607167</v>
      </c>
      <c r="O9" s="223">
        <f t="shared" si="6"/>
        <v>4314.1503630607167</v>
      </c>
      <c r="P9" s="223">
        <f t="shared" si="6"/>
        <v>1647.1441137868799</v>
      </c>
      <c r="Q9" s="223">
        <f t="shared" si="6"/>
        <v>1647.1441137868799</v>
      </c>
      <c r="R9" s="223">
        <f t="shared" si="6"/>
        <v>1647.1441137868799</v>
      </c>
      <c r="S9" s="223">
        <f t="shared" si="6"/>
        <v>1647.1441137868799</v>
      </c>
      <c r="T9" s="223">
        <f t="shared" si="6"/>
        <v>1647.1441137868799</v>
      </c>
      <c r="U9" s="223">
        <f t="shared" si="6"/>
        <v>1647.1441137868799</v>
      </c>
      <c r="V9" s="223">
        <f t="shared" si="6"/>
        <v>1647.1441137868799</v>
      </c>
      <c r="W9" s="223">
        <f t="shared" si="6"/>
        <v>1647.1441137868799</v>
      </c>
      <c r="X9" s="223">
        <f t="shared" si="6"/>
        <v>1647.1441137868799</v>
      </c>
      <c r="Y9" s="223">
        <f t="shared" si="6"/>
        <v>1647.1441137868799</v>
      </c>
      <c r="Z9" s="223">
        <f t="shared" si="6"/>
        <v>1647.1441137868799</v>
      </c>
      <c r="AA9" s="223">
        <f t="shared" si="6"/>
        <v>1647.1441137868799</v>
      </c>
      <c r="AB9" s="223">
        <f t="shared" si="6"/>
        <v>1647.1441137868799</v>
      </c>
      <c r="AC9" s="223">
        <f t="shared" si="6"/>
        <v>1647.1441137868799</v>
      </c>
      <c r="AD9" s="223">
        <f t="shared" si="6"/>
        <v>0</v>
      </c>
      <c r="AE9" s="223">
        <f t="shared" si="6"/>
        <v>0</v>
      </c>
      <c r="AF9" s="223">
        <f t="shared" si="6"/>
        <v>0</v>
      </c>
      <c r="AG9" s="223">
        <f t="shared" si="6"/>
        <v>0</v>
      </c>
      <c r="AH9" s="223">
        <f t="shared" si="6"/>
        <v>0</v>
      </c>
      <c r="AI9" s="223">
        <f t="shared" si="6"/>
        <v>0</v>
      </c>
      <c r="AJ9" s="258">
        <f t="shared" si="4"/>
        <v>48944.919771380642</v>
      </c>
    </row>
    <row r="10" spans="1:36" x14ac:dyDescent="0.3">
      <c r="A10" s="273" t="str">
        <f t="shared" ref="A10:B10" si="7">A39</f>
        <v>Gas High Efficiency Furnace (TOS)</v>
      </c>
      <c r="B10" s="274">
        <f t="shared" si="7"/>
        <v>20</v>
      </c>
      <c r="C10" s="223">
        <f t="shared" ref="C10" si="8">C39*29.3/1000</f>
        <v>453.1737457558761</v>
      </c>
      <c r="D10" s="275">
        <v>1</v>
      </c>
      <c r="E10" s="116"/>
      <c r="F10" s="167"/>
      <c r="G10" s="146"/>
      <c r="H10" s="146"/>
      <c r="I10" s="271"/>
      <c r="J10" s="223">
        <f t="shared" ref="J10" si="9">J39*29.3/1000</f>
        <v>453.1737457558761</v>
      </c>
      <c r="K10" s="223">
        <f t="shared" ref="K10:AI10" si="10">K39*29.3/1000</f>
        <v>453.1737457558761</v>
      </c>
      <c r="L10" s="223">
        <f t="shared" si="10"/>
        <v>453.1737457558761</v>
      </c>
      <c r="M10" s="223">
        <f t="shared" si="10"/>
        <v>453.1737457558761</v>
      </c>
      <c r="N10" s="223">
        <f t="shared" si="10"/>
        <v>453.1737457558761</v>
      </c>
      <c r="O10" s="223">
        <f t="shared" si="10"/>
        <v>453.1737457558761</v>
      </c>
      <c r="P10" s="223">
        <f t="shared" si="10"/>
        <v>453.1737457558761</v>
      </c>
      <c r="Q10" s="223">
        <f t="shared" si="10"/>
        <v>453.1737457558761</v>
      </c>
      <c r="R10" s="223">
        <f t="shared" si="10"/>
        <v>453.1737457558761</v>
      </c>
      <c r="S10" s="223">
        <f t="shared" si="10"/>
        <v>453.1737457558761</v>
      </c>
      <c r="T10" s="223">
        <f t="shared" si="10"/>
        <v>453.1737457558761</v>
      </c>
      <c r="U10" s="223">
        <f t="shared" si="10"/>
        <v>453.1737457558761</v>
      </c>
      <c r="V10" s="223">
        <f t="shared" si="10"/>
        <v>453.1737457558761</v>
      </c>
      <c r="W10" s="223">
        <f t="shared" si="10"/>
        <v>453.1737457558761</v>
      </c>
      <c r="X10" s="223">
        <f t="shared" si="10"/>
        <v>453.1737457558761</v>
      </c>
      <c r="Y10" s="223">
        <f t="shared" si="10"/>
        <v>453.1737457558761</v>
      </c>
      <c r="Z10" s="223">
        <f t="shared" si="10"/>
        <v>453.1737457558761</v>
      </c>
      <c r="AA10" s="223">
        <f t="shared" si="10"/>
        <v>453.1737457558761</v>
      </c>
      <c r="AB10" s="223">
        <f t="shared" si="10"/>
        <v>453.1737457558761</v>
      </c>
      <c r="AC10" s="223">
        <f t="shared" si="10"/>
        <v>453.1737457558761</v>
      </c>
      <c r="AD10" s="223">
        <f t="shared" si="10"/>
        <v>0</v>
      </c>
      <c r="AE10" s="223">
        <f t="shared" si="10"/>
        <v>0</v>
      </c>
      <c r="AF10" s="223">
        <f t="shared" si="10"/>
        <v>0</v>
      </c>
      <c r="AG10" s="223">
        <f t="shared" si="10"/>
        <v>0</v>
      </c>
      <c r="AH10" s="223">
        <f t="shared" si="10"/>
        <v>0</v>
      </c>
      <c r="AI10" s="223">
        <f t="shared" si="10"/>
        <v>0</v>
      </c>
      <c r="AJ10" s="258">
        <f t="shared" si="4"/>
        <v>9063.4749151175183</v>
      </c>
    </row>
    <row r="11" spans="1:36" x14ac:dyDescent="0.3">
      <c r="A11" s="273" t="str">
        <f>A47</f>
        <v>Pipe Insulation</v>
      </c>
      <c r="B11" s="274">
        <f t="shared" ref="B11:D11" si="11">B47</f>
        <v>15</v>
      </c>
      <c r="C11" s="223">
        <f>C47*29.3/1000</f>
        <v>1.3801948125000001</v>
      </c>
      <c r="D11" s="275">
        <f t="shared" si="11"/>
        <v>1</v>
      </c>
      <c r="E11" s="116"/>
      <c r="F11" s="167"/>
      <c r="G11" s="146"/>
      <c r="H11" s="146"/>
      <c r="I11" s="271"/>
      <c r="J11" s="223">
        <f>J47*29.3/1000</f>
        <v>1.3801948125000001</v>
      </c>
      <c r="K11" s="223">
        <f t="shared" ref="K11:AI13" si="12">K47*29.3/1000</f>
        <v>1.3801948125000001</v>
      </c>
      <c r="L11" s="223">
        <f t="shared" si="12"/>
        <v>1.3801948125000001</v>
      </c>
      <c r="M11" s="223">
        <f t="shared" si="12"/>
        <v>1.3801948125000001</v>
      </c>
      <c r="N11" s="223">
        <f t="shared" si="12"/>
        <v>1.3801948125000001</v>
      </c>
      <c r="O11" s="223">
        <f t="shared" si="12"/>
        <v>1.3801948125000001</v>
      </c>
      <c r="P11" s="223">
        <f t="shared" si="12"/>
        <v>1.3801948125000001</v>
      </c>
      <c r="Q11" s="223">
        <f t="shared" si="12"/>
        <v>1.3801948125000001</v>
      </c>
      <c r="R11" s="223">
        <f t="shared" si="12"/>
        <v>1.3801948125000001</v>
      </c>
      <c r="S11" s="223">
        <f t="shared" si="12"/>
        <v>1.3801948125000001</v>
      </c>
      <c r="T11" s="223">
        <f t="shared" si="12"/>
        <v>1.3801948125000001</v>
      </c>
      <c r="U11" s="223">
        <f t="shared" si="12"/>
        <v>1.3801948125000001</v>
      </c>
      <c r="V11" s="223">
        <f t="shared" si="12"/>
        <v>1.3801948125000001</v>
      </c>
      <c r="W11" s="223">
        <f t="shared" si="12"/>
        <v>1.3801948125000001</v>
      </c>
      <c r="X11" s="223">
        <f t="shared" si="12"/>
        <v>1.3801948125000001</v>
      </c>
      <c r="Y11" s="223">
        <f t="shared" si="12"/>
        <v>0</v>
      </c>
      <c r="Z11" s="223">
        <f t="shared" si="12"/>
        <v>0</v>
      </c>
      <c r="AA11" s="223">
        <f t="shared" si="12"/>
        <v>0</v>
      </c>
      <c r="AB11" s="223">
        <f t="shared" si="12"/>
        <v>0</v>
      </c>
      <c r="AC11" s="223">
        <f t="shared" si="12"/>
        <v>0</v>
      </c>
      <c r="AD11" s="223">
        <f t="shared" si="12"/>
        <v>0</v>
      </c>
      <c r="AE11" s="223">
        <f t="shared" si="12"/>
        <v>0</v>
      </c>
      <c r="AF11" s="223">
        <f t="shared" si="12"/>
        <v>0</v>
      </c>
      <c r="AG11" s="223">
        <f t="shared" si="12"/>
        <v>0</v>
      </c>
      <c r="AH11" s="223">
        <f t="shared" si="12"/>
        <v>0</v>
      </c>
      <c r="AI11" s="223">
        <f t="shared" si="12"/>
        <v>0</v>
      </c>
      <c r="AJ11" s="258">
        <f t="shared" si="4"/>
        <v>20.702922187500008</v>
      </c>
    </row>
    <row r="12" spans="1:36" x14ac:dyDescent="0.3">
      <c r="A12" s="273" t="str">
        <f t="shared" ref="A12:D12" si="13">A48</f>
        <v>Faucet Aerator</v>
      </c>
      <c r="B12" s="274">
        <f t="shared" si="13"/>
        <v>10</v>
      </c>
      <c r="C12" s="223">
        <f>C48*29.3/1000</f>
        <v>13.78311516193304</v>
      </c>
      <c r="D12" s="275">
        <f t="shared" si="13"/>
        <v>1</v>
      </c>
      <c r="E12" s="116"/>
      <c r="F12" s="167"/>
      <c r="G12" s="146"/>
      <c r="H12" s="146"/>
      <c r="I12" s="271"/>
      <c r="J12" s="223">
        <f t="shared" ref="J12:Y13" si="14">J48*29.3/1000</f>
        <v>13.78311516193304</v>
      </c>
      <c r="K12" s="223">
        <f t="shared" si="14"/>
        <v>13.78311516193304</v>
      </c>
      <c r="L12" s="223">
        <f t="shared" si="14"/>
        <v>13.78311516193304</v>
      </c>
      <c r="M12" s="223">
        <f t="shared" si="14"/>
        <v>13.78311516193304</v>
      </c>
      <c r="N12" s="223">
        <f t="shared" si="14"/>
        <v>13.78311516193304</v>
      </c>
      <c r="O12" s="223">
        <f t="shared" si="14"/>
        <v>13.78311516193304</v>
      </c>
      <c r="P12" s="223">
        <f t="shared" si="14"/>
        <v>13.78311516193304</v>
      </c>
      <c r="Q12" s="223">
        <f t="shared" si="14"/>
        <v>13.78311516193304</v>
      </c>
      <c r="R12" s="223">
        <f t="shared" si="14"/>
        <v>13.78311516193304</v>
      </c>
      <c r="S12" s="223">
        <f t="shared" si="14"/>
        <v>13.78311516193304</v>
      </c>
      <c r="T12" s="223">
        <f t="shared" si="14"/>
        <v>0</v>
      </c>
      <c r="U12" s="223">
        <f t="shared" si="14"/>
        <v>0</v>
      </c>
      <c r="V12" s="223">
        <f t="shared" si="14"/>
        <v>0</v>
      </c>
      <c r="W12" s="223">
        <f t="shared" si="14"/>
        <v>0</v>
      </c>
      <c r="X12" s="223">
        <f t="shared" si="14"/>
        <v>0</v>
      </c>
      <c r="Y12" s="223">
        <f t="shared" si="14"/>
        <v>0</v>
      </c>
      <c r="Z12" s="223">
        <f t="shared" si="12"/>
        <v>0</v>
      </c>
      <c r="AA12" s="223">
        <f t="shared" si="12"/>
        <v>0</v>
      </c>
      <c r="AB12" s="223">
        <f t="shared" si="12"/>
        <v>0</v>
      </c>
      <c r="AC12" s="223">
        <f t="shared" si="12"/>
        <v>0</v>
      </c>
      <c r="AD12" s="223">
        <f t="shared" si="12"/>
        <v>0</v>
      </c>
      <c r="AE12" s="223">
        <f t="shared" si="12"/>
        <v>0</v>
      </c>
      <c r="AF12" s="223">
        <f t="shared" si="12"/>
        <v>0</v>
      </c>
      <c r="AG12" s="223">
        <f t="shared" si="12"/>
        <v>0</v>
      </c>
      <c r="AH12" s="223">
        <f t="shared" si="12"/>
        <v>0</v>
      </c>
      <c r="AI12" s="223">
        <f t="shared" si="12"/>
        <v>0</v>
      </c>
      <c r="AJ12" s="258">
        <f t="shared" si="4"/>
        <v>137.8311516193304</v>
      </c>
    </row>
    <row r="13" spans="1:36" x14ac:dyDescent="0.3">
      <c r="A13" s="273" t="str">
        <f t="shared" ref="A13:D13" si="15">A49</f>
        <v>Showerhead</v>
      </c>
      <c r="B13" s="274">
        <f t="shared" si="15"/>
        <v>10</v>
      </c>
      <c r="C13" s="223">
        <f>C49*29.3/1000</f>
        <v>8.0373561914277598</v>
      </c>
      <c r="D13" s="275">
        <f t="shared" si="15"/>
        <v>1</v>
      </c>
      <c r="E13" s="116"/>
      <c r="F13" s="167"/>
      <c r="G13" s="146"/>
      <c r="H13" s="146"/>
      <c r="I13" s="271"/>
      <c r="J13" s="223">
        <f t="shared" si="14"/>
        <v>8.0373561914277598</v>
      </c>
      <c r="K13" s="223">
        <f t="shared" si="12"/>
        <v>8.0373561914277598</v>
      </c>
      <c r="L13" s="223">
        <f t="shared" si="12"/>
        <v>8.0373561914277598</v>
      </c>
      <c r="M13" s="223">
        <f t="shared" si="12"/>
        <v>8.0373561914277598</v>
      </c>
      <c r="N13" s="223">
        <f t="shared" si="12"/>
        <v>8.0373561914277598</v>
      </c>
      <c r="O13" s="223">
        <f t="shared" si="12"/>
        <v>8.0373561914277598</v>
      </c>
      <c r="P13" s="223">
        <f t="shared" si="12"/>
        <v>8.0373561914277598</v>
      </c>
      <c r="Q13" s="223">
        <f t="shared" si="12"/>
        <v>8.0373561914277598</v>
      </c>
      <c r="R13" s="223">
        <f t="shared" si="12"/>
        <v>8.0373561914277598</v>
      </c>
      <c r="S13" s="223">
        <f t="shared" si="12"/>
        <v>8.0373561914277598</v>
      </c>
      <c r="T13" s="223">
        <f t="shared" si="12"/>
        <v>0</v>
      </c>
      <c r="U13" s="223">
        <f t="shared" si="12"/>
        <v>0</v>
      </c>
      <c r="V13" s="223">
        <f t="shared" si="12"/>
        <v>0</v>
      </c>
      <c r="W13" s="223">
        <f t="shared" si="12"/>
        <v>0</v>
      </c>
      <c r="X13" s="223">
        <f t="shared" si="12"/>
        <v>0</v>
      </c>
      <c r="Y13" s="223">
        <f t="shared" si="12"/>
        <v>0</v>
      </c>
      <c r="Z13" s="223">
        <f t="shared" si="12"/>
        <v>0</v>
      </c>
      <c r="AA13" s="223">
        <f t="shared" si="12"/>
        <v>0</v>
      </c>
      <c r="AB13" s="223">
        <f t="shared" si="12"/>
        <v>0</v>
      </c>
      <c r="AC13" s="223">
        <f t="shared" si="12"/>
        <v>0</v>
      </c>
      <c r="AD13" s="223">
        <f t="shared" si="12"/>
        <v>0</v>
      </c>
      <c r="AE13" s="223">
        <f t="shared" si="12"/>
        <v>0</v>
      </c>
      <c r="AF13" s="223">
        <f t="shared" si="12"/>
        <v>0</v>
      </c>
      <c r="AG13" s="223">
        <f t="shared" si="12"/>
        <v>0</v>
      </c>
      <c r="AH13" s="223">
        <f t="shared" si="12"/>
        <v>0</v>
      </c>
      <c r="AI13" s="223">
        <f t="shared" si="12"/>
        <v>0</v>
      </c>
      <c r="AJ13" s="258">
        <f t="shared" si="4"/>
        <v>80.373561914277602</v>
      </c>
    </row>
    <row r="14" spans="1:36" x14ac:dyDescent="0.3">
      <c r="A14" s="273" t="str">
        <f>A50</f>
        <v>Door Sweep</v>
      </c>
      <c r="B14" s="274">
        <f>B50</f>
        <v>20</v>
      </c>
      <c r="C14" s="223">
        <f>C50*29.3/1000</f>
        <v>1.7922338341391992</v>
      </c>
      <c r="D14" s="275">
        <f>D50</f>
        <v>1</v>
      </c>
      <c r="E14" s="116"/>
      <c r="F14" s="167"/>
      <c r="G14" s="146"/>
      <c r="H14" s="146"/>
      <c r="I14" s="271"/>
      <c r="J14" s="223">
        <f t="shared" ref="J14:AI14" si="16">J50*29.3/1000</f>
        <v>1.7922338341391992</v>
      </c>
      <c r="K14" s="223">
        <f t="shared" si="16"/>
        <v>1.7922338341391992</v>
      </c>
      <c r="L14" s="223">
        <f t="shared" si="16"/>
        <v>1.7922338341391992</v>
      </c>
      <c r="M14" s="223">
        <f t="shared" si="16"/>
        <v>1.7922338341391992</v>
      </c>
      <c r="N14" s="223">
        <f t="shared" si="16"/>
        <v>1.7922338341391992</v>
      </c>
      <c r="O14" s="223">
        <f t="shared" si="16"/>
        <v>1.7922338341391992</v>
      </c>
      <c r="P14" s="223">
        <f t="shared" si="16"/>
        <v>1.7922338341391992</v>
      </c>
      <c r="Q14" s="223">
        <f t="shared" si="16"/>
        <v>1.7922338341391992</v>
      </c>
      <c r="R14" s="223">
        <f t="shared" si="16"/>
        <v>1.7922338341391992</v>
      </c>
      <c r="S14" s="223">
        <f t="shared" si="16"/>
        <v>1.7922338341391992</v>
      </c>
      <c r="T14" s="223">
        <f t="shared" si="16"/>
        <v>1.7922338341391992</v>
      </c>
      <c r="U14" s="223">
        <f t="shared" si="16"/>
        <v>1.7922338341391992</v>
      </c>
      <c r="V14" s="223">
        <f t="shared" si="16"/>
        <v>1.7922338341391992</v>
      </c>
      <c r="W14" s="223">
        <f t="shared" si="16"/>
        <v>1.7922338341391992</v>
      </c>
      <c r="X14" s="223">
        <f t="shared" si="16"/>
        <v>1.7922338341391992</v>
      </c>
      <c r="Y14" s="223">
        <f t="shared" si="16"/>
        <v>1.7922338341391992</v>
      </c>
      <c r="Z14" s="223">
        <f t="shared" si="16"/>
        <v>1.7922338341391992</v>
      </c>
      <c r="AA14" s="223">
        <f t="shared" si="16"/>
        <v>1.7922338341391992</v>
      </c>
      <c r="AB14" s="223">
        <f t="shared" si="16"/>
        <v>1.7922338341391992</v>
      </c>
      <c r="AC14" s="223">
        <f t="shared" si="16"/>
        <v>1.7922338341391992</v>
      </c>
      <c r="AD14" s="223">
        <f t="shared" si="16"/>
        <v>0</v>
      </c>
      <c r="AE14" s="223">
        <f t="shared" si="16"/>
        <v>0</v>
      </c>
      <c r="AF14" s="223">
        <f t="shared" si="16"/>
        <v>0</v>
      </c>
      <c r="AG14" s="223">
        <f t="shared" si="16"/>
        <v>0</v>
      </c>
      <c r="AH14" s="223">
        <f t="shared" si="16"/>
        <v>0</v>
      </c>
      <c r="AI14" s="223">
        <f t="shared" si="16"/>
        <v>0</v>
      </c>
      <c r="AJ14" s="258">
        <f t="shared" si="4"/>
        <v>35.844676682783984</v>
      </c>
    </row>
    <row r="15" spans="1:36" x14ac:dyDescent="0.3">
      <c r="A15" s="226" t="s">
        <v>372</v>
      </c>
      <c r="B15" s="243"/>
      <c r="C15" s="228">
        <f>SUM(C6:C14)</f>
        <v>6051.6637371177594</v>
      </c>
      <c r="D15" s="253">
        <f>J15/C15</f>
        <v>1</v>
      </c>
      <c r="E15" s="118"/>
      <c r="F15" s="118"/>
      <c r="G15" s="272"/>
      <c r="H15" s="272"/>
      <c r="I15" s="118"/>
      <c r="J15" s="228">
        <f>SUM(J6:J14)</f>
        <v>6051.6637371177594</v>
      </c>
      <c r="K15" s="228">
        <f t="shared" ref="K15:AI15" si="17">SUM(K6:K14)</f>
        <v>6051.6637371177594</v>
      </c>
      <c r="L15" s="228">
        <f t="shared" si="17"/>
        <v>6051.6637371177594</v>
      </c>
      <c r="M15" s="228">
        <f t="shared" si="17"/>
        <v>6051.6637371177594</v>
      </c>
      <c r="N15" s="228">
        <f t="shared" si="17"/>
        <v>6051.6637371177594</v>
      </c>
      <c r="O15" s="228">
        <f t="shared" si="17"/>
        <v>6051.6637371177594</v>
      </c>
      <c r="P15" s="228">
        <f t="shared" si="17"/>
        <v>3384.6574878439228</v>
      </c>
      <c r="Q15" s="228">
        <f t="shared" si="17"/>
        <v>3384.6574878439228</v>
      </c>
      <c r="R15" s="228">
        <f t="shared" si="17"/>
        <v>3166.1479540689461</v>
      </c>
      <c r="S15" s="228">
        <f t="shared" si="17"/>
        <v>3166.1479540689461</v>
      </c>
      <c r="T15" s="228">
        <f t="shared" si="17"/>
        <v>3144.3274827155856</v>
      </c>
      <c r="U15" s="228">
        <f t="shared" si="17"/>
        <v>2167.5064734155853</v>
      </c>
      <c r="V15" s="228">
        <f t="shared" si="17"/>
        <v>2167.5064734155853</v>
      </c>
      <c r="W15" s="228">
        <f t="shared" si="17"/>
        <v>2167.5064734155853</v>
      </c>
      <c r="X15" s="228">
        <f t="shared" si="17"/>
        <v>2167.5064734155853</v>
      </c>
      <c r="Y15" s="228">
        <f t="shared" si="17"/>
        <v>2166.1262786030852</v>
      </c>
      <c r="Z15" s="228">
        <f t="shared" si="17"/>
        <v>2166.1262786030852</v>
      </c>
      <c r="AA15" s="228">
        <f t="shared" si="17"/>
        <v>2166.1262786030852</v>
      </c>
      <c r="AB15" s="228">
        <f t="shared" si="17"/>
        <v>2166.1262786030852</v>
      </c>
      <c r="AC15" s="228">
        <f t="shared" si="17"/>
        <v>2166.1262786030852</v>
      </c>
      <c r="AD15" s="228">
        <f t="shared" si="17"/>
        <v>64.016185226190473</v>
      </c>
      <c r="AE15" s="228">
        <f t="shared" si="17"/>
        <v>64.016185226190473</v>
      </c>
      <c r="AF15" s="228">
        <f t="shared" si="17"/>
        <v>64.016185226190473</v>
      </c>
      <c r="AG15" s="228">
        <f t="shared" si="17"/>
        <v>64.016185226190473</v>
      </c>
      <c r="AH15" s="228">
        <f t="shared" si="17"/>
        <v>64.016185226190473</v>
      </c>
      <c r="AI15" s="228">
        <f t="shared" si="17"/>
        <v>0</v>
      </c>
      <c r="AJ15" s="220">
        <f>SUM(AJ6:AJ14)</f>
        <v>72376.659002056636</v>
      </c>
    </row>
    <row r="16" spans="1:36" x14ac:dyDescent="0.3">
      <c r="A16" s="226" t="s">
        <v>373</v>
      </c>
      <c r="B16" s="231"/>
      <c r="C16" s="232"/>
      <c r="D16" s="244"/>
      <c r="E16" s="118"/>
      <c r="F16" s="118"/>
      <c r="G16" s="119"/>
      <c r="H16" s="119"/>
      <c r="I16" s="118"/>
      <c r="J16" s="220">
        <v>0</v>
      </c>
      <c r="K16" s="220">
        <f t="shared" ref="K16:AI16" si="18">J15-K15</f>
        <v>0</v>
      </c>
      <c r="L16" s="220">
        <f t="shared" si="18"/>
        <v>0</v>
      </c>
      <c r="M16" s="220">
        <f t="shared" si="18"/>
        <v>0</v>
      </c>
      <c r="N16" s="220">
        <f t="shared" si="18"/>
        <v>0</v>
      </c>
      <c r="O16" s="220">
        <f t="shared" si="18"/>
        <v>0</v>
      </c>
      <c r="P16" s="220">
        <f t="shared" si="18"/>
        <v>2667.0062492738366</v>
      </c>
      <c r="Q16" s="220">
        <f t="shared" si="18"/>
        <v>0</v>
      </c>
      <c r="R16" s="220">
        <f t="shared" si="18"/>
        <v>218.50953377497672</v>
      </c>
      <c r="S16" s="220">
        <f t="shared" si="18"/>
        <v>0</v>
      </c>
      <c r="T16" s="220">
        <f t="shared" si="18"/>
        <v>21.820471353360517</v>
      </c>
      <c r="U16" s="220">
        <f t="shared" si="18"/>
        <v>976.82100930000024</v>
      </c>
      <c r="V16" s="220">
        <f t="shared" si="18"/>
        <v>0</v>
      </c>
      <c r="W16" s="220">
        <f t="shared" si="18"/>
        <v>0</v>
      </c>
      <c r="X16" s="220">
        <f t="shared" si="18"/>
        <v>0</v>
      </c>
      <c r="Y16" s="220">
        <f t="shared" si="18"/>
        <v>1.3801948125001218</v>
      </c>
      <c r="Z16" s="220">
        <f t="shared" si="18"/>
        <v>0</v>
      </c>
      <c r="AA16" s="220">
        <f t="shared" si="18"/>
        <v>0</v>
      </c>
      <c r="AB16" s="220">
        <f t="shared" si="18"/>
        <v>0</v>
      </c>
      <c r="AC16" s="220">
        <f t="shared" si="18"/>
        <v>0</v>
      </c>
      <c r="AD16" s="220">
        <f t="shared" si="18"/>
        <v>2102.1100933768948</v>
      </c>
      <c r="AE16" s="220">
        <f t="shared" si="18"/>
        <v>0</v>
      </c>
      <c r="AF16" s="220">
        <f t="shared" si="18"/>
        <v>0</v>
      </c>
      <c r="AG16" s="220">
        <f t="shared" si="18"/>
        <v>0</v>
      </c>
      <c r="AH16" s="220">
        <f t="shared" si="18"/>
        <v>0</v>
      </c>
      <c r="AI16" s="220">
        <f t="shared" si="18"/>
        <v>64.016185226190473</v>
      </c>
      <c r="AJ16" s="107"/>
    </row>
    <row r="17" spans="1:36" x14ac:dyDescent="0.3">
      <c r="A17" s="226" t="s">
        <v>374</v>
      </c>
      <c r="B17" s="231"/>
      <c r="C17" s="232"/>
      <c r="D17" s="232"/>
      <c r="E17" s="118"/>
      <c r="F17" s="118"/>
      <c r="G17" s="119"/>
      <c r="H17" s="119"/>
      <c r="I17" s="118"/>
      <c r="J17" s="220">
        <f>$J15-J15</f>
        <v>0</v>
      </c>
      <c r="K17" s="220">
        <f t="shared" ref="K17:AI17" si="19">$J15-K15</f>
        <v>0</v>
      </c>
      <c r="L17" s="220">
        <f t="shared" si="19"/>
        <v>0</v>
      </c>
      <c r="M17" s="220">
        <f t="shared" si="19"/>
        <v>0</v>
      </c>
      <c r="N17" s="220">
        <f t="shared" si="19"/>
        <v>0</v>
      </c>
      <c r="O17" s="220">
        <f t="shared" si="19"/>
        <v>0</v>
      </c>
      <c r="P17" s="220">
        <f t="shared" si="19"/>
        <v>2667.0062492738366</v>
      </c>
      <c r="Q17" s="220">
        <f t="shared" si="19"/>
        <v>2667.0062492738366</v>
      </c>
      <c r="R17" s="220">
        <f t="shared" si="19"/>
        <v>2885.5157830488133</v>
      </c>
      <c r="S17" s="220">
        <f t="shared" si="19"/>
        <v>2885.5157830488133</v>
      </c>
      <c r="T17" s="220">
        <f t="shared" si="19"/>
        <v>2907.3362544021738</v>
      </c>
      <c r="U17" s="220">
        <f t="shared" si="19"/>
        <v>3884.1572637021741</v>
      </c>
      <c r="V17" s="220">
        <f t="shared" si="19"/>
        <v>3884.1572637021741</v>
      </c>
      <c r="W17" s="220">
        <f t="shared" si="19"/>
        <v>3884.1572637021741</v>
      </c>
      <c r="X17" s="220">
        <f t="shared" si="19"/>
        <v>3884.1572637021741</v>
      </c>
      <c r="Y17" s="220">
        <f t="shared" si="19"/>
        <v>3885.5374585146742</v>
      </c>
      <c r="Z17" s="220">
        <f t="shared" si="19"/>
        <v>3885.5374585146742</v>
      </c>
      <c r="AA17" s="220">
        <f t="shared" si="19"/>
        <v>3885.5374585146742</v>
      </c>
      <c r="AB17" s="220">
        <f t="shared" si="19"/>
        <v>3885.5374585146742</v>
      </c>
      <c r="AC17" s="220">
        <f t="shared" si="19"/>
        <v>3885.5374585146742</v>
      </c>
      <c r="AD17" s="220">
        <f t="shared" si="19"/>
        <v>5987.6475518915686</v>
      </c>
      <c r="AE17" s="220">
        <f t="shared" si="19"/>
        <v>5987.6475518915686</v>
      </c>
      <c r="AF17" s="220">
        <f t="shared" si="19"/>
        <v>5987.6475518915686</v>
      </c>
      <c r="AG17" s="220">
        <f t="shared" si="19"/>
        <v>5987.6475518915686</v>
      </c>
      <c r="AH17" s="220">
        <f t="shared" si="19"/>
        <v>5987.6475518915686</v>
      </c>
      <c r="AI17" s="220">
        <f t="shared" si="19"/>
        <v>6051.6637371177594</v>
      </c>
      <c r="AJ17" s="102"/>
    </row>
    <row r="18" spans="1:36" x14ac:dyDescent="0.3">
      <c r="A18" s="239" t="s">
        <v>70</v>
      </c>
      <c r="B18" s="254">
        <f>SUMPRODUCT(B6:B14,C6:C14)/C15</f>
        <v>18.743508148073051</v>
      </c>
      <c r="C18" s="77"/>
      <c r="D18" s="41"/>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row>
    <row r="19" spans="1:36" hidden="1" x14ac:dyDescent="0.3">
      <c r="A19" s="41"/>
      <c r="B19" s="123"/>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ht="15" hidden="1" customHeight="1" x14ac:dyDescent="0.3">
      <c r="A20" s="561" t="str">
        <f>A4</f>
        <v>Measure Category</v>
      </c>
      <c r="B20" s="563" t="str">
        <f>B4</f>
        <v>Measure Life</v>
      </c>
      <c r="C20" s="563" t="str">
        <f>C4</f>
        <v>Annual Verified Gross Savings (MWh)</v>
      </c>
      <c r="D20" s="567" t="str">
        <f>D4</f>
        <v>NTGR</v>
      </c>
      <c r="E20" s="218"/>
      <c r="F20" s="242"/>
      <c r="G20" s="242"/>
      <c r="H20" s="242"/>
      <c r="I20" s="276"/>
      <c r="J20" s="151" t="s">
        <v>414</v>
      </c>
      <c r="K20" s="113"/>
      <c r="L20" s="113"/>
      <c r="M20" s="113"/>
      <c r="N20" s="113"/>
      <c r="O20" s="113"/>
      <c r="P20" s="113"/>
      <c r="Q20" s="113"/>
      <c r="R20" s="113"/>
      <c r="S20" s="113"/>
      <c r="T20" s="114"/>
      <c r="U20" s="120"/>
      <c r="V20" s="120"/>
      <c r="W20" s="41"/>
      <c r="X20" s="41"/>
      <c r="Y20" s="41"/>
      <c r="Z20" s="41"/>
      <c r="AA20" s="41"/>
      <c r="AB20" s="41"/>
      <c r="AC20" s="41"/>
      <c r="AD20" s="41"/>
      <c r="AE20" s="41"/>
      <c r="AF20" s="41"/>
      <c r="AG20" s="41"/>
      <c r="AH20" s="41"/>
      <c r="AI20" s="41"/>
      <c r="AJ20" s="41"/>
    </row>
    <row r="21" spans="1:36" hidden="1" x14ac:dyDescent="0.3">
      <c r="A21" s="566"/>
      <c r="B21" s="565"/>
      <c r="C21" s="565"/>
      <c r="D21" s="564"/>
      <c r="E21" s="277"/>
      <c r="F21" s="278"/>
      <c r="G21" s="278"/>
      <c r="H21" s="278"/>
      <c r="I21" s="279"/>
      <c r="J21" s="122">
        <f t="shared" ref="J21:V26" si="20">W5</f>
        <v>2036</v>
      </c>
      <c r="K21" s="122">
        <f t="shared" si="20"/>
        <v>2037</v>
      </c>
      <c r="L21" s="122">
        <f t="shared" si="20"/>
        <v>2038</v>
      </c>
      <c r="M21" s="122">
        <f t="shared" si="20"/>
        <v>2039</v>
      </c>
      <c r="N21" s="122">
        <f t="shared" si="20"/>
        <v>2040</v>
      </c>
      <c r="O21" s="122">
        <f t="shared" si="20"/>
        <v>2041</v>
      </c>
      <c r="P21" s="122">
        <f t="shared" si="20"/>
        <v>2042</v>
      </c>
      <c r="Q21" s="122">
        <f t="shared" si="20"/>
        <v>2043</v>
      </c>
      <c r="R21" s="122">
        <f t="shared" si="20"/>
        <v>2044</v>
      </c>
      <c r="S21" s="122">
        <f t="shared" si="20"/>
        <v>2045</v>
      </c>
      <c r="T21" s="122">
        <f t="shared" si="20"/>
        <v>2046</v>
      </c>
      <c r="U21" s="122">
        <f t="shared" si="20"/>
        <v>2047</v>
      </c>
      <c r="V21" s="122">
        <f t="shared" si="20"/>
        <v>2048</v>
      </c>
      <c r="W21" s="41"/>
      <c r="X21" s="41"/>
      <c r="Y21" s="41"/>
      <c r="Z21" s="41"/>
      <c r="AA21" s="41"/>
      <c r="AB21" s="41"/>
      <c r="AC21" s="41"/>
      <c r="AD21" s="41"/>
      <c r="AE21" s="41"/>
      <c r="AF21" s="41"/>
      <c r="AG21" s="41"/>
      <c r="AH21" s="41"/>
      <c r="AI21" s="41"/>
      <c r="AJ21" s="41"/>
    </row>
    <row r="22" spans="1:36" hidden="1" x14ac:dyDescent="0.3">
      <c r="A22" s="273" t="str">
        <f t="shared" ref="A22:D26" si="21">A6</f>
        <v>Advanced Thermostats</v>
      </c>
      <c r="B22" s="274">
        <f t="shared" si="21"/>
        <v>11</v>
      </c>
      <c r="C22" s="223">
        <f t="shared" si="21"/>
        <v>976.82100929999967</v>
      </c>
      <c r="D22" s="275">
        <f t="shared" si="21"/>
        <v>1</v>
      </c>
      <c r="E22" s="280"/>
      <c r="F22" s="281"/>
      <c r="G22" s="282"/>
      <c r="H22" s="282"/>
      <c r="I22" s="283"/>
      <c r="J22" s="223">
        <f t="shared" si="20"/>
        <v>0</v>
      </c>
      <c r="K22" s="223">
        <f t="shared" si="20"/>
        <v>0</v>
      </c>
      <c r="L22" s="223">
        <f t="shared" si="20"/>
        <v>0</v>
      </c>
      <c r="M22" s="223">
        <f t="shared" si="20"/>
        <v>0</v>
      </c>
      <c r="N22" s="223">
        <f t="shared" si="20"/>
        <v>0</v>
      </c>
      <c r="O22" s="223">
        <f t="shared" si="20"/>
        <v>0</v>
      </c>
      <c r="P22" s="223">
        <f t="shared" si="20"/>
        <v>0</v>
      </c>
      <c r="Q22" s="223">
        <f t="shared" si="20"/>
        <v>0</v>
      </c>
      <c r="R22" s="223">
        <f t="shared" si="20"/>
        <v>0</v>
      </c>
      <c r="S22" s="223">
        <f t="shared" si="20"/>
        <v>0</v>
      </c>
      <c r="T22" s="223">
        <f t="shared" si="20"/>
        <v>0</v>
      </c>
      <c r="U22" s="223">
        <f t="shared" si="20"/>
        <v>0</v>
      </c>
      <c r="V22" s="223">
        <f t="shared" si="20"/>
        <v>0</v>
      </c>
      <c r="W22" s="41"/>
      <c r="X22" s="41"/>
      <c r="Y22" s="41"/>
      <c r="Z22" s="41"/>
      <c r="AA22" s="41"/>
      <c r="AB22" s="41"/>
      <c r="AC22" s="41"/>
      <c r="AD22" s="41"/>
      <c r="AE22" s="41"/>
      <c r="AF22" s="41"/>
      <c r="AG22" s="41"/>
      <c r="AH22" s="41"/>
      <c r="AI22" s="41"/>
      <c r="AJ22" s="41"/>
    </row>
    <row r="23" spans="1:36" hidden="1" x14ac:dyDescent="0.3">
      <c r="A23" s="273" t="str">
        <f t="shared" si="21"/>
        <v>Gas High Efficiency Boiler (ER)</v>
      </c>
      <c r="B23" s="274">
        <f t="shared" si="21"/>
        <v>25</v>
      </c>
      <c r="C23" s="223">
        <f t="shared" si="21"/>
        <v>265.18076081069125</v>
      </c>
      <c r="D23" s="275">
        <f t="shared" si="21"/>
        <v>1</v>
      </c>
      <c r="E23" s="280"/>
      <c r="F23" s="281"/>
      <c r="G23" s="282"/>
      <c r="H23" s="282"/>
      <c r="I23" s="283"/>
      <c r="J23" s="223">
        <f t="shared" si="20"/>
        <v>46.671227035714281</v>
      </c>
      <c r="K23" s="223">
        <f t="shared" si="20"/>
        <v>46.671227035714281</v>
      </c>
      <c r="L23" s="223">
        <f t="shared" si="20"/>
        <v>46.671227035714281</v>
      </c>
      <c r="M23" s="223">
        <f t="shared" si="20"/>
        <v>46.671227035714281</v>
      </c>
      <c r="N23" s="223">
        <f t="shared" si="20"/>
        <v>46.671227035714281</v>
      </c>
      <c r="O23" s="223">
        <f t="shared" si="20"/>
        <v>46.671227035714281</v>
      </c>
      <c r="P23" s="223">
        <f t="shared" si="20"/>
        <v>46.671227035714281</v>
      </c>
      <c r="Q23" s="223">
        <f t="shared" si="20"/>
        <v>46.671227035714281</v>
      </c>
      <c r="R23" s="223">
        <f t="shared" si="20"/>
        <v>46.671227035714281</v>
      </c>
      <c r="S23" s="223">
        <f t="shared" si="20"/>
        <v>46.671227035714281</v>
      </c>
      <c r="T23" s="223">
        <f t="shared" si="20"/>
        <v>46.671227035714281</v>
      </c>
      <c r="U23" s="223">
        <f t="shared" si="20"/>
        <v>46.671227035714281</v>
      </c>
      <c r="V23" s="223">
        <f t="shared" si="20"/>
        <v>0</v>
      </c>
      <c r="W23" s="41"/>
      <c r="X23" s="41"/>
      <c r="Y23" s="41"/>
      <c r="Z23" s="41"/>
      <c r="AA23" s="41"/>
      <c r="AB23" s="41"/>
      <c r="AC23" s="41"/>
      <c r="AD23" s="41"/>
      <c r="AE23" s="41"/>
      <c r="AF23" s="41"/>
      <c r="AG23" s="41"/>
      <c r="AH23" s="41"/>
      <c r="AI23" s="41"/>
      <c r="AJ23" s="41"/>
    </row>
    <row r="24" spans="1:36" hidden="1" x14ac:dyDescent="0.3">
      <c r="A24" s="273" t="str">
        <f t="shared" si="21"/>
        <v>Gas High Efficiency Boiler (TOS)</v>
      </c>
      <c r="B24" s="274">
        <f t="shared" si="21"/>
        <v>25</v>
      </c>
      <c r="C24" s="223">
        <f t="shared" si="21"/>
        <v>17.344958190476191</v>
      </c>
      <c r="D24" s="275">
        <f t="shared" si="21"/>
        <v>1</v>
      </c>
      <c r="E24" s="280"/>
      <c r="F24" s="281"/>
      <c r="G24" s="282"/>
      <c r="H24" s="282"/>
      <c r="I24" s="283"/>
      <c r="J24" s="223">
        <f t="shared" si="20"/>
        <v>17.344958190476191</v>
      </c>
      <c r="K24" s="223">
        <f t="shared" si="20"/>
        <v>17.344958190476191</v>
      </c>
      <c r="L24" s="223">
        <f t="shared" si="20"/>
        <v>17.344958190476191</v>
      </c>
      <c r="M24" s="223">
        <f t="shared" si="20"/>
        <v>17.344958190476191</v>
      </c>
      <c r="N24" s="223">
        <f t="shared" si="20"/>
        <v>17.344958190476191</v>
      </c>
      <c r="O24" s="223">
        <f t="shared" si="20"/>
        <v>17.344958190476191</v>
      </c>
      <c r="P24" s="223">
        <f t="shared" si="20"/>
        <v>17.344958190476191</v>
      </c>
      <c r="Q24" s="223">
        <f t="shared" si="20"/>
        <v>17.344958190476191</v>
      </c>
      <c r="R24" s="223">
        <f t="shared" si="20"/>
        <v>17.344958190476191</v>
      </c>
      <c r="S24" s="223">
        <f t="shared" si="20"/>
        <v>17.344958190476191</v>
      </c>
      <c r="T24" s="223">
        <f t="shared" si="20"/>
        <v>17.344958190476191</v>
      </c>
      <c r="U24" s="223">
        <f t="shared" si="20"/>
        <v>17.344958190476191</v>
      </c>
      <c r="V24" s="223">
        <f t="shared" si="20"/>
        <v>0</v>
      </c>
      <c r="W24" s="41"/>
      <c r="X24" s="41"/>
      <c r="Y24" s="41"/>
      <c r="Z24" s="41"/>
      <c r="AA24" s="41"/>
      <c r="AB24" s="41"/>
      <c r="AC24" s="41"/>
      <c r="AD24" s="41"/>
      <c r="AE24" s="41"/>
      <c r="AF24" s="41"/>
      <c r="AG24" s="41"/>
      <c r="AH24" s="41"/>
      <c r="AI24" s="41"/>
      <c r="AJ24" s="41"/>
    </row>
    <row r="25" spans="1:36" hidden="1" x14ac:dyDescent="0.3">
      <c r="A25" s="273" t="str">
        <f t="shared" si="21"/>
        <v>Gas High Efficiency Furnace (ER)</v>
      </c>
      <c r="B25" s="274">
        <f t="shared" si="21"/>
        <v>20</v>
      </c>
      <c r="C25" s="223">
        <f t="shared" si="21"/>
        <v>4314.1503630607167</v>
      </c>
      <c r="D25" s="275">
        <f t="shared" si="21"/>
        <v>1</v>
      </c>
      <c r="E25" s="280"/>
      <c r="F25" s="281"/>
      <c r="G25" s="282"/>
      <c r="H25" s="282"/>
      <c r="I25" s="283"/>
      <c r="J25" s="223">
        <f t="shared" si="20"/>
        <v>1647.1441137868799</v>
      </c>
      <c r="K25" s="223">
        <f t="shared" si="20"/>
        <v>1647.1441137868799</v>
      </c>
      <c r="L25" s="223">
        <f t="shared" si="20"/>
        <v>1647.1441137868799</v>
      </c>
      <c r="M25" s="223">
        <f t="shared" si="20"/>
        <v>1647.1441137868799</v>
      </c>
      <c r="N25" s="223">
        <f t="shared" si="20"/>
        <v>1647.1441137868799</v>
      </c>
      <c r="O25" s="223">
        <f t="shared" si="20"/>
        <v>1647.1441137868799</v>
      </c>
      <c r="P25" s="223">
        <f t="shared" si="20"/>
        <v>1647.1441137868799</v>
      </c>
      <c r="Q25" s="223">
        <f t="shared" si="20"/>
        <v>0</v>
      </c>
      <c r="R25" s="223">
        <f t="shared" si="20"/>
        <v>0</v>
      </c>
      <c r="S25" s="223">
        <f t="shared" si="20"/>
        <v>0</v>
      </c>
      <c r="T25" s="223">
        <f t="shared" si="20"/>
        <v>0</v>
      </c>
      <c r="U25" s="223">
        <f t="shared" si="20"/>
        <v>0</v>
      </c>
      <c r="V25" s="223">
        <f t="shared" si="20"/>
        <v>0</v>
      </c>
      <c r="W25" s="41"/>
      <c r="X25" s="41"/>
      <c r="Y25" s="41"/>
      <c r="Z25" s="41"/>
      <c r="AA25" s="41"/>
      <c r="AB25" s="41"/>
      <c r="AC25" s="41"/>
      <c r="AD25" s="41"/>
      <c r="AE25" s="41"/>
      <c r="AF25" s="41"/>
      <c r="AG25" s="41"/>
      <c r="AH25" s="41"/>
      <c r="AI25" s="41"/>
      <c r="AJ25" s="41"/>
    </row>
    <row r="26" spans="1:36" hidden="1" x14ac:dyDescent="0.3">
      <c r="A26" s="273" t="str">
        <f t="shared" si="21"/>
        <v>Gas High Efficiency Furnace (TOS)</v>
      </c>
      <c r="B26" s="274">
        <f t="shared" si="21"/>
        <v>20</v>
      </c>
      <c r="C26" s="223">
        <f t="shared" si="21"/>
        <v>453.1737457558761</v>
      </c>
      <c r="D26" s="275">
        <f t="shared" si="21"/>
        <v>1</v>
      </c>
      <c r="E26" s="280"/>
      <c r="F26" s="281"/>
      <c r="G26" s="282"/>
      <c r="H26" s="282"/>
      <c r="I26" s="283"/>
      <c r="J26" s="223">
        <f t="shared" si="20"/>
        <v>453.1737457558761</v>
      </c>
      <c r="K26" s="223">
        <f t="shared" si="20"/>
        <v>453.1737457558761</v>
      </c>
      <c r="L26" s="223">
        <f t="shared" si="20"/>
        <v>453.1737457558761</v>
      </c>
      <c r="M26" s="223">
        <f t="shared" si="20"/>
        <v>453.1737457558761</v>
      </c>
      <c r="N26" s="223">
        <f t="shared" si="20"/>
        <v>453.1737457558761</v>
      </c>
      <c r="O26" s="223">
        <f t="shared" si="20"/>
        <v>453.1737457558761</v>
      </c>
      <c r="P26" s="223">
        <f t="shared" si="20"/>
        <v>453.1737457558761</v>
      </c>
      <c r="Q26" s="223">
        <f t="shared" si="20"/>
        <v>0</v>
      </c>
      <c r="R26" s="223">
        <f t="shared" si="20"/>
        <v>0</v>
      </c>
      <c r="S26" s="223">
        <f t="shared" si="20"/>
        <v>0</v>
      </c>
      <c r="T26" s="223">
        <f t="shared" si="20"/>
        <v>0</v>
      </c>
      <c r="U26" s="223">
        <f t="shared" si="20"/>
        <v>0</v>
      </c>
      <c r="V26" s="223">
        <f t="shared" si="20"/>
        <v>0</v>
      </c>
      <c r="W26" s="41"/>
      <c r="X26" s="41"/>
      <c r="Y26" s="41"/>
      <c r="Z26" s="41"/>
      <c r="AA26" s="41"/>
      <c r="AB26" s="41"/>
      <c r="AC26" s="41"/>
      <c r="AD26" s="41"/>
      <c r="AE26" s="41"/>
      <c r="AF26" s="41"/>
      <c r="AG26" s="41"/>
      <c r="AH26" s="41"/>
      <c r="AI26" s="41"/>
      <c r="AJ26" s="41"/>
    </row>
    <row r="27" spans="1:36" hidden="1" x14ac:dyDescent="0.3">
      <c r="A27" s="226" t="str">
        <f t="shared" ref="A27:D27" si="22">A15</f>
        <v>2023 CPAS</v>
      </c>
      <c r="B27" s="243"/>
      <c r="C27" s="228">
        <f t="shared" si="22"/>
        <v>6051.6637371177594</v>
      </c>
      <c r="D27" s="253">
        <f t="shared" si="22"/>
        <v>1</v>
      </c>
      <c r="E27" s="284"/>
      <c r="F27" s="282"/>
      <c r="G27" s="282"/>
      <c r="H27" s="282"/>
      <c r="I27" s="283"/>
      <c r="J27" s="228">
        <f t="shared" ref="J27:J29" si="23">W15</f>
        <v>2167.5064734155853</v>
      </c>
      <c r="K27" s="228">
        <f t="shared" ref="K27:V29" si="24">X15</f>
        <v>2167.5064734155853</v>
      </c>
      <c r="L27" s="228">
        <f t="shared" si="24"/>
        <v>2166.1262786030852</v>
      </c>
      <c r="M27" s="228">
        <f t="shared" si="24"/>
        <v>2166.1262786030852</v>
      </c>
      <c r="N27" s="228">
        <f t="shared" si="24"/>
        <v>2166.1262786030852</v>
      </c>
      <c r="O27" s="228">
        <f t="shared" si="24"/>
        <v>2166.1262786030852</v>
      </c>
      <c r="P27" s="228">
        <f t="shared" si="24"/>
        <v>2166.1262786030852</v>
      </c>
      <c r="Q27" s="228">
        <f t="shared" si="24"/>
        <v>64.016185226190473</v>
      </c>
      <c r="R27" s="228">
        <f t="shared" si="24"/>
        <v>64.016185226190473</v>
      </c>
      <c r="S27" s="228">
        <f t="shared" si="24"/>
        <v>64.016185226190473</v>
      </c>
      <c r="T27" s="228">
        <f t="shared" si="24"/>
        <v>64.016185226190473</v>
      </c>
      <c r="U27" s="228">
        <f t="shared" si="24"/>
        <v>64.016185226190473</v>
      </c>
      <c r="V27" s="228">
        <f t="shared" si="24"/>
        <v>0</v>
      </c>
      <c r="W27" s="41"/>
      <c r="X27" s="41"/>
      <c r="Y27" s="41"/>
      <c r="Z27" s="41"/>
      <c r="AA27" s="41"/>
      <c r="AB27" s="41"/>
      <c r="AC27" s="41"/>
      <c r="AD27" s="41"/>
      <c r="AE27" s="41"/>
      <c r="AF27" s="41"/>
      <c r="AG27" s="41"/>
      <c r="AH27" s="41"/>
      <c r="AI27" s="41"/>
      <c r="AJ27" s="41"/>
    </row>
    <row r="28" spans="1:36" hidden="1" x14ac:dyDescent="0.3">
      <c r="A28" s="226" t="str">
        <f t="shared" ref="A28" si="25">A16</f>
        <v>Expiring 2023 CPAS</v>
      </c>
      <c r="B28" s="231"/>
      <c r="C28" s="232"/>
      <c r="D28" s="244"/>
      <c r="E28" s="284"/>
      <c r="F28" s="282"/>
      <c r="G28" s="282"/>
      <c r="H28" s="282"/>
      <c r="I28" s="283"/>
      <c r="J28" s="220">
        <f t="shared" si="23"/>
        <v>0</v>
      </c>
      <c r="K28" s="220">
        <f t="shared" si="24"/>
        <v>0</v>
      </c>
      <c r="L28" s="220">
        <f t="shared" si="24"/>
        <v>1.3801948125001218</v>
      </c>
      <c r="M28" s="220">
        <f t="shared" si="24"/>
        <v>0</v>
      </c>
      <c r="N28" s="220">
        <f t="shared" si="24"/>
        <v>0</v>
      </c>
      <c r="O28" s="220">
        <f t="shared" si="24"/>
        <v>0</v>
      </c>
      <c r="P28" s="220">
        <f t="shared" si="24"/>
        <v>0</v>
      </c>
      <c r="Q28" s="220">
        <f t="shared" si="24"/>
        <v>2102.1100933768948</v>
      </c>
      <c r="R28" s="220">
        <f t="shared" si="24"/>
        <v>0</v>
      </c>
      <c r="S28" s="220">
        <f t="shared" si="24"/>
        <v>0</v>
      </c>
      <c r="T28" s="220">
        <f t="shared" si="24"/>
        <v>0</v>
      </c>
      <c r="U28" s="220">
        <f t="shared" si="24"/>
        <v>0</v>
      </c>
      <c r="V28" s="220">
        <f t="shared" si="24"/>
        <v>64.016185226190473</v>
      </c>
      <c r="W28" s="41"/>
      <c r="X28" s="41"/>
      <c r="Y28" s="41"/>
      <c r="Z28" s="41"/>
      <c r="AA28" s="41"/>
      <c r="AB28" s="41"/>
      <c r="AC28" s="41"/>
      <c r="AD28" s="41"/>
      <c r="AE28" s="41"/>
      <c r="AF28" s="41"/>
      <c r="AG28" s="41"/>
      <c r="AH28" s="41"/>
      <c r="AI28" s="41"/>
      <c r="AJ28" s="41"/>
    </row>
    <row r="29" spans="1:36" hidden="1" x14ac:dyDescent="0.3">
      <c r="A29" s="226" t="str">
        <f t="shared" ref="A29" si="26">A17</f>
        <v>Expired 2023 CPAS</v>
      </c>
      <c r="B29" s="231"/>
      <c r="C29" s="232"/>
      <c r="D29" s="232"/>
      <c r="E29" s="284"/>
      <c r="F29" s="282"/>
      <c r="G29" s="282"/>
      <c r="H29" s="282"/>
      <c r="I29" s="283"/>
      <c r="J29" s="220">
        <f t="shared" si="23"/>
        <v>3884.1572637021741</v>
      </c>
      <c r="K29" s="220">
        <f t="shared" si="24"/>
        <v>3884.1572637021741</v>
      </c>
      <c r="L29" s="220">
        <f t="shared" si="24"/>
        <v>3885.5374585146742</v>
      </c>
      <c r="M29" s="220">
        <f t="shared" si="24"/>
        <v>3885.5374585146742</v>
      </c>
      <c r="N29" s="220">
        <f t="shared" si="24"/>
        <v>3885.5374585146742</v>
      </c>
      <c r="O29" s="220">
        <f t="shared" si="24"/>
        <v>3885.5374585146742</v>
      </c>
      <c r="P29" s="220">
        <f t="shared" si="24"/>
        <v>3885.5374585146742</v>
      </c>
      <c r="Q29" s="220">
        <f t="shared" si="24"/>
        <v>5987.6475518915686</v>
      </c>
      <c r="R29" s="220">
        <f t="shared" si="24"/>
        <v>5987.6475518915686</v>
      </c>
      <c r="S29" s="220">
        <f t="shared" si="24"/>
        <v>5987.6475518915686</v>
      </c>
      <c r="T29" s="220">
        <f t="shared" si="24"/>
        <v>5987.6475518915686</v>
      </c>
      <c r="U29" s="220">
        <f t="shared" si="24"/>
        <v>5987.6475518915686</v>
      </c>
      <c r="V29" s="220">
        <f t="shared" si="24"/>
        <v>6051.6637371177594</v>
      </c>
      <c r="W29" s="41"/>
      <c r="X29" s="41"/>
      <c r="Y29" s="41"/>
      <c r="Z29" s="41"/>
      <c r="AA29" s="41"/>
      <c r="AB29" s="41"/>
      <c r="AC29" s="41"/>
      <c r="AD29" s="41"/>
      <c r="AE29" s="41"/>
      <c r="AF29" s="41"/>
      <c r="AG29" s="41"/>
      <c r="AH29" s="41"/>
      <c r="AI29" s="41"/>
      <c r="AJ29" s="41"/>
    </row>
    <row r="30" spans="1:36" hidden="1" x14ac:dyDescent="0.3">
      <c r="A30" s="239" t="str">
        <f t="shared" ref="A30:B30" si="27">A18</f>
        <v>WAML</v>
      </c>
      <c r="B30" s="254">
        <f t="shared" si="27"/>
        <v>18.743508148073051</v>
      </c>
      <c r="C30" s="77"/>
      <c r="D30" s="41"/>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row>
    <row r="31" spans="1:36" x14ac:dyDescent="0.3">
      <c r="A31" s="41"/>
      <c r="B31" s="123"/>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row>
    <row r="32" spans="1:36" x14ac:dyDescent="0.3">
      <c r="A32" s="125" t="s">
        <v>434</v>
      </c>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row>
    <row r="33" spans="1:36" ht="15.75" customHeight="1" x14ac:dyDescent="0.3">
      <c r="A33" s="561" t="s">
        <v>314</v>
      </c>
      <c r="B33" s="563" t="s">
        <v>0</v>
      </c>
      <c r="C33" s="563" t="s">
        <v>437</v>
      </c>
      <c r="D33" s="563" t="s">
        <v>60</v>
      </c>
      <c r="E33" s="138"/>
      <c r="F33" s="133"/>
      <c r="G33" s="133"/>
      <c r="H33" s="133"/>
      <c r="I33" s="133"/>
      <c r="J33" s="138" t="s">
        <v>78</v>
      </c>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559" t="s">
        <v>1</v>
      </c>
    </row>
    <row r="34" spans="1:36" x14ac:dyDescent="0.3">
      <c r="A34" s="566"/>
      <c r="B34" s="565"/>
      <c r="C34" s="565"/>
      <c r="D34" s="564"/>
      <c r="E34" s="1">
        <f t="shared" ref="E34:AI34" si="28">E5</f>
        <v>2018</v>
      </c>
      <c r="F34" s="1">
        <f t="shared" si="28"/>
        <v>2019</v>
      </c>
      <c r="G34" s="1">
        <f t="shared" si="28"/>
        <v>2020</v>
      </c>
      <c r="H34" s="1">
        <f t="shared" si="28"/>
        <v>2021</v>
      </c>
      <c r="I34" s="1">
        <f t="shared" si="28"/>
        <v>2022</v>
      </c>
      <c r="J34" s="122">
        <f t="shared" si="28"/>
        <v>2023</v>
      </c>
      <c r="K34" s="122">
        <f t="shared" si="28"/>
        <v>2024</v>
      </c>
      <c r="L34" s="122">
        <f t="shared" si="28"/>
        <v>2025</v>
      </c>
      <c r="M34" s="122">
        <f t="shared" si="28"/>
        <v>2026</v>
      </c>
      <c r="N34" s="122">
        <f t="shared" si="28"/>
        <v>2027</v>
      </c>
      <c r="O34" s="122">
        <f t="shared" si="28"/>
        <v>2028</v>
      </c>
      <c r="P34" s="122">
        <f t="shared" si="28"/>
        <v>2029</v>
      </c>
      <c r="Q34" s="122">
        <f t="shared" si="28"/>
        <v>2030</v>
      </c>
      <c r="R34" s="122">
        <f t="shared" si="28"/>
        <v>2031</v>
      </c>
      <c r="S34" s="122">
        <f t="shared" si="28"/>
        <v>2032</v>
      </c>
      <c r="T34" s="122">
        <f t="shared" si="28"/>
        <v>2033</v>
      </c>
      <c r="U34" s="122">
        <f t="shared" si="28"/>
        <v>2034</v>
      </c>
      <c r="V34" s="122">
        <f t="shared" si="28"/>
        <v>2035</v>
      </c>
      <c r="W34" s="122">
        <f t="shared" si="28"/>
        <v>2036</v>
      </c>
      <c r="X34" s="122">
        <f t="shared" si="28"/>
        <v>2037</v>
      </c>
      <c r="Y34" s="122">
        <f t="shared" si="28"/>
        <v>2038</v>
      </c>
      <c r="Z34" s="122">
        <f t="shared" si="28"/>
        <v>2039</v>
      </c>
      <c r="AA34" s="122">
        <f t="shared" si="28"/>
        <v>2040</v>
      </c>
      <c r="AB34" s="122">
        <f t="shared" si="28"/>
        <v>2041</v>
      </c>
      <c r="AC34" s="122">
        <f t="shared" si="28"/>
        <v>2042</v>
      </c>
      <c r="AD34" s="122">
        <f t="shared" si="28"/>
        <v>2043</v>
      </c>
      <c r="AE34" s="122">
        <f t="shared" si="28"/>
        <v>2044</v>
      </c>
      <c r="AF34" s="122">
        <f t="shared" si="28"/>
        <v>2045</v>
      </c>
      <c r="AG34" s="122">
        <f t="shared" si="28"/>
        <v>2046</v>
      </c>
      <c r="AH34" s="122">
        <f t="shared" si="28"/>
        <v>2047</v>
      </c>
      <c r="AI34" s="122">
        <f t="shared" si="28"/>
        <v>2048</v>
      </c>
      <c r="AJ34" s="560"/>
    </row>
    <row r="35" spans="1:36" x14ac:dyDescent="0.3">
      <c r="A35" s="273" t="s">
        <v>118</v>
      </c>
      <c r="B35" s="274">
        <v>11</v>
      </c>
      <c r="C35" s="223">
        <v>33338.600999999988</v>
      </c>
      <c r="D35" s="275">
        <v>1</v>
      </c>
      <c r="E35" s="72"/>
      <c r="F35" s="168"/>
      <c r="G35" s="27"/>
      <c r="H35" s="27"/>
      <c r="I35" s="271"/>
      <c r="J35" s="223">
        <f>C35</f>
        <v>33338.600999999988</v>
      </c>
      <c r="K35" s="223">
        <f>J35</f>
        <v>33338.600999999988</v>
      </c>
      <c r="L35" s="223">
        <f t="shared" ref="L35:T35" si="29">K35</f>
        <v>33338.600999999988</v>
      </c>
      <c r="M35" s="223">
        <f t="shared" si="29"/>
        <v>33338.600999999988</v>
      </c>
      <c r="N35" s="223">
        <f t="shared" si="29"/>
        <v>33338.600999999988</v>
      </c>
      <c r="O35" s="223">
        <f t="shared" si="29"/>
        <v>33338.600999999988</v>
      </c>
      <c r="P35" s="223">
        <f t="shared" si="29"/>
        <v>33338.600999999988</v>
      </c>
      <c r="Q35" s="223">
        <f t="shared" si="29"/>
        <v>33338.600999999988</v>
      </c>
      <c r="R35" s="223">
        <f t="shared" si="29"/>
        <v>33338.600999999988</v>
      </c>
      <c r="S35" s="223">
        <f t="shared" si="29"/>
        <v>33338.600999999988</v>
      </c>
      <c r="T35" s="223">
        <f t="shared" si="29"/>
        <v>33338.600999999988</v>
      </c>
      <c r="U35" s="223">
        <v>0</v>
      </c>
      <c r="V35" s="223">
        <v>0</v>
      </c>
      <c r="W35" s="223">
        <v>0</v>
      </c>
      <c r="X35" s="223">
        <v>0</v>
      </c>
      <c r="Y35" s="223">
        <v>0</v>
      </c>
      <c r="Z35" s="223">
        <v>0</v>
      </c>
      <c r="AA35" s="223">
        <v>0</v>
      </c>
      <c r="AB35" s="223">
        <v>0</v>
      </c>
      <c r="AC35" s="223">
        <v>0</v>
      </c>
      <c r="AD35" s="223">
        <v>0</v>
      </c>
      <c r="AE35" s="223">
        <v>0</v>
      </c>
      <c r="AF35" s="223">
        <v>0</v>
      </c>
      <c r="AG35" s="223">
        <v>0</v>
      </c>
      <c r="AH35" s="223">
        <v>0</v>
      </c>
      <c r="AI35" s="223">
        <v>0</v>
      </c>
      <c r="AJ35" s="258">
        <f>SUM(E35:AI35)</f>
        <v>366724.6109999998</v>
      </c>
    </row>
    <row r="36" spans="1:36" x14ac:dyDescent="0.3">
      <c r="A36" s="273" t="s">
        <v>281</v>
      </c>
      <c r="B36" s="274">
        <v>25</v>
      </c>
      <c r="C36" s="223">
        <v>9050.537911627689</v>
      </c>
      <c r="D36" s="275">
        <v>1</v>
      </c>
      <c r="E36" s="98"/>
      <c r="F36" s="152"/>
      <c r="G36" s="27"/>
      <c r="H36" s="27"/>
      <c r="I36" s="285"/>
      <c r="J36" s="223">
        <f>C36</f>
        <v>9050.537911627689</v>
      </c>
      <c r="K36" s="223">
        <f>J36</f>
        <v>9050.537911627689</v>
      </c>
      <c r="L36" s="223">
        <f t="shared" ref="L36:Q36" si="30">K36</f>
        <v>9050.537911627689</v>
      </c>
      <c r="M36" s="223">
        <f t="shared" si="30"/>
        <v>9050.537911627689</v>
      </c>
      <c r="N36" s="223">
        <f t="shared" si="30"/>
        <v>9050.537911627689</v>
      </c>
      <c r="O36" s="223">
        <f t="shared" si="30"/>
        <v>9050.537911627689</v>
      </c>
      <c r="P36" s="223">
        <f t="shared" si="30"/>
        <v>9050.537911627689</v>
      </c>
      <c r="Q36" s="223">
        <f t="shared" si="30"/>
        <v>9050.537911627689</v>
      </c>
      <c r="R36" s="223">
        <v>1592.8746428571428</v>
      </c>
      <c r="S36" s="223">
        <f>R36</f>
        <v>1592.8746428571428</v>
      </c>
      <c r="T36" s="223">
        <f t="shared" ref="T36:AH36" si="31">S36</f>
        <v>1592.8746428571428</v>
      </c>
      <c r="U36" s="223">
        <f t="shared" si="31"/>
        <v>1592.8746428571428</v>
      </c>
      <c r="V36" s="223">
        <f t="shared" si="31"/>
        <v>1592.8746428571428</v>
      </c>
      <c r="W36" s="223">
        <f t="shared" si="31"/>
        <v>1592.8746428571428</v>
      </c>
      <c r="X36" s="223">
        <f t="shared" si="31"/>
        <v>1592.8746428571428</v>
      </c>
      <c r="Y36" s="223">
        <f t="shared" si="31"/>
        <v>1592.8746428571428</v>
      </c>
      <c r="Z36" s="223">
        <f t="shared" si="31"/>
        <v>1592.8746428571428</v>
      </c>
      <c r="AA36" s="223">
        <f t="shared" si="31"/>
        <v>1592.8746428571428</v>
      </c>
      <c r="AB36" s="223">
        <f t="shared" si="31"/>
        <v>1592.8746428571428</v>
      </c>
      <c r="AC36" s="223">
        <f t="shared" si="31"/>
        <v>1592.8746428571428</v>
      </c>
      <c r="AD36" s="223">
        <f t="shared" si="31"/>
        <v>1592.8746428571428</v>
      </c>
      <c r="AE36" s="223">
        <f t="shared" si="31"/>
        <v>1592.8746428571428</v>
      </c>
      <c r="AF36" s="223">
        <f t="shared" si="31"/>
        <v>1592.8746428571428</v>
      </c>
      <c r="AG36" s="223">
        <f t="shared" si="31"/>
        <v>1592.8746428571428</v>
      </c>
      <c r="AH36" s="223">
        <f t="shared" si="31"/>
        <v>1592.8746428571428</v>
      </c>
      <c r="AI36" s="223">
        <v>0</v>
      </c>
      <c r="AJ36" s="258">
        <f>SUM(E36:AI36)</f>
        <v>99483.172221593006</v>
      </c>
    </row>
    <row r="37" spans="1:36" x14ac:dyDescent="0.3">
      <c r="A37" s="273" t="s">
        <v>282</v>
      </c>
      <c r="B37" s="274">
        <v>25</v>
      </c>
      <c r="C37" s="223">
        <v>591.97809523809519</v>
      </c>
      <c r="D37" s="275">
        <v>1</v>
      </c>
      <c r="E37" s="98"/>
      <c r="F37" s="152"/>
      <c r="G37" s="27"/>
      <c r="H37" s="27"/>
      <c r="I37" s="285"/>
      <c r="J37" s="223">
        <f>C37</f>
        <v>591.97809523809519</v>
      </c>
      <c r="K37" s="223">
        <f>J37</f>
        <v>591.97809523809519</v>
      </c>
      <c r="L37" s="223">
        <f t="shared" ref="L37:AH37" si="32">K37</f>
        <v>591.97809523809519</v>
      </c>
      <c r="M37" s="223">
        <f t="shared" si="32"/>
        <v>591.97809523809519</v>
      </c>
      <c r="N37" s="223">
        <f t="shared" si="32"/>
        <v>591.97809523809519</v>
      </c>
      <c r="O37" s="223">
        <f t="shared" si="32"/>
        <v>591.97809523809519</v>
      </c>
      <c r="P37" s="223">
        <f t="shared" si="32"/>
        <v>591.97809523809519</v>
      </c>
      <c r="Q37" s="223">
        <f t="shared" si="32"/>
        <v>591.97809523809519</v>
      </c>
      <c r="R37" s="223">
        <f t="shared" si="32"/>
        <v>591.97809523809519</v>
      </c>
      <c r="S37" s="223">
        <f t="shared" si="32"/>
        <v>591.97809523809519</v>
      </c>
      <c r="T37" s="223">
        <f t="shared" si="32"/>
        <v>591.97809523809519</v>
      </c>
      <c r="U37" s="223">
        <f t="shared" si="32"/>
        <v>591.97809523809519</v>
      </c>
      <c r="V37" s="223">
        <f t="shared" si="32"/>
        <v>591.97809523809519</v>
      </c>
      <c r="W37" s="223">
        <f t="shared" si="32"/>
        <v>591.97809523809519</v>
      </c>
      <c r="X37" s="223">
        <f t="shared" si="32"/>
        <v>591.97809523809519</v>
      </c>
      <c r="Y37" s="223">
        <f t="shared" si="32"/>
        <v>591.97809523809519</v>
      </c>
      <c r="Z37" s="223">
        <f t="shared" si="32"/>
        <v>591.97809523809519</v>
      </c>
      <c r="AA37" s="223">
        <f t="shared" si="32"/>
        <v>591.97809523809519</v>
      </c>
      <c r="AB37" s="223">
        <f t="shared" si="32"/>
        <v>591.97809523809519</v>
      </c>
      <c r="AC37" s="223">
        <f t="shared" si="32"/>
        <v>591.97809523809519</v>
      </c>
      <c r="AD37" s="223">
        <f t="shared" si="32"/>
        <v>591.97809523809519</v>
      </c>
      <c r="AE37" s="223">
        <f t="shared" si="32"/>
        <v>591.97809523809519</v>
      </c>
      <c r="AF37" s="223">
        <f t="shared" si="32"/>
        <v>591.97809523809519</v>
      </c>
      <c r="AG37" s="223">
        <f t="shared" si="32"/>
        <v>591.97809523809519</v>
      </c>
      <c r="AH37" s="223">
        <f t="shared" si="32"/>
        <v>591.97809523809519</v>
      </c>
      <c r="AI37" s="223">
        <v>0</v>
      </c>
      <c r="AJ37" s="258">
        <f>SUM(E37:AI37)</f>
        <v>14799.45238095238</v>
      </c>
    </row>
    <row r="38" spans="1:36" x14ac:dyDescent="0.3">
      <c r="A38" s="273" t="s">
        <v>283</v>
      </c>
      <c r="B38" s="274">
        <v>20</v>
      </c>
      <c r="C38" s="223">
        <v>147240.62672562173</v>
      </c>
      <c r="D38" s="275">
        <v>1</v>
      </c>
      <c r="E38" s="98"/>
      <c r="F38" s="152"/>
      <c r="G38" s="27"/>
      <c r="H38" s="27"/>
      <c r="I38" s="285"/>
      <c r="J38" s="223">
        <f>C38</f>
        <v>147240.62672562173</v>
      </c>
      <c r="K38" s="223">
        <f>J38</f>
        <v>147240.62672562173</v>
      </c>
      <c r="L38" s="223">
        <f t="shared" ref="L38:O38" si="33">K38</f>
        <v>147240.62672562173</v>
      </c>
      <c r="M38" s="223">
        <f t="shared" si="33"/>
        <v>147240.62672562173</v>
      </c>
      <c r="N38" s="223">
        <f t="shared" si="33"/>
        <v>147240.62672562173</v>
      </c>
      <c r="O38" s="223">
        <f t="shared" si="33"/>
        <v>147240.62672562173</v>
      </c>
      <c r="P38" s="223">
        <v>56216.522654842316</v>
      </c>
      <c r="Q38" s="223">
        <f>P38</f>
        <v>56216.522654842316</v>
      </c>
      <c r="R38" s="223">
        <f t="shared" ref="R38:AC38" si="34">Q38</f>
        <v>56216.522654842316</v>
      </c>
      <c r="S38" s="223">
        <f t="shared" si="34"/>
        <v>56216.522654842316</v>
      </c>
      <c r="T38" s="223">
        <f t="shared" si="34"/>
        <v>56216.522654842316</v>
      </c>
      <c r="U38" s="223">
        <f t="shared" si="34"/>
        <v>56216.522654842316</v>
      </c>
      <c r="V38" s="223">
        <f t="shared" si="34"/>
        <v>56216.522654842316</v>
      </c>
      <c r="W38" s="223">
        <f t="shared" si="34"/>
        <v>56216.522654842316</v>
      </c>
      <c r="X38" s="223">
        <f t="shared" si="34"/>
        <v>56216.522654842316</v>
      </c>
      <c r="Y38" s="223">
        <f t="shared" si="34"/>
        <v>56216.522654842316</v>
      </c>
      <c r="Z38" s="223">
        <f t="shared" si="34"/>
        <v>56216.522654842316</v>
      </c>
      <c r="AA38" s="223">
        <f t="shared" si="34"/>
        <v>56216.522654842316</v>
      </c>
      <c r="AB38" s="223">
        <f t="shared" si="34"/>
        <v>56216.522654842316</v>
      </c>
      <c r="AC38" s="223">
        <f t="shared" si="34"/>
        <v>56216.522654842316</v>
      </c>
      <c r="AD38" s="223">
        <v>0</v>
      </c>
      <c r="AE38" s="223">
        <v>0</v>
      </c>
      <c r="AF38" s="223">
        <v>0</v>
      </c>
      <c r="AG38" s="223">
        <v>0</v>
      </c>
      <c r="AH38" s="223">
        <v>0</v>
      </c>
      <c r="AI38" s="223">
        <v>0</v>
      </c>
      <c r="AJ38" s="258">
        <f>SUM(E38:AI38)</f>
        <v>1670475.0775215232</v>
      </c>
    </row>
    <row r="39" spans="1:36" x14ac:dyDescent="0.3">
      <c r="A39" s="273" t="s">
        <v>284</v>
      </c>
      <c r="B39" s="274">
        <v>20</v>
      </c>
      <c r="C39" s="223">
        <v>15466.680742521368</v>
      </c>
      <c r="D39" s="275">
        <v>1</v>
      </c>
      <c r="E39" s="27"/>
      <c r="F39" s="55"/>
      <c r="G39" s="27"/>
      <c r="H39" s="27"/>
      <c r="I39" s="271"/>
      <c r="J39" s="223">
        <f>C39</f>
        <v>15466.680742521368</v>
      </c>
      <c r="K39" s="223">
        <f>J39</f>
        <v>15466.680742521368</v>
      </c>
      <c r="L39" s="223">
        <f t="shared" ref="L39:AC39" si="35">K39</f>
        <v>15466.680742521368</v>
      </c>
      <c r="M39" s="223">
        <f t="shared" si="35"/>
        <v>15466.680742521368</v>
      </c>
      <c r="N39" s="223">
        <f t="shared" si="35"/>
        <v>15466.680742521368</v>
      </c>
      <c r="O39" s="223">
        <f t="shared" si="35"/>
        <v>15466.680742521368</v>
      </c>
      <c r="P39" s="223">
        <f t="shared" si="35"/>
        <v>15466.680742521368</v>
      </c>
      <c r="Q39" s="223">
        <f t="shared" si="35"/>
        <v>15466.680742521368</v>
      </c>
      <c r="R39" s="223">
        <f t="shared" si="35"/>
        <v>15466.680742521368</v>
      </c>
      <c r="S39" s="223">
        <f t="shared" si="35"/>
        <v>15466.680742521368</v>
      </c>
      <c r="T39" s="223">
        <f t="shared" si="35"/>
        <v>15466.680742521368</v>
      </c>
      <c r="U39" s="223">
        <f t="shared" si="35"/>
        <v>15466.680742521368</v>
      </c>
      <c r="V39" s="223">
        <f t="shared" si="35"/>
        <v>15466.680742521368</v>
      </c>
      <c r="W39" s="223">
        <f t="shared" si="35"/>
        <v>15466.680742521368</v>
      </c>
      <c r="X39" s="223">
        <f t="shared" si="35"/>
        <v>15466.680742521368</v>
      </c>
      <c r="Y39" s="223">
        <f t="shared" si="35"/>
        <v>15466.680742521368</v>
      </c>
      <c r="Z39" s="223">
        <f t="shared" si="35"/>
        <v>15466.680742521368</v>
      </c>
      <c r="AA39" s="223">
        <f t="shared" si="35"/>
        <v>15466.680742521368</v>
      </c>
      <c r="AB39" s="223">
        <f t="shared" si="35"/>
        <v>15466.680742521368</v>
      </c>
      <c r="AC39" s="223">
        <f t="shared" si="35"/>
        <v>15466.680742521368</v>
      </c>
      <c r="AD39" s="223">
        <v>0</v>
      </c>
      <c r="AE39" s="223">
        <v>0</v>
      </c>
      <c r="AF39" s="223">
        <v>0</v>
      </c>
      <c r="AG39" s="223">
        <v>0</v>
      </c>
      <c r="AH39" s="223">
        <v>0</v>
      </c>
      <c r="AI39" s="223">
        <v>0</v>
      </c>
      <c r="AJ39" s="258">
        <f>SUM(E39:AI39)</f>
        <v>309333.61485042732</v>
      </c>
    </row>
    <row r="40" spans="1:36" x14ac:dyDescent="0.3">
      <c r="A40" s="226" t="s">
        <v>431</v>
      </c>
      <c r="B40" s="243"/>
      <c r="C40" s="228">
        <f>SUM(C35:C39)</f>
        <v>205688.42447500885</v>
      </c>
      <c r="D40" s="253">
        <f>J40/C40</f>
        <v>1</v>
      </c>
      <c r="E40" s="108"/>
      <c r="F40" s="96"/>
      <c r="G40" s="99"/>
      <c r="H40" s="99"/>
      <c r="I40" s="118"/>
      <c r="J40" s="228">
        <f>SUM(J35:J39)</f>
        <v>205688.42447500885</v>
      </c>
      <c r="K40" s="228">
        <f t="shared" ref="K40:AI40" si="36">SUM(K35:K39)</f>
        <v>205688.42447500885</v>
      </c>
      <c r="L40" s="228">
        <f t="shared" si="36"/>
        <v>205688.42447500885</v>
      </c>
      <c r="M40" s="228">
        <f t="shared" si="36"/>
        <v>205688.42447500885</v>
      </c>
      <c r="N40" s="228">
        <f t="shared" si="36"/>
        <v>205688.42447500885</v>
      </c>
      <c r="O40" s="228">
        <f t="shared" si="36"/>
        <v>205688.42447500885</v>
      </c>
      <c r="P40" s="228">
        <f t="shared" si="36"/>
        <v>114664.32040422945</v>
      </c>
      <c r="Q40" s="228">
        <f t="shared" si="36"/>
        <v>114664.32040422945</v>
      </c>
      <c r="R40" s="228">
        <f t="shared" si="36"/>
        <v>107206.6571354589</v>
      </c>
      <c r="S40" s="228">
        <f t="shared" si="36"/>
        <v>107206.6571354589</v>
      </c>
      <c r="T40" s="228">
        <f t="shared" si="36"/>
        <v>107206.6571354589</v>
      </c>
      <c r="U40" s="228">
        <f t="shared" si="36"/>
        <v>73868.056135458915</v>
      </c>
      <c r="V40" s="228">
        <f t="shared" si="36"/>
        <v>73868.056135458915</v>
      </c>
      <c r="W40" s="228">
        <f t="shared" si="36"/>
        <v>73868.056135458915</v>
      </c>
      <c r="X40" s="228">
        <f t="shared" si="36"/>
        <v>73868.056135458915</v>
      </c>
      <c r="Y40" s="228">
        <f t="shared" si="36"/>
        <v>73868.056135458915</v>
      </c>
      <c r="Z40" s="228">
        <f t="shared" si="36"/>
        <v>73868.056135458915</v>
      </c>
      <c r="AA40" s="228">
        <f t="shared" si="36"/>
        <v>73868.056135458915</v>
      </c>
      <c r="AB40" s="228">
        <f t="shared" si="36"/>
        <v>73868.056135458915</v>
      </c>
      <c r="AC40" s="228">
        <f t="shared" si="36"/>
        <v>73868.056135458915</v>
      </c>
      <c r="AD40" s="228">
        <f t="shared" si="36"/>
        <v>2184.8527380952382</v>
      </c>
      <c r="AE40" s="228">
        <f t="shared" si="36"/>
        <v>2184.8527380952382</v>
      </c>
      <c r="AF40" s="228">
        <f t="shared" si="36"/>
        <v>2184.8527380952382</v>
      </c>
      <c r="AG40" s="228">
        <f t="shared" si="36"/>
        <v>2184.8527380952382</v>
      </c>
      <c r="AH40" s="228">
        <f t="shared" si="36"/>
        <v>2184.8527380952382</v>
      </c>
      <c r="AI40" s="228">
        <f t="shared" si="36"/>
        <v>0</v>
      </c>
      <c r="AJ40" s="220">
        <f>SUM(AJ35:AJ39)</f>
        <v>2460815.927974496</v>
      </c>
    </row>
    <row r="41" spans="1:36" x14ac:dyDescent="0.3">
      <c r="A41" s="226" t="s">
        <v>432</v>
      </c>
      <c r="B41" s="231"/>
      <c r="C41" s="232"/>
      <c r="D41" s="244"/>
      <c r="E41" s="99"/>
      <c r="F41" s="99"/>
      <c r="G41" s="100"/>
      <c r="H41" s="100"/>
      <c r="I41" s="169"/>
      <c r="J41" s="220">
        <v>0</v>
      </c>
      <c r="K41" s="220">
        <f t="shared" ref="K41:AI41" si="37">J40-K40</f>
        <v>0</v>
      </c>
      <c r="L41" s="220">
        <f t="shared" si="37"/>
        <v>0</v>
      </c>
      <c r="M41" s="220">
        <f t="shared" si="37"/>
        <v>0</v>
      </c>
      <c r="N41" s="220">
        <f t="shared" si="37"/>
        <v>0</v>
      </c>
      <c r="O41" s="220">
        <f t="shared" si="37"/>
        <v>0</v>
      </c>
      <c r="P41" s="220">
        <f t="shared" si="37"/>
        <v>91024.104070779402</v>
      </c>
      <c r="Q41" s="220">
        <f t="shared" si="37"/>
        <v>0</v>
      </c>
      <c r="R41" s="220">
        <f t="shared" si="37"/>
        <v>7457.6632687705569</v>
      </c>
      <c r="S41" s="220">
        <f t="shared" si="37"/>
        <v>0</v>
      </c>
      <c r="T41" s="220">
        <f t="shared" si="37"/>
        <v>0</v>
      </c>
      <c r="U41" s="220">
        <f t="shared" si="37"/>
        <v>33338.600999999981</v>
      </c>
      <c r="V41" s="220">
        <f t="shared" si="37"/>
        <v>0</v>
      </c>
      <c r="W41" s="220">
        <f t="shared" si="37"/>
        <v>0</v>
      </c>
      <c r="X41" s="220">
        <f t="shared" si="37"/>
        <v>0</v>
      </c>
      <c r="Y41" s="220">
        <f t="shared" si="37"/>
        <v>0</v>
      </c>
      <c r="Z41" s="220">
        <f t="shared" si="37"/>
        <v>0</v>
      </c>
      <c r="AA41" s="220">
        <f t="shared" si="37"/>
        <v>0</v>
      </c>
      <c r="AB41" s="220">
        <f t="shared" si="37"/>
        <v>0</v>
      </c>
      <c r="AC41" s="220">
        <f t="shared" si="37"/>
        <v>0</v>
      </c>
      <c r="AD41" s="220">
        <f t="shared" si="37"/>
        <v>71683.203397363672</v>
      </c>
      <c r="AE41" s="220">
        <f t="shared" si="37"/>
        <v>0</v>
      </c>
      <c r="AF41" s="220">
        <f t="shared" si="37"/>
        <v>0</v>
      </c>
      <c r="AG41" s="220">
        <f t="shared" si="37"/>
        <v>0</v>
      </c>
      <c r="AH41" s="220">
        <f t="shared" si="37"/>
        <v>0</v>
      </c>
      <c r="AI41" s="220">
        <f t="shared" si="37"/>
        <v>2184.8527380952382</v>
      </c>
      <c r="AJ41" s="84"/>
    </row>
    <row r="42" spans="1:36" x14ac:dyDescent="0.3">
      <c r="A42" s="226" t="s">
        <v>433</v>
      </c>
      <c r="B42" s="231"/>
      <c r="C42" s="232"/>
      <c r="D42" s="232"/>
      <c r="E42" s="96"/>
      <c r="F42" s="96"/>
      <c r="G42" s="101"/>
      <c r="H42" s="101"/>
      <c r="I42" s="118"/>
      <c r="J42" s="220">
        <f>$J40-J40</f>
        <v>0</v>
      </c>
      <c r="K42" s="220">
        <f t="shared" ref="K42:AI42" si="38">$J40-K40</f>
        <v>0</v>
      </c>
      <c r="L42" s="220">
        <f t="shared" si="38"/>
        <v>0</v>
      </c>
      <c r="M42" s="220">
        <f t="shared" si="38"/>
        <v>0</v>
      </c>
      <c r="N42" s="220">
        <f t="shared" si="38"/>
        <v>0</v>
      </c>
      <c r="O42" s="220">
        <f t="shared" si="38"/>
        <v>0</v>
      </c>
      <c r="P42" s="220">
        <f t="shared" si="38"/>
        <v>91024.104070779402</v>
      </c>
      <c r="Q42" s="220">
        <f t="shared" si="38"/>
        <v>91024.104070779402</v>
      </c>
      <c r="R42" s="220">
        <f t="shared" si="38"/>
        <v>98481.767339549959</v>
      </c>
      <c r="S42" s="220">
        <f t="shared" si="38"/>
        <v>98481.767339549959</v>
      </c>
      <c r="T42" s="220">
        <f t="shared" si="38"/>
        <v>98481.767339549959</v>
      </c>
      <c r="U42" s="220">
        <f t="shared" si="38"/>
        <v>131820.36833954992</v>
      </c>
      <c r="V42" s="220">
        <f t="shared" si="38"/>
        <v>131820.36833954992</v>
      </c>
      <c r="W42" s="220">
        <f t="shared" si="38"/>
        <v>131820.36833954992</v>
      </c>
      <c r="X42" s="220">
        <f t="shared" si="38"/>
        <v>131820.36833954992</v>
      </c>
      <c r="Y42" s="220">
        <f t="shared" si="38"/>
        <v>131820.36833954992</v>
      </c>
      <c r="Z42" s="220">
        <f t="shared" si="38"/>
        <v>131820.36833954992</v>
      </c>
      <c r="AA42" s="220">
        <f t="shared" si="38"/>
        <v>131820.36833954992</v>
      </c>
      <c r="AB42" s="220">
        <f t="shared" si="38"/>
        <v>131820.36833954992</v>
      </c>
      <c r="AC42" s="220">
        <f t="shared" si="38"/>
        <v>131820.36833954992</v>
      </c>
      <c r="AD42" s="220">
        <f t="shared" si="38"/>
        <v>203503.57173691361</v>
      </c>
      <c r="AE42" s="220">
        <f t="shared" si="38"/>
        <v>203503.57173691361</v>
      </c>
      <c r="AF42" s="220">
        <f t="shared" si="38"/>
        <v>203503.57173691361</v>
      </c>
      <c r="AG42" s="220">
        <f t="shared" si="38"/>
        <v>203503.57173691361</v>
      </c>
      <c r="AH42" s="220">
        <f t="shared" si="38"/>
        <v>203503.57173691361</v>
      </c>
      <c r="AI42" s="220">
        <f t="shared" si="38"/>
        <v>205688.42447500885</v>
      </c>
      <c r="AJ42" s="85"/>
    </row>
    <row r="43" spans="1:36" collapsed="1" x14ac:dyDescent="0.3">
      <c r="A43" s="41"/>
      <c r="B43" s="41"/>
      <c r="C43" s="41"/>
      <c r="D43" s="41"/>
      <c r="E43" s="41"/>
      <c r="F43" s="41"/>
      <c r="G43" s="41"/>
      <c r="H43" s="41"/>
      <c r="I43" s="41"/>
      <c r="J43" s="41"/>
      <c r="K43" s="41"/>
      <c r="L43" s="41"/>
      <c r="M43" s="41"/>
      <c r="N43" s="41"/>
      <c r="O43" s="41"/>
      <c r="P43" s="41"/>
      <c r="Q43" s="41"/>
      <c r="R43" s="41"/>
      <c r="S43" s="41"/>
      <c r="T43" s="41"/>
      <c r="U43" s="41"/>
    </row>
    <row r="44" spans="1:36" x14ac:dyDescent="0.3">
      <c r="A44" s="125" t="s">
        <v>609</v>
      </c>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row>
    <row r="45" spans="1:36" ht="15.75" customHeight="1" x14ac:dyDescent="0.3">
      <c r="A45" s="561" t="s">
        <v>314</v>
      </c>
      <c r="B45" s="563" t="s">
        <v>0</v>
      </c>
      <c r="C45" s="563" t="s">
        <v>437</v>
      </c>
      <c r="D45" s="563" t="s">
        <v>60</v>
      </c>
      <c r="E45" s="138"/>
      <c r="F45" s="133"/>
      <c r="G45" s="133"/>
      <c r="H45" s="133"/>
      <c r="I45" s="133"/>
      <c r="J45" s="138" t="s">
        <v>78</v>
      </c>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559" t="s">
        <v>1</v>
      </c>
    </row>
    <row r="46" spans="1:36" x14ac:dyDescent="0.3">
      <c r="A46" s="566"/>
      <c r="B46" s="565"/>
      <c r="C46" s="565"/>
      <c r="D46" s="564"/>
      <c r="E46" s="1">
        <f>E21</f>
        <v>0</v>
      </c>
      <c r="F46" s="1">
        <f t="shared" ref="F46:I46" si="39">F21</f>
        <v>0</v>
      </c>
      <c r="G46" s="1">
        <f t="shared" si="39"/>
        <v>0</v>
      </c>
      <c r="H46" s="1">
        <f t="shared" si="39"/>
        <v>0</v>
      </c>
      <c r="I46" s="1">
        <f t="shared" si="39"/>
        <v>0</v>
      </c>
      <c r="J46" s="122">
        <f>J34</f>
        <v>2023</v>
      </c>
      <c r="K46" s="122">
        <f t="shared" ref="K46:AI46" si="40">K34</f>
        <v>2024</v>
      </c>
      <c r="L46" s="122">
        <f t="shared" si="40"/>
        <v>2025</v>
      </c>
      <c r="M46" s="122">
        <f t="shared" si="40"/>
        <v>2026</v>
      </c>
      <c r="N46" s="122">
        <f t="shared" si="40"/>
        <v>2027</v>
      </c>
      <c r="O46" s="122">
        <f t="shared" si="40"/>
        <v>2028</v>
      </c>
      <c r="P46" s="122">
        <f t="shared" si="40"/>
        <v>2029</v>
      </c>
      <c r="Q46" s="122">
        <f t="shared" si="40"/>
        <v>2030</v>
      </c>
      <c r="R46" s="122">
        <f t="shared" si="40"/>
        <v>2031</v>
      </c>
      <c r="S46" s="122">
        <f t="shared" si="40"/>
        <v>2032</v>
      </c>
      <c r="T46" s="122">
        <f t="shared" si="40"/>
        <v>2033</v>
      </c>
      <c r="U46" s="122">
        <f t="shared" si="40"/>
        <v>2034</v>
      </c>
      <c r="V46" s="122">
        <f t="shared" si="40"/>
        <v>2035</v>
      </c>
      <c r="W46" s="122">
        <f t="shared" si="40"/>
        <v>2036</v>
      </c>
      <c r="X46" s="122">
        <f t="shared" si="40"/>
        <v>2037</v>
      </c>
      <c r="Y46" s="122">
        <f t="shared" si="40"/>
        <v>2038</v>
      </c>
      <c r="Z46" s="122">
        <f t="shared" si="40"/>
        <v>2039</v>
      </c>
      <c r="AA46" s="122">
        <f t="shared" si="40"/>
        <v>2040</v>
      </c>
      <c r="AB46" s="122">
        <f t="shared" si="40"/>
        <v>2041</v>
      </c>
      <c r="AC46" s="122">
        <f t="shared" si="40"/>
        <v>2042</v>
      </c>
      <c r="AD46" s="122">
        <f t="shared" si="40"/>
        <v>2043</v>
      </c>
      <c r="AE46" s="122">
        <f t="shared" si="40"/>
        <v>2044</v>
      </c>
      <c r="AF46" s="122">
        <f t="shared" si="40"/>
        <v>2045</v>
      </c>
      <c r="AG46" s="122">
        <f t="shared" si="40"/>
        <v>2046</v>
      </c>
      <c r="AH46" s="122">
        <f t="shared" si="40"/>
        <v>2047</v>
      </c>
      <c r="AI46" s="122">
        <f t="shared" si="40"/>
        <v>2048</v>
      </c>
      <c r="AJ46" s="560"/>
    </row>
    <row r="47" spans="1:36" x14ac:dyDescent="0.3">
      <c r="A47" s="273" t="s">
        <v>47</v>
      </c>
      <c r="B47" s="274">
        <v>15</v>
      </c>
      <c r="C47" s="223">
        <v>47.105625000000003</v>
      </c>
      <c r="D47" s="275">
        <v>1</v>
      </c>
      <c r="E47" s="72"/>
      <c r="F47" s="168"/>
      <c r="G47" s="27"/>
      <c r="H47" s="27"/>
      <c r="I47" s="271"/>
      <c r="J47" s="223">
        <f>C47</f>
        <v>47.105625000000003</v>
      </c>
      <c r="K47" s="223">
        <f>J47</f>
        <v>47.105625000000003</v>
      </c>
      <c r="L47" s="223">
        <f t="shared" ref="L47:L50" si="41">K47</f>
        <v>47.105625000000003</v>
      </c>
      <c r="M47" s="223">
        <f t="shared" ref="M47:M50" si="42">L47</f>
        <v>47.105625000000003</v>
      </c>
      <c r="N47" s="223">
        <f t="shared" ref="N47:N50" si="43">M47</f>
        <v>47.105625000000003</v>
      </c>
      <c r="O47" s="223">
        <f t="shared" ref="O47:O50" si="44">N47</f>
        <v>47.105625000000003</v>
      </c>
      <c r="P47" s="223">
        <f t="shared" ref="P47:P50" si="45">O47</f>
        <v>47.105625000000003</v>
      </c>
      <c r="Q47" s="223">
        <f t="shared" ref="Q47:Q50" si="46">P47</f>
        <v>47.105625000000003</v>
      </c>
      <c r="R47" s="223">
        <f t="shared" ref="R47" si="47">Q47</f>
        <v>47.105625000000003</v>
      </c>
      <c r="S47" s="223">
        <f t="shared" ref="S47" si="48">R47</f>
        <v>47.105625000000003</v>
      </c>
      <c r="T47" s="223">
        <f t="shared" ref="T47" si="49">S47</f>
        <v>47.105625000000003</v>
      </c>
      <c r="U47" s="223">
        <f>T47</f>
        <v>47.105625000000003</v>
      </c>
      <c r="V47" s="223">
        <f t="shared" ref="V47:X47" si="50">U47</f>
        <v>47.105625000000003</v>
      </c>
      <c r="W47" s="223">
        <f t="shared" si="50"/>
        <v>47.105625000000003</v>
      </c>
      <c r="X47" s="223">
        <f t="shared" si="50"/>
        <v>47.105625000000003</v>
      </c>
      <c r="Y47" s="223">
        <v>0</v>
      </c>
      <c r="Z47" s="223">
        <v>0</v>
      </c>
      <c r="AA47" s="223">
        <v>0</v>
      </c>
      <c r="AB47" s="223">
        <v>0</v>
      </c>
      <c r="AC47" s="223">
        <v>0</v>
      </c>
      <c r="AD47" s="223">
        <v>0</v>
      </c>
      <c r="AE47" s="223">
        <v>0</v>
      </c>
      <c r="AF47" s="223">
        <v>0</v>
      </c>
      <c r="AG47" s="223">
        <v>0</v>
      </c>
      <c r="AH47" s="223">
        <v>0</v>
      </c>
      <c r="AI47" s="223">
        <v>0</v>
      </c>
      <c r="AJ47" s="258">
        <f>SUM(E47:AI47)</f>
        <v>706.58437500000025</v>
      </c>
    </row>
    <row r="48" spans="1:36" x14ac:dyDescent="0.3">
      <c r="A48" s="273" t="s">
        <v>150</v>
      </c>
      <c r="B48" s="274">
        <v>10</v>
      </c>
      <c r="C48" s="223">
        <v>470.41348675539382</v>
      </c>
      <c r="D48" s="275">
        <v>1</v>
      </c>
      <c r="E48" s="98"/>
      <c r="F48" s="152"/>
      <c r="G48" s="27"/>
      <c r="H48" s="27"/>
      <c r="I48" s="285"/>
      <c r="J48" s="223">
        <f>C48</f>
        <v>470.41348675539382</v>
      </c>
      <c r="K48" s="223">
        <f>J48</f>
        <v>470.41348675539382</v>
      </c>
      <c r="L48" s="223">
        <f t="shared" si="41"/>
        <v>470.41348675539382</v>
      </c>
      <c r="M48" s="223">
        <f t="shared" si="42"/>
        <v>470.41348675539382</v>
      </c>
      <c r="N48" s="223">
        <f t="shared" si="43"/>
        <v>470.41348675539382</v>
      </c>
      <c r="O48" s="223">
        <f t="shared" si="44"/>
        <v>470.41348675539382</v>
      </c>
      <c r="P48" s="223">
        <f t="shared" si="45"/>
        <v>470.41348675539382</v>
      </c>
      <c r="Q48" s="223">
        <f t="shared" si="46"/>
        <v>470.41348675539382</v>
      </c>
      <c r="R48" s="223">
        <f>Q48</f>
        <v>470.41348675539382</v>
      </c>
      <c r="S48" s="223">
        <f>R48</f>
        <v>470.41348675539382</v>
      </c>
      <c r="T48" s="223">
        <v>0</v>
      </c>
      <c r="U48" s="223">
        <v>0</v>
      </c>
      <c r="V48" s="223">
        <f t="shared" ref="V48:V50" si="51">U48</f>
        <v>0</v>
      </c>
      <c r="W48" s="223">
        <f t="shared" ref="W48:W50" si="52">V48</f>
        <v>0</v>
      </c>
      <c r="X48" s="223">
        <f t="shared" ref="X48:X50" si="53">W48</f>
        <v>0</v>
      </c>
      <c r="Y48" s="223">
        <v>0</v>
      </c>
      <c r="Z48" s="223">
        <v>0</v>
      </c>
      <c r="AA48" s="223">
        <v>0</v>
      </c>
      <c r="AB48" s="223">
        <v>0</v>
      </c>
      <c r="AC48" s="223">
        <v>0</v>
      </c>
      <c r="AD48" s="223">
        <v>0</v>
      </c>
      <c r="AE48" s="223">
        <v>0</v>
      </c>
      <c r="AF48" s="223">
        <v>0</v>
      </c>
      <c r="AG48" s="223">
        <v>0</v>
      </c>
      <c r="AH48" s="223">
        <v>0</v>
      </c>
      <c r="AI48" s="223">
        <v>0</v>
      </c>
      <c r="AJ48" s="258">
        <f>SUM(E48:AI48)</f>
        <v>4704.1348675539384</v>
      </c>
    </row>
    <row r="49" spans="1:36" x14ac:dyDescent="0.3">
      <c r="A49" s="273" t="s">
        <v>46</v>
      </c>
      <c r="B49" s="274">
        <v>10</v>
      </c>
      <c r="C49" s="223">
        <v>274.31249800094747</v>
      </c>
      <c r="D49" s="275">
        <v>1</v>
      </c>
      <c r="E49" s="98"/>
      <c r="F49" s="152"/>
      <c r="G49" s="27"/>
      <c r="H49" s="27"/>
      <c r="I49" s="285"/>
      <c r="J49" s="223">
        <f>C49</f>
        <v>274.31249800094747</v>
      </c>
      <c r="K49" s="223">
        <f>J49</f>
        <v>274.31249800094747</v>
      </c>
      <c r="L49" s="223">
        <f t="shared" si="41"/>
        <v>274.31249800094747</v>
      </c>
      <c r="M49" s="223">
        <f t="shared" si="42"/>
        <v>274.31249800094747</v>
      </c>
      <c r="N49" s="223">
        <f t="shared" si="43"/>
        <v>274.31249800094747</v>
      </c>
      <c r="O49" s="223">
        <f t="shared" si="44"/>
        <v>274.31249800094747</v>
      </c>
      <c r="P49" s="223">
        <f t="shared" si="45"/>
        <v>274.31249800094747</v>
      </c>
      <c r="Q49" s="223">
        <f t="shared" si="46"/>
        <v>274.31249800094747</v>
      </c>
      <c r="R49" s="223">
        <f t="shared" ref="R49:R50" si="54">Q49</f>
        <v>274.31249800094747</v>
      </c>
      <c r="S49" s="223">
        <f t="shared" ref="S49:S50" si="55">R49</f>
        <v>274.31249800094747</v>
      </c>
      <c r="T49" s="223">
        <v>0</v>
      </c>
      <c r="U49" s="223">
        <f t="shared" ref="U49:U50" si="56">T49</f>
        <v>0</v>
      </c>
      <c r="V49" s="223">
        <f t="shared" si="51"/>
        <v>0</v>
      </c>
      <c r="W49" s="223">
        <f t="shared" si="52"/>
        <v>0</v>
      </c>
      <c r="X49" s="223">
        <f t="shared" si="53"/>
        <v>0</v>
      </c>
      <c r="Y49" s="223">
        <v>0</v>
      </c>
      <c r="Z49" s="223">
        <v>0</v>
      </c>
      <c r="AA49" s="223">
        <v>0</v>
      </c>
      <c r="AB49" s="223">
        <v>0</v>
      </c>
      <c r="AC49" s="223">
        <v>0</v>
      </c>
      <c r="AD49" s="223">
        <v>0</v>
      </c>
      <c r="AE49" s="223">
        <v>0</v>
      </c>
      <c r="AF49" s="223">
        <v>0</v>
      </c>
      <c r="AG49" s="223">
        <v>0</v>
      </c>
      <c r="AH49" s="223">
        <v>0</v>
      </c>
      <c r="AI49" s="223">
        <v>0</v>
      </c>
      <c r="AJ49" s="258">
        <f>SUM(E49:AI49)</f>
        <v>2743.1249800094747</v>
      </c>
    </row>
    <row r="50" spans="1:36" x14ac:dyDescent="0.3">
      <c r="A50" s="273" t="s">
        <v>119</v>
      </c>
      <c r="B50" s="274">
        <v>20</v>
      </c>
      <c r="C50" s="223">
        <v>61.168390243658678</v>
      </c>
      <c r="D50" s="275">
        <v>1</v>
      </c>
      <c r="E50" s="98"/>
      <c r="F50" s="152"/>
      <c r="G50" s="27"/>
      <c r="H50" s="27"/>
      <c r="I50" s="285"/>
      <c r="J50" s="223">
        <f>C50</f>
        <v>61.168390243658678</v>
      </c>
      <c r="K50" s="223">
        <f>J50</f>
        <v>61.168390243658678</v>
      </c>
      <c r="L50" s="223">
        <f t="shared" si="41"/>
        <v>61.168390243658678</v>
      </c>
      <c r="M50" s="223">
        <f t="shared" si="42"/>
        <v>61.168390243658678</v>
      </c>
      <c r="N50" s="223">
        <f t="shared" si="43"/>
        <v>61.168390243658678</v>
      </c>
      <c r="O50" s="223">
        <f t="shared" si="44"/>
        <v>61.168390243658678</v>
      </c>
      <c r="P50" s="223">
        <f t="shared" si="45"/>
        <v>61.168390243658678</v>
      </c>
      <c r="Q50" s="223">
        <f t="shared" si="46"/>
        <v>61.168390243658678</v>
      </c>
      <c r="R50" s="223">
        <f t="shared" si="54"/>
        <v>61.168390243658678</v>
      </c>
      <c r="S50" s="223">
        <f t="shared" si="55"/>
        <v>61.168390243658678</v>
      </c>
      <c r="T50" s="223">
        <f t="shared" ref="T50" si="57">S50</f>
        <v>61.168390243658678</v>
      </c>
      <c r="U50" s="223">
        <f t="shared" si="56"/>
        <v>61.168390243658678</v>
      </c>
      <c r="V50" s="223">
        <f t="shared" si="51"/>
        <v>61.168390243658678</v>
      </c>
      <c r="W50" s="223">
        <f t="shared" si="52"/>
        <v>61.168390243658678</v>
      </c>
      <c r="X50" s="223">
        <f t="shared" si="53"/>
        <v>61.168390243658678</v>
      </c>
      <c r="Y50" s="223">
        <f t="shared" ref="Y50:AC50" si="58">X50</f>
        <v>61.168390243658678</v>
      </c>
      <c r="Z50" s="223">
        <f t="shared" si="58"/>
        <v>61.168390243658678</v>
      </c>
      <c r="AA50" s="223">
        <f t="shared" si="58"/>
        <v>61.168390243658678</v>
      </c>
      <c r="AB50" s="223">
        <f t="shared" si="58"/>
        <v>61.168390243658678</v>
      </c>
      <c r="AC50" s="223">
        <f t="shared" si="58"/>
        <v>61.168390243658678</v>
      </c>
      <c r="AD50" s="223">
        <v>0</v>
      </c>
      <c r="AE50" s="223">
        <v>0</v>
      </c>
      <c r="AF50" s="223">
        <v>0</v>
      </c>
      <c r="AG50" s="223">
        <v>0</v>
      </c>
      <c r="AH50" s="223">
        <v>0</v>
      </c>
      <c r="AI50" s="223">
        <v>0</v>
      </c>
      <c r="AJ50" s="258">
        <f>SUM(E50:AI50)</f>
        <v>1223.3678048731736</v>
      </c>
    </row>
    <row r="51" spans="1:36" x14ac:dyDescent="0.3">
      <c r="A51" s="226" t="s">
        <v>431</v>
      </c>
      <c r="B51" s="243"/>
      <c r="C51" s="228">
        <f>SUM(C47:C50)</f>
        <v>853</v>
      </c>
      <c r="D51" s="253">
        <f>J51/C51</f>
        <v>1</v>
      </c>
      <c r="E51" s="108"/>
      <c r="F51" s="96"/>
      <c r="G51" s="99"/>
      <c r="H51" s="99"/>
      <c r="I51" s="118"/>
      <c r="J51" s="228">
        <f t="shared" ref="J51:AJ51" si="59">SUM(J47:J50)</f>
        <v>853</v>
      </c>
      <c r="K51" s="228">
        <f t="shared" si="59"/>
        <v>853</v>
      </c>
      <c r="L51" s="228">
        <f t="shared" si="59"/>
        <v>853</v>
      </c>
      <c r="M51" s="228">
        <f t="shared" si="59"/>
        <v>853</v>
      </c>
      <c r="N51" s="228">
        <f t="shared" si="59"/>
        <v>853</v>
      </c>
      <c r="O51" s="228">
        <f t="shared" si="59"/>
        <v>853</v>
      </c>
      <c r="P51" s="228">
        <f t="shared" si="59"/>
        <v>853</v>
      </c>
      <c r="Q51" s="228">
        <f t="shared" si="59"/>
        <v>853</v>
      </c>
      <c r="R51" s="228">
        <f t="shared" si="59"/>
        <v>853</v>
      </c>
      <c r="S51" s="228">
        <f t="shared" si="59"/>
        <v>853</v>
      </c>
      <c r="T51" s="228">
        <f t="shared" si="59"/>
        <v>108.27401524365868</v>
      </c>
      <c r="U51" s="228">
        <f t="shared" si="59"/>
        <v>108.27401524365868</v>
      </c>
      <c r="V51" s="228">
        <f t="shared" si="59"/>
        <v>108.27401524365868</v>
      </c>
      <c r="W51" s="228">
        <f t="shared" si="59"/>
        <v>108.27401524365868</v>
      </c>
      <c r="X51" s="228">
        <f t="shared" si="59"/>
        <v>108.27401524365868</v>
      </c>
      <c r="Y51" s="228">
        <f t="shared" si="59"/>
        <v>61.168390243658678</v>
      </c>
      <c r="Z51" s="228">
        <f t="shared" si="59"/>
        <v>61.168390243658678</v>
      </c>
      <c r="AA51" s="228">
        <f t="shared" si="59"/>
        <v>61.168390243658678</v>
      </c>
      <c r="AB51" s="228">
        <f t="shared" si="59"/>
        <v>61.168390243658678</v>
      </c>
      <c r="AC51" s="228">
        <f t="shared" si="59"/>
        <v>61.168390243658678</v>
      </c>
      <c r="AD51" s="228">
        <f t="shared" si="59"/>
        <v>0</v>
      </c>
      <c r="AE51" s="228">
        <f t="shared" si="59"/>
        <v>0</v>
      </c>
      <c r="AF51" s="228">
        <f t="shared" si="59"/>
        <v>0</v>
      </c>
      <c r="AG51" s="228">
        <f t="shared" si="59"/>
        <v>0</v>
      </c>
      <c r="AH51" s="228">
        <f t="shared" si="59"/>
        <v>0</v>
      </c>
      <c r="AI51" s="228">
        <f t="shared" si="59"/>
        <v>0</v>
      </c>
      <c r="AJ51" s="220">
        <f t="shared" si="59"/>
        <v>9377.212027436588</v>
      </c>
    </row>
    <row r="52" spans="1:36" x14ac:dyDescent="0.3">
      <c r="A52" s="226" t="s">
        <v>432</v>
      </c>
      <c r="B52" s="231"/>
      <c r="C52" s="232"/>
      <c r="D52" s="244"/>
      <c r="E52" s="99"/>
      <c r="F52" s="99"/>
      <c r="G52" s="100"/>
      <c r="H52" s="100"/>
      <c r="I52" s="169"/>
      <c r="J52" s="220">
        <v>0</v>
      </c>
      <c r="K52" s="220">
        <f t="shared" ref="K52" si="60">J51-K51</f>
        <v>0</v>
      </c>
      <c r="L52" s="220">
        <f t="shared" ref="L52" si="61">K51-L51</f>
        <v>0</v>
      </c>
      <c r="M52" s="220">
        <f t="shared" ref="M52" si="62">L51-M51</f>
        <v>0</v>
      </c>
      <c r="N52" s="220">
        <f t="shared" ref="N52" si="63">M51-N51</f>
        <v>0</v>
      </c>
      <c r="O52" s="220">
        <f t="shared" ref="O52" si="64">N51-O51</f>
        <v>0</v>
      </c>
      <c r="P52" s="220">
        <f t="shared" ref="P52" si="65">O51-P51</f>
        <v>0</v>
      </c>
      <c r="Q52" s="220">
        <f t="shared" ref="Q52" si="66">P51-Q51</f>
        <v>0</v>
      </c>
      <c r="R52" s="220">
        <f t="shared" ref="R52" si="67">Q51-R51</f>
        <v>0</v>
      </c>
      <c r="S52" s="220">
        <f t="shared" ref="S52" si="68">R51-S51</f>
        <v>0</v>
      </c>
      <c r="T52" s="220">
        <f t="shared" ref="T52" si="69">S51-T51</f>
        <v>744.72598475634129</v>
      </c>
      <c r="U52" s="220">
        <f t="shared" ref="U52" si="70">T51-U51</f>
        <v>0</v>
      </c>
      <c r="V52" s="220">
        <f t="shared" ref="V52" si="71">U51-V51</f>
        <v>0</v>
      </c>
      <c r="W52" s="220">
        <f t="shared" ref="W52" si="72">V51-W51</f>
        <v>0</v>
      </c>
      <c r="X52" s="220">
        <f t="shared" ref="X52" si="73">W51-X51</f>
        <v>0</v>
      </c>
      <c r="Y52" s="220">
        <f t="shared" ref="Y52" si="74">X51-Y51</f>
        <v>47.105625000000003</v>
      </c>
      <c r="Z52" s="220">
        <f t="shared" ref="Z52" si="75">Y51-Z51</f>
        <v>0</v>
      </c>
      <c r="AA52" s="220">
        <f t="shared" ref="AA52" si="76">Z51-AA51</f>
        <v>0</v>
      </c>
      <c r="AB52" s="220">
        <f t="shared" ref="AB52" si="77">AA51-AB51</f>
        <v>0</v>
      </c>
      <c r="AC52" s="220">
        <f t="shared" ref="AC52" si="78">AB51-AC51</f>
        <v>0</v>
      </c>
      <c r="AD52" s="220">
        <f t="shared" ref="AD52" si="79">AC51-AD51</f>
        <v>61.168390243658678</v>
      </c>
      <c r="AE52" s="220">
        <f t="shared" ref="AE52" si="80">AD51-AE51</f>
        <v>0</v>
      </c>
      <c r="AF52" s="220">
        <f t="shared" ref="AF52" si="81">AE51-AF51</f>
        <v>0</v>
      </c>
      <c r="AG52" s="220">
        <f t="shared" ref="AG52" si="82">AF51-AG51</f>
        <v>0</v>
      </c>
      <c r="AH52" s="220">
        <f t="shared" ref="AH52" si="83">AG51-AH51</f>
        <v>0</v>
      </c>
      <c r="AI52" s="220">
        <f t="shared" ref="AI52" si="84">AH51-AI51</f>
        <v>0</v>
      </c>
      <c r="AJ52" s="84"/>
    </row>
    <row r="53" spans="1:36" x14ac:dyDescent="0.3">
      <c r="A53" s="226" t="s">
        <v>433</v>
      </c>
      <c r="B53" s="231"/>
      <c r="C53" s="232"/>
      <c r="D53" s="232"/>
      <c r="E53" s="96"/>
      <c r="F53" s="96"/>
      <c r="G53" s="101"/>
      <c r="H53" s="101"/>
      <c r="I53" s="118"/>
      <c r="J53" s="220">
        <f>$J51-J51</f>
        <v>0</v>
      </c>
      <c r="K53" s="220">
        <f t="shared" ref="K53" si="85">$J51-K51</f>
        <v>0</v>
      </c>
      <c r="L53" s="220">
        <f t="shared" ref="L53:AI53" si="86">$J51-L51</f>
        <v>0</v>
      </c>
      <c r="M53" s="220">
        <f t="shared" si="86"/>
        <v>0</v>
      </c>
      <c r="N53" s="220">
        <f t="shared" si="86"/>
        <v>0</v>
      </c>
      <c r="O53" s="220">
        <f t="shared" si="86"/>
        <v>0</v>
      </c>
      <c r="P53" s="220">
        <f t="shared" si="86"/>
        <v>0</v>
      </c>
      <c r="Q53" s="220">
        <f t="shared" si="86"/>
        <v>0</v>
      </c>
      <c r="R53" s="220">
        <f t="shared" si="86"/>
        <v>0</v>
      </c>
      <c r="S53" s="220">
        <f t="shared" si="86"/>
        <v>0</v>
      </c>
      <c r="T53" s="220">
        <f t="shared" si="86"/>
        <v>744.72598475634129</v>
      </c>
      <c r="U53" s="220">
        <f t="shared" si="86"/>
        <v>744.72598475634129</v>
      </c>
      <c r="V53" s="220">
        <f t="shared" si="86"/>
        <v>744.72598475634129</v>
      </c>
      <c r="W53" s="220">
        <f t="shared" si="86"/>
        <v>744.72598475634129</v>
      </c>
      <c r="X53" s="220">
        <f t="shared" si="86"/>
        <v>744.72598475634129</v>
      </c>
      <c r="Y53" s="220">
        <f t="shared" si="86"/>
        <v>791.83160975634132</v>
      </c>
      <c r="Z53" s="220">
        <f t="shared" si="86"/>
        <v>791.83160975634132</v>
      </c>
      <c r="AA53" s="220">
        <f t="shared" si="86"/>
        <v>791.83160975634132</v>
      </c>
      <c r="AB53" s="220">
        <f t="shared" si="86"/>
        <v>791.83160975634132</v>
      </c>
      <c r="AC53" s="220">
        <f t="shared" si="86"/>
        <v>791.83160975634132</v>
      </c>
      <c r="AD53" s="220">
        <f t="shared" si="86"/>
        <v>853</v>
      </c>
      <c r="AE53" s="220">
        <f t="shared" si="86"/>
        <v>853</v>
      </c>
      <c r="AF53" s="220">
        <f t="shared" si="86"/>
        <v>853</v>
      </c>
      <c r="AG53" s="220">
        <f t="shared" si="86"/>
        <v>853</v>
      </c>
      <c r="AH53" s="220">
        <f t="shared" si="86"/>
        <v>853</v>
      </c>
      <c r="AI53" s="220">
        <f t="shared" si="86"/>
        <v>853</v>
      </c>
      <c r="AJ53" s="85"/>
    </row>
    <row r="54" spans="1:36" collapsed="1" x14ac:dyDescent="0.3">
      <c r="A54" s="41"/>
      <c r="B54" s="41"/>
      <c r="C54" s="41"/>
      <c r="D54" s="41"/>
      <c r="E54" s="41"/>
      <c r="F54" s="41"/>
      <c r="G54" s="41"/>
      <c r="H54" s="41"/>
      <c r="I54" s="41"/>
      <c r="J54" s="41"/>
      <c r="K54" s="41"/>
      <c r="L54" s="41"/>
      <c r="M54" s="41"/>
      <c r="N54" s="41"/>
      <c r="O54" s="41"/>
      <c r="P54" s="41"/>
      <c r="Q54" s="41"/>
      <c r="R54" s="41"/>
      <c r="S54" s="41"/>
      <c r="T54" s="41"/>
      <c r="U54" s="41"/>
    </row>
    <row r="57" spans="1:36" x14ac:dyDescent="0.3">
      <c r="J57" s="21"/>
    </row>
  </sheetData>
  <mergeCells count="19">
    <mergeCell ref="A45:A46"/>
    <mergeCell ref="B45:B46"/>
    <mergeCell ref="C45:C46"/>
    <mergeCell ref="D45:D46"/>
    <mergeCell ref="AJ45:AJ46"/>
    <mergeCell ref="AJ33:AJ34"/>
    <mergeCell ref="A4:A5"/>
    <mergeCell ref="B4:B5"/>
    <mergeCell ref="C4:C5"/>
    <mergeCell ref="D4:D5"/>
    <mergeCell ref="AJ4:AJ5"/>
    <mergeCell ref="A20:A21"/>
    <mergeCell ref="B20:B21"/>
    <mergeCell ref="C20:C21"/>
    <mergeCell ref="D20:D21"/>
    <mergeCell ref="A33:A34"/>
    <mergeCell ref="B33:B34"/>
    <mergeCell ref="C33:C34"/>
    <mergeCell ref="D33:D34"/>
  </mergeCell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4D07-2BBD-4B0B-86E5-F0E67E5001E2}">
  <dimension ref="A1:AJ38"/>
  <sheetViews>
    <sheetView workbookViewId="0">
      <selection activeCell="C43" sqref="C43"/>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8" width="6.44140625" hidden="1" customWidth="1"/>
    <col min="9" max="9" width="7.44140625" hidden="1" customWidth="1"/>
    <col min="10" max="30" width="7.77734375" customWidth="1"/>
    <col min="31" max="35" width="7.77734375" hidden="1" customWidth="1"/>
  </cols>
  <sheetData>
    <row r="1" spans="1:36" ht="15.75" customHeight="1" x14ac:dyDescent="0.3">
      <c r="A1" s="3" t="s">
        <v>438</v>
      </c>
    </row>
    <row r="2" spans="1:36" x14ac:dyDescent="0.3">
      <c r="A2" s="49"/>
    </row>
    <row r="3" spans="1:36" x14ac:dyDescent="0.3">
      <c r="A3" s="28" t="s">
        <v>440</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3"/>
      <c r="U4" s="113"/>
      <c r="V4" s="114"/>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tr">
        <f>A30</f>
        <v>Air Sealing</v>
      </c>
      <c r="B6" s="274">
        <f>B30</f>
        <v>20</v>
      </c>
      <c r="C6" s="223">
        <f>C30*29.3/1000</f>
        <v>0.8854819501279737</v>
      </c>
      <c r="D6" s="275">
        <v>1</v>
      </c>
      <c r="E6" s="116"/>
      <c r="F6" s="167"/>
      <c r="G6" s="146"/>
      <c r="H6" s="146"/>
      <c r="I6" s="271"/>
      <c r="J6" s="223">
        <f t="shared" ref="J6:AI6" si="1">J30*29.3/1000</f>
        <v>0.8854819501279737</v>
      </c>
      <c r="K6" s="223">
        <f t="shared" si="1"/>
        <v>0.8854819501279737</v>
      </c>
      <c r="L6" s="223">
        <f t="shared" si="1"/>
        <v>0.8854819501279737</v>
      </c>
      <c r="M6" s="223">
        <f t="shared" si="1"/>
        <v>0.8854819501279737</v>
      </c>
      <c r="N6" s="223">
        <f t="shared" si="1"/>
        <v>0.8854819501279737</v>
      </c>
      <c r="O6" s="223">
        <f t="shared" si="1"/>
        <v>0.8854819501279737</v>
      </c>
      <c r="P6" s="223">
        <f t="shared" si="1"/>
        <v>0.8854819501279737</v>
      </c>
      <c r="Q6" s="223">
        <f t="shared" si="1"/>
        <v>0.8854819501279737</v>
      </c>
      <c r="R6" s="223">
        <f t="shared" si="1"/>
        <v>0.8854819501279737</v>
      </c>
      <c r="S6" s="223">
        <f t="shared" si="1"/>
        <v>0.8854819501279737</v>
      </c>
      <c r="T6" s="223">
        <f t="shared" si="1"/>
        <v>0.8854819501279737</v>
      </c>
      <c r="U6" s="223">
        <f t="shared" si="1"/>
        <v>0.8854819501279737</v>
      </c>
      <c r="V6" s="223">
        <f t="shared" si="1"/>
        <v>0.8854819501279737</v>
      </c>
      <c r="W6" s="223">
        <f t="shared" si="1"/>
        <v>0.8854819501279737</v>
      </c>
      <c r="X6" s="223">
        <f t="shared" si="1"/>
        <v>0.8854819501279737</v>
      </c>
      <c r="Y6" s="223">
        <f t="shared" si="1"/>
        <v>0.8854819501279737</v>
      </c>
      <c r="Z6" s="223">
        <f t="shared" si="1"/>
        <v>0.8854819501279737</v>
      </c>
      <c r="AA6" s="223">
        <f t="shared" si="1"/>
        <v>0.8854819501279737</v>
      </c>
      <c r="AB6" s="223">
        <f t="shared" si="1"/>
        <v>0.8854819501279737</v>
      </c>
      <c r="AC6" s="223">
        <f t="shared" si="1"/>
        <v>0.8854819501279737</v>
      </c>
      <c r="AD6" s="223">
        <f t="shared" si="1"/>
        <v>0</v>
      </c>
      <c r="AE6" s="223">
        <f t="shared" si="1"/>
        <v>0</v>
      </c>
      <c r="AF6" s="223">
        <f t="shared" si="1"/>
        <v>0</v>
      </c>
      <c r="AG6" s="223">
        <f t="shared" si="1"/>
        <v>0</v>
      </c>
      <c r="AH6" s="223">
        <f t="shared" si="1"/>
        <v>0</v>
      </c>
      <c r="AI6" s="223">
        <f t="shared" si="1"/>
        <v>0</v>
      </c>
      <c r="AJ6" s="258">
        <f>SUM(E6:AI6)</f>
        <v>17.709639002559474</v>
      </c>
    </row>
    <row r="7" spans="1:36" x14ac:dyDescent="0.3">
      <c r="A7" s="273" t="str">
        <f t="shared" ref="A7:B7" si="2">A31</f>
        <v>Attic Insulation</v>
      </c>
      <c r="B7" s="274">
        <f t="shared" si="2"/>
        <v>20</v>
      </c>
      <c r="C7" s="223">
        <f t="shared" ref="C7:C9" si="3">C31*29.3/1000</f>
        <v>1.9188759175102372</v>
      </c>
      <c r="D7" s="275">
        <v>1</v>
      </c>
      <c r="E7" s="116"/>
      <c r="F7" s="167"/>
      <c r="G7" s="146"/>
      <c r="H7" s="146"/>
      <c r="I7" s="271"/>
      <c r="J7" s="223">
        <f t="shared" ref="J7:AI7" si="4">J31*29.3/1000</f>
        <v>1.9188759175102372</v>
      </c>
      <c r="K7" s="223">
        <f t="shared" si="4"/>
        <v>1.9188759175102372</v>
      </c>
      <c r="L7" s="223">
        <f t="shared" si="4"/>
        <v>1.9188759175102372</v>
      </c>
      <c r="M7" s="223">
        <f t="shared" si="4"/>
        <v>1.9188759175102372</v>
      </c>
      <c r="N7" s="223">
        <f t="shared" si="4"/>
        <v>1.9188759175102372</v>
      </c>
      <c r="O7" s="223">
        <f t="shared" si="4"/>
        <v>1.9188759175102372</v>
      </c>
      <c r="P7" s="223">
        <f t="shared" si="4"/>
        <v>1.9188759175102372</v>
      </c>
      <c r="Q7" s="223">
        <f t="shared" si="4"/>
        <v>1.9188759175102372</v>
      </c>
      <c r="R7" s="223">
        <f t="shared" si="4"/>
        <v>1.9188759175102372</v>
      </c>
      <c r="S7" s="223">
        <f t="shared" si="4"/>
        <v>1.9188759175102372</v>
      </c>
      <c r="T7" s="223">
        <f t="shared" si="4"/>
        <v>1.9188759175102372</v>
      </c>
      <c r="U7" s="223">
        <f t="shared" si="4"/>
        <v>1.9188759175102372</v>
      </c>
      <c r="V7" s="223">
        <f t="shared" si="4"/>
        <v>1.9188759175102372</v>
      </c>
      <c r="W7" s="223">
        <f t="shared" si="4"/>
        <v>1.9188759175102372</v>
      </c>
      <c r="X7" s="223">
        <f t="shared" si="4"/>
        <v>1.9188759175102372</v>
      </c>
      <c r="Y7" s="223">
        <f t="shared" si="4"/>
        <v>1.9188759175102372</v>
      </c>
      <c r="Z7" s="223">
        <f t="shared" si="4"/>
        <v>1.9188759175102372</v>
      </c>
      <c r="AA7" s="223">
        <f t="shared" si="4"/>
        <v>1.9188759175102372</v>
      </c>
      <c r="AB7" s="223">
        <f t="shared" si="4"/>
        <v>1.9188759175102372</v>
      </c>
      <c r="AC7" s="223">
        <f t="shared" si="4"/>
        <v>1.9188759175102372</v>
      </c>
      <c r="AD7" s="223">
        <f t="shared" si="4"/>
        <v>0</v>
      </c>
      <c r="AE7" s="223">
        <f t="shared" si="4"/>
        <v>0</v>
      </c>
      <c r="AF7" s="223">
        <f t="shared" si="4"/>
        <v>0</v>
      </c>
      <c r="AG7" s="223">
        <f t="shared" si="4"/>
        <v>0</v>
      </c>
      <c r="AH7" s="223">
        <f t="shared" si="4"/>
        <v>0</v>
      </c>
      <c r="AI7" s="223">
        <f t="shared" si="4"/>
        <v>0</v>
      </c>
      <c r="AJ7" s="258">
        <f>SUM(E7:AI7)</f>
        <v>38.377518350204745</v>
      </c>
    </row>
    <row r="8" spans="1:36" x14ac:dyDescent="0.3">
      <c r="A8" s="273" t="str">
        <f t="shared" ref="A8:B8" si="5">A32</f>
        <v>Crawl Space Insulation</v>
      </c>
      <c r="B8" s="274">
        <f t="shared" si="5"/>
        <v>20</v>
      </c>
      <c r="C8" s="223">
        <f t="shared" si="3"/>
        <v>0.33538583847050846</v>
      </c>
      <c r="D8" s="275">
        <v>1</v>
      </c>
      <c r="E8" s="116"/>
      <c r="F8" s="167"/>
      <c r="G8" s="146"/>
      <c r="H8" s="146"/>
      <c r="I8" s="271"/>
      <c r="J8" s="223">
        <f t="shared" ref="J8:AI8" si="6">J32*29.3/1000</f>
        <v>0.33538583847050846</v>
      </c>
      <c r="K8" s="223">
        <f t="shared" si="6"/>
        <v>0.33538583847050846</v>
      </c>
      <c r="L8" s="223">
        <f t="shared" si="6"/>
        <v>0.33538583847050846</v>
      </c>
      <c r="M8" s="223">
        <f t="shared" si="6"/>
        <v>0.33538583847050846</v>
      </c>
      <c r="N8" s="223">
        <f t="shared" si="6"/>
        <v>0.33538583847050846</v>
      </c>
      <c r="O8" s="223">
        <f t="shared" si="6"/>
        <v>0.33538583847050846</v>
      </c>
      <c r="P8" s="223">
        <f t="shared" si="6"/>
        <v>0.33538583847050846</v>
      </c>
      <c r="Q8" s="223">
        <f t="shared" si="6"/>
        <v>0.33538583847050846</v>
      </c>
      <c r="R8" s="223">
        <f t="shared" si="6"/>
        <v>0.33538583847050846</v>
      </c>
      <c r="S8" s="223">
        <f t="shared" si="6"/>
        <v>0.33538583847050846</v>
      </c>
      <c r="T8" s="223">
        <f t="shared" si="6"/>
        <v>0.33538583847050846</v>
      </c>
      <c r="U8" s="223">
        <f t="shared" si="6"/>
        <v>0.33538583847050846</v>
      </c>
      <c r="V8" s="223">
        <f t="shared" si="6"/>
        <v>0.33538583847050846</v>
      </c>
      <c r="W8" s="223">
        <f t="shared" si="6"/>
        <v>0.33538583847050846</v>
      </c>
      <c r="X8" s="223">
        <f t="shared" si="6"/>
        <v>0.33538583847050846</v>
      </c>
      <c r="Y8" s="223">
        <f t="shared" si="6"/>
        <v>0.33538583847050846</v>
      </c>
      <c r="Z8" s="223">
        <f t="shared" si="6"/>
        <v>0.33538583847050846</v>
      </c>
      <c r="AA8" s="223">
        <f t="shared" si="6"/>
        <v>0.33538583847050846</v>
      </c>
      <c r="AB8" s="223">
        <f t="shared" si="6"/>
        <v>0.33538583847050846</v>
      </c>
      <c r="AC8" s="223">
        <f t="shared" si="6"/>
        <v>0.33538583847050846</v>
      </c>
      <c r="AD8" s="223">
        <f t="shared" si="6"/>
        <v>0</v>
      </c>
      <c r="AE8" s="223">
        <f t="shared" si="6"/>
        <v>0</v>
      </c>
      <c r="AF8" s="223">
        <f t="shared" si="6"/>
        <v>0</v>
      </c>
      <c r="AG8" s="223">
        <f t="shared" si="6"/>
        <v>0</v>
      </c>
      <c r="AH8" s="223">
        <f t="shared" si="6"/>
        <v>0</v>
      </c>
      <c r="AI8" s="223">
        <f t="shared" si="6"/>
        <v>0</v>
      </c>
      <c r="AJ8" s="258">
        <f>SUM(E8:AI8)</f>
        <v>6.7077167694101716</v>
      </c>
    </row>
    <row r="9" spans="1:36" x14ac:dyDescent="0.3">
      <c r="A9" s="273" t="str">
        <f t="shared" ref="A9:B9" si="7">A33</f>
        <v>Rim Joist Insulation</v>
      </c>
      <c r="B9" s="274">
        <f t="shared" si="7"/>
        <v>20</v>
      </c>
      <c r="C9" s="223">
        <f t="shared" si="3"/>
        <v>3.3819840952183688</v>
      </c>
      <c r="D9" s="275">
        <v>1</v>
      </c>
      <c r="E9" s="116"/>
      <c r="F9" s="167"/>
      <c r="G9" s="146"/>
      <c r="H9" s="146"/>
      <c r="I9" s="271"/>
      <c r="J9" s="223">
        <f t="shared" ref="J9:AI9" si="8">J33*29.3/1000</f>
        <v>3.3819840952183688</v>
      </c>
      <c r="K9" s="223">
        <f t="shared" si="8"/>
        <v>3.3819840952183688</v>
      </c>
      <c r="L9" s="223">
        <f t="shared" si="8"/>
        <v>3.3819840952183688</v>
      </c>
      <c r="M9" s="223">
        <f t="shared" si="8"/>
        <v>3.3819840952183688</v>
      </c>
      <c r="N9" s="223">
        <f t="shared" si="8"/>
        <v>3.3819840952183688</v>
      </c>
      <c r="O9" s="223">
        <f t="shared" si="8"/>
        <v>3.3819840952183688</v>
      </c>
      <c r="P9" s="223">
        <f t="shared" si="8"/>
        <v>3.3819840952183688</v>
      </c>
      <c r="Q9" s="223">
        <f t="shared" si="8"/>
        <v>3.3819840952183688</v>
      </c>
      <c r="R9" s="223">
        <f t="shared" si="8"/>
        <v>3.3819840952183688</v>
      </c>
      <c r="S9" s="223">
        <f t="shared" si="8"/>
        <v>3.3819840952183688</v>
      </c>
      <c r="T9" s="223">
        <f t="shared" si="8"/>
        <v>3.3819840952183688</v>
      </c>
      <c r="U9" s="223">
        <f t="shared" si="8"/>
        <v>3.3819840952183688</v>
      </c>
      <c r="V9" s="223">
        <f t="shared" si="8"/>
        <v>3.3819840952183688</v>
      </c>
      <c r="W9" s="223">
        <f t="shared" si="8"/>
        <v>3.3819840952183688</v>
      </c>
      <c r="X9" s="223">
        <f t="shared" si="8"/>
        <v>3.3819840952183688</v>
      </c>
      <c r="Y9" s="223">
        <f t="shared" si="8"/>
        <v>3.3819840952183688</v>
      </c>
      <c r="Z9" s="223">
        <f t="shared" si="8"/>
        <v>3.3819840952183688</v>
      </c>
      <c r="AA9" s="223">
        <f t="shared" si="8"/>
        <v>3.3819840952183688</v>
      </c>
      <c r="AB9" s="223">
        <f t="shared" si="8"/>
        <v>3.3819840952183688</v>
      </c>
      <c r="AC9" s="223">
        <f t="shared" si="8"/>
        <v>3.3819840952183688</v>
      </c>
      <c r="AD9" s="223">
        <f t="shared" si="8"/>
        <v>0</v>
      </c>
      <c r="AE9" s="223">
        <f t="shared" si="8"/>
        <v>0</v>
      </c>
      <c r="AF9" s="223">
        <f t="shared" si="8"/>
        <v>0</v>
      </c>
      <c r="AG9" s="223">
        <f t="shared" si="8"/>
        <v>0</v>
      </c>
      <c r="AH9" s="223">
        <f t="shared" si="8"/>
        <v>0</v>
      </c>
      <c r="AI9" s="223">
        <f t="shared" si="8"/>
        <v>0</v>
      </c>
      <c r="AJ9" s="258">
        <f>SUM(E9:AI9)</f>
        <v>67.639681904367393</v>
      </c>
    </row>
    <row r="10" spans="1:36" x14ac:dyDescent="0.3">
      <c r="A10" s="226" t="s">
        <v>372</v>
      </c>
      <c r="B10" s="243"/>
      <c r="C10" s="228">
        <f>SUM(C6:C9)</f>
        <v>6.5217278013270885</v>
      </c>
      <c r="D10" s="253">
        <f>J10/C10</f>
        <v>1</v>
      </c>
      <c r="E10" s="118"/>
      <c r="F10" s="118"/>
      <c r="G10" s="272"/>
      <c r="H10" s="272"/>
      <c r="I10" s="118"/>
      <c r="J10" s="228">
        <f t="shared" ref="J10:AJ10" si="9">SUM(J6:J9)</f>
        <v>6.5217278013270885</v>
      </c>
      <c r="K10" s="228">
        <f t="shared" si="9"/>
        <v>6.5217278013270885</v>
      </c>
      <c r="L10" s="228">
        <f t="shared" si="9"/>
        <v>6.5217278013270885</v>
      </c>
      <c r="M10" s="228">
        <f t="shared" si="9"/>
        <v>6.5217278013270885</v>
      </c>
      <c r="N10" s="228">
        <f t="shared" si="9"/>
        <v>6.5217278013270885</v>
      </c>
      <c r="O10" s="228">
        <f t="shared" si="9"/>
        <v>6.5217278013270885</v>
      </c>
      <c r="P10" s="228">
        <f t="shared" si="9"/>
        <v>6.5217278013270885</v>
      </c>
      <c r="Q10" s="228">
        <f t="shared" si="9"/>
        <v>6.5217278013270885</v>
      </c>
      <c r="R10" s="228">
        <f t="shared" si="9"/>
        <v>6.5217278013270885</v>
      </c>
      <c r="S10" s="228">
        <f t="shared" si="9"/>
        <v>6.5217278013270885</v>
      </c>
      <c r="T10" s="228">
        <f t="shared" si="9"/>
        <v>6.5217278013270885</v>
      </c>
      <c r="U10" s="228">
        <f t="shared" si="9"/>
        <v>6.5217278013270885</v>
      </c>
      <c r="V10" s="228">
        <f t="shared" si="9"/>
        <v>6.5217278013270885</v>
      </c>
      <c r="W10" s="228">
        <f t="shared" si="9"/>
        <v>6.5217278013270885</v>
      </c>
      <c r="X10" s="228">
        <f t="shared" si="9"/>
        <v>6.5217278013270885</v>
      </c>
      <c r="Y10" s="228">
        <f t="shared" si="9"/>
        <v>6.5217278013270885</v>
      </c>
      <c r="Z10" s="228">
        <f t="shared" si="9"/>
        <v>6.5217278013270885</v>
      </c>
      <c r="AA10" s="228">
        <f t="shared" si="9"/>
        <v>6.5217278013270885</v>
      </c>
      <c r="AB10" s="228">
        <f t="shared" si="9"/>
        <v>6.5217278013270885</v>
      </c>
      <c r="AC10" s="228">
        <f t="shared" si="9"/>
        <v>6.5217278013270885</v>
      </c>
      <c r="AD10" s="228">
        <f t="shared" si="9"/>
        <v>0</v>
      </c>
      <c r="AE10" s="228">
        <f t="shared" si="9"/>
        <v>0</v>
      </c>
      <c r="AF10" s="228">
        <f t="shared" si="9"/>
        <v>0</v>
      </c>
      <c r="AG10" s="228">
        <f t="shared" si="9"/>
        <v>0</v>
      </c>
      <c r="AH10" s="228">
        <f t="shared" si="9"/>
        <v>0</v>
      </c>
      <c r="AI10" s="245">
        <f t="shared" si="9"/>
        <v>0</v>
      </c>
      <c r="AJ10" s="220">
        <f t="shared" si="9"/>
        <v>130.43455602654177</v>
      </c>
    </row>
    <row r="11" spans="1:36" x14ac:dyDescent="0.3">
      <c r="A11" s="226" t="s">
        <v>373</v>
      </c>
      <c r="B11" s="231"/>
      <c r="C11" s="232"/>
      <c r="D11" s="244"/>
      <c r="E11" s="118"/>
      <c r="F11" s="118"/>
      <c r="G11" s="119"/>
      <c r="H11" s="119"/>
      <c r="I11" s="118"/>
      <c r="J11" s="220">
        <v>0</v>
      </c>
      <c r="K11" s="220">
        <f t="shared" ref="K11:AI11" si="10">J10-K10</f>
        <v>0</v>
      </c>
      <c r="L11" s="220">
        <f t="shared" si="10"/>
        <v>0</v>
      </c>
      <c r="M11" s="220">
        <f t="shared" si="10"/>
        <v>0</v>
      </c>
      <c r="N11" s="220">
        <f t="shared" si="10"/>
        <v>0</v>
      </c>
      <c r="O11" s="220">
        <f t="shared" si="10"/>
        <v>0</v>
      </c>
      <c r="P11" s="220">
        <f t="shared" si="10"/>
        <v>0</v>
      </c>
      <c r="Q11" s="220">
        <f t="shared" si="10"/>
        <v>0</v>
      </c>
      <c r="R11" s="220">
        <f t="shared" si="10"/>
        <v>0</v>
      </c>
      <c r="S11" s="220">
        <f t="shared" si="10"/>
        <v>0</v>
      </c>
      <c r="T11" s="220">
        <f t="shared" si="10"/>
        <v>0</v>
      </c>
      <c r="U11" s="220">
        <f t="shared" si="10"/>
        <v>0</v>
      </c>
      <c r="V11" s="220">
        <f t="shared" si="10"/>
        <v>0</v>
      </c>
      <c r="W11" s="220">
        <f t="shared" si="10"/>
        <v>0</v>
      </c>
      <c r="X11" s="220">
        <f t="shared" si="10"/>
        <v>0</v>
      </c>
      <c r="Y11" s="220">
        <f t="shared" si="10"/>
        <v>0</v>
      </c>
      <c r="Z11" s="220">
        <f t="shared" si="10"/>
        <v>0</v>
      </c>
      <c r="AA11" s="220">
        <f t="shared" si="10"/>
        <v>0</v>
      </c>
      <c r="AB11" s="220">
        <f t="shared" si="10"/>
        <v>0</v>
      </c>
      <c r="AC11" s="220">
        <f t="shared" si="10"/>
        <v>0</v>
      </c>
      <c r="AD11" s="220">
        <f t="shared" si="10"/>
        <v>6.5217278013270885</v>
      </c>
      <c r="AE11" s="220">
        <f t="shared" si="10"/>
        <v>0</v>
      </c>
      <c r="AF11" s="220">
        <f t="shared" si="10"/>
        <v>0</v>
      </c>
      <c r="AG11" s="220">
        <f t="shared" si="10"/>
        <v>0</v>
      </c>
      <c r="AH11" s="220">
        <f t="shared" si="10"/>
        <v>0</v>
      </c>
      <c r="AI11" s="220">
        <f t="shared" si="10"/>
        <v>0</v>
      </c>
      <c r="AJ11" s="107"/>
    </row>
    <row r="12" spans="1:36" x14ac:dyDescent="0.3">
      <c r="A12" s="226" t="s">
        <v>374</v>
      </c>
      <c r="B12" s="231"/>
      <c r="C12" s="232"/>
      <c r="D12" s="232"/>
      <c r="E12" s="118"/>
      <c r="F12" s="118"/>
      <c r="G12" s="119"/>
      <c r="H12" s="119"/>
      <c r="I12" s="118"/>
      <c r="J12" s="220">
        <f>$J10-J10</f>
        <v>0</v>
      </c>
      <c r="K12" s="220">
        <f t="shared" ref="K12:AI12" si="11">$J10-K10</f>
        <v>0</v>
      </c>
      <c r="L12" s="220">
        <f t="shared" si="11"/>
        <v>0</v>
      </c>
      <c r="M12" s="220">
        <f t="shared" si="11"/>
        <v>0</v>
      </c>
      <c r="N12" s="220">
        <f t="shared" si="11"/>
        <v>0</v>
      </c>
      <c r="O12" s="220">
        <f t="shared" si="11"/>
        <v>0</v>
      </c>
      <c r="P12" s="220">
        <f t="shared" si="11"/>
        <v>0</v>
      </c>
      <c r="Q12" s="220">
        <f t="shared" si="11"/>
        <v>0</v>
      </c>
      <c r="R12" s="220">
        <f t="shared" si="11"/>
        <v>0</v>
      </c>
      <c r="S12" s="220">
        <f t="shared" si="11"/>
        <v>0</v>
      </c>
      <c r="T12" s="220">
        <f t="shared" si="11"/>
        <v>0</v>
      </c>
      <c r="U12" s="220">
        <f t="shared" si="11"/>
        <v>0</v>
      </c>
      <c r="V12" s="220">
        <f t="shared" si="11"/>
        <v>0</v>
      </c>
      <c r="W12" s="220">
        <f t="shared" si="11"/>
        <v>0</v>
      </c>
      <c r="X12" s="220">
        <f t="shared" si="11"/>
        <v>0</v>
      </c>
      <c r="Y12" s="220">
        <f t="shared" si="11"/>
        <v>0</v>
      </c>
      <c r="Z12" s="220">
        <f t="shared" si="11"/>
        <v>0</v>
      </c>
      <c r="AA12" s="220">
        <f t="shared" si="11"/>
        <v>0</v>
      </c>
      <c r="AB12" s="220">
        <f t="shared" si="11"/>
        <v>0</v>
      </c>
      <c r="AC12" s="220">
        <f t="shared" si="11"/>
        <v>0</v>
      </c>
      <c r="AD12" s="220">
        <f t="shared" si="11"/>
        <v>6.5217278013270885</v>
      </c>
      <c r="AE12" s="220">
        <f t="shared" si="11"/>
        <v>6.5217278013270885</v>
      </c>
      <c r="AF12" s="220">
        <f t="shared" si="11"/>
        <v>6.5217278013270885</v>
      </c>
      <c r="AG12" s="220">
        <f t="shared" si="11"/>
        <v>6.5217278013270885</v>
      </c>
      <c r="AH12" s="220">
        <f t="shared" si="11"/>
        <v>6.5217278013270885</v>
      </c>
      <c r="AI12" s="220">
        <f t="shared" si="11"/>
        <v>6.5217278013270885</v>
      </c>
      <c r="AJ12" s="102"/>
    </row>
    <row r="13" spans="1:36" x14ac:dyDescent="0.3">
      <c r="A13" s="239" t="s">
        <v>70</v>
      </c>
      <c r="B13" s="254">
        <f>SUMPRODUCT(B6:B9,C6:C9)/C10</f>
        <v>20</v>
      </c>
      <c r="C13" s="77"/>
      <c r="D13" s="41"/>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row>
    <row r="14" spans="1:36" hidden="1" x14ac:dyDescent="0.3">
      <c r="A14" s="41"/>
      <c r="B14" s="123"/>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row>
    <row r="15" spans="1:36" ht="15" hidden="1" customHeight="1" x14ac:dyDescent="0.3">
      <c r="A15" s="561" t="str">
        <f>A4</f>
        <v>Measure Category</v>
      </c>
      <c r="B15" s="563" t="str">
        <f>B4</f>
        <v>Measure Life</v>
      </c>
      <c r="C15" s="563" t="str">
        <f>C4</f>
        <v>Annual Verified Gross Savings (MWh)</v>
      </c>
      <c r="D15" s="567" t="str">
        <f>D4</f>
        <v>NTGR</v>
      </c>
      <c r="E15" s="218"/>
      <c r="F15" s="242"/>
      <c r="G15" s="242"/>
      <c r="H15" s="242"/>
      <c r="I15" s="276"/>
      <c r="J15" s="151" t="s">
        <v>414</v>
      </c>
      <c r="K15" s="113"/>
      <c r="L15" s="113"/>
      <c r="M15" s="113"/>
      <c r="N15" s="113"/>
      <c r="O15" s="113"/>
      <c r="P15" s="113"/>
      <c r="Q15" s="113"/>
      <c r="R15" s="113"/>
      <c r="S15" s="113"/>
      <c r="T15" s="114"/>
      <c r="U15" s="120"/>
      <c r="V15" s="120"/>
      <c r="W15" s="41"/>
      <c r="X15" s="41"/>
      <c r="Y15" s="41"/>
      <c r="Z15" s="41"/>
      <c r="AA15" s="41"/>
      <c r="AB15" s="41"/>
      <c r="AC15" s="41"/>
      <c r="AD15" s="41"/>
      <c r="AE15" s="41"/>
      <c r="AF15" s="41"/>
      <c r="AG15" s="41"/>
      <c r="AH15" s="41"/>
      <c r="AI15" s="41"/>
      <c r="AJ15" s="41"/>
    </row>
    <row r="16" spans="1:36" hidden="1" x14ac:dyDescent="0.3">
      <c r="A16" s="566"/>
      <c r="B16" s="565"/>
      <c r="C16" s="565"/>
      <c r="D16" s="564"/>
      <c r="E16" s="277"/>
      <c r="F16" s="278"/>
      <c r="G16" s="278"/>
      <c r="H16" s="278"/>
      <c r="I16" s="279"/>
      <c r="J16" s="122">
        <f t="shared" ref="J16:V20" si="12">W5</f>
        <v>2036</v>
      </c>
      <c r="K16" s="122">
        <f t="shared" si="12"/>
        <v>2037</v>
      </c>
      <c r="L16" s="122">
        <f t="shared" si="12"/>
        <v>2038</v>
      </c>
      <c r="M16" s="122">
        <f t="shared" si="12"/>
        <v>2039</v>
      </c>
      <c r="N16" s="122">
        <f t="shared" si="12"/>
        <v>2040</v>
      </c>
      <c r="O16" s="122">
        <f t="shared" si="12"/>
        <v>2041</v>
      </c>
      <c r="P16" s="122">
        <f t="shared" si="12"/>
        <v>2042</v>
      </c>
      <c r="Q16" s="122">
        <f t="shared" si="12"/>
        <v>2043</v>
      </c>
      <c r="R16" s="122">
        <f t="shared" si="12"/>
        <v>2044</v>
      </c>
      <c r="S16" s="122">
        <f t="shared" si="12"/>
        <v>2045</v>
      </c>
      <c r="T16" s="122">
        <f t="shared" si="12"/>
        <v>2046</v>
      </c>
      <c r="U16" s="122">
        <f t="shared" si="12"/>
        <v>2047</v>
      </c>
      <c r="V16" s="122">
        <f t="shared" si="12"/>
        <v>2048</v>
      </c>
      <c r="W16" s="41"/>
      <c r="X16" s="41"/>
      <c r="Y16" s="41"/>
      <c r="Z16" s="41"/>
      <c r="AA16" s="41"/>
      <c r="AB16" s="41"/>
      <c r="AC16" s="41"/>
      <c r="AD16" s="41"/>
      <c r="AE16" s="41"/>
      <c r="AF16" s="41"/>
      <c r="AG16" s="41"/>
      <c r="AH16" s="41"/>
      <c r="AI16" s="41"/>
      <c r="AJ16" s="41"/>
    </row>
    <row r="17" spans="1:36" hidden="1" x14ac:dyDescent="0.3">
      <c r="A17" s="273" t="str">
        <f t="shared" ref="A17:D20" si="13">A6</f>
        <v>Air Sealing</v>
      </c>
      <c r="B17" s="274">
        <f t="shared" si="13"/>
        <v>20</v>
      </c>
      <c r="C17" s="223">
        <f t="shared" si="13"/>
        <v>0.8854819501279737</v>
      </c>
      <c r="D17" s="275">
        <f t="shared" si="13"/>
        <v>1</v>
      </c>
      <c r="E17" s="280"/>
      <c r="F17" s="281"/>
      <c r="G17" s="282"/>
      <c r="H17" s="282"/>
      <c r="I17" s="283"/>
      <c r="J17" s="223">
        <f t="shared" si="12"/>
        <v>0.8854819501279737</v>
      </c>
      <c r="K17" s="223">
        <f t="shared" si="12"/>
        <v>0.8854819501279737</v>
      </c>
      <c r="L17" s="223">
        <f t="shared" si="12"/>
        <v>0.8854819501279737</v>
      </c>
      <c r="M17" s="223">
        <f t="shared" si="12"/>
        <v>0.8854819501279737</v>
      </c>
      <c r="N17" s="223">
        <f t="shared" si="12"/>
        <v>0.8854819501279737</v>
      </c>
      <c r="O17" s="223">
        <f t="shared" si="12"/>
        <v>0.8854819501279737</v>
      </c>
      <c r="P17" s="223">
        <f t="shared" si="12"/>
        <v>0.8854819501279737</v>
      </c>
      <c r="Q17" s="223">
        <f t="shared" si="12"/>
        <v>0</v>
      </c>
      <c r="R17" s="223">
        <f t="shared" si="12"/>
        <v>0</v>
      </c>
      <c r="S17" s="223">
        <f t="shared" si="12"/>
        <v>0</v>
      </c>
      <c r="T17" s="223">
        <f t="shared" si="12"/>
        <v>0</v>
      </c>
      <c r="U17" s="223">
        <f t="shared" si="12"/>
        <v>0</v>
      </c>
      <c r="V17" s="223">
        <f t="shared" si="12"/>
        <v>0</v>
      </c>
      <c r="W17" s="41"/>
      <c r="X17" s="41"/>
      <c r="Y17" s="41"/>
      <c r="Z17" s="41"/>
      <c r="AA17" s="41"/>
      <c r="AB17" s="41"/>
      <c r="AC17" s="41"/>
      <c r="AD17" s="41"/>
      <c r="AE17" s="41"/>
      <c r="AF17" s="41"/>
      <c r="AG17" s="41"/>
      <c r="AH17" s="41"/>
      <c r="AI17" s="41"/>
      <c r="AJ17" s="41"/>
    </row>
    <row r="18" spans="1:36" hidden="1" x14ac:dyDescent="0.3">
      <c r="A18" s="273" t="str">
        <f t="shared" si="13"/>
        <v>Attic Insulation</v>
      </c>
      <c r="B18" s="274">
        <f t="shared" si="13"/>
        <v>20</v>
      </c>
      <c r="C18" s="223">
        <f t="shared" si="13"/>
        <v>1.9188759175102372</v>
      </c>
      <c r="D18" s="275">
        <f t="shared" si="13"/>
        <v>1</v>
      </c>
      <c r="E18" s="280"/>
      <c r="F18" s="281"/>
      <c r="G18" s="282"/>
      <c r="H18" s="282"/>
      <c r="I18" s="283"/>
      <c r="J18" s="223">
        <f t="shared" si="12"/>
        <v>1.9188759175102372</v>
      </c>
      <c r="K18" s="223">
        <f t="shared" si="12"/>
        <v>1.9188759175102372</v>
      </c>
      <c r="L18" s="223">
        <f t="shared" si="12"/>
        <v>1.9188759175102372</v>
      </c>
      <c r="M18" s="223">
        <f t="shared" si="12"/>
        <v>1.9188759175102372</v>
      </c>
      <c r="N18" s="223">
        <f t="shared" si="12"/>
        <v>1.9188759175102372</v>
      </c>
      <c r="O18" s="223">
        <f t="shared" si="12"/>
        <v>1.9188759175102372</v>
      </c>
      <c r="P18" s="223">
        <f t="shared" si="12"/>
        <v>1.9188759175102372</v>
      </c>
      <c r="Q18" s="223">
        <f t="shared" si="12"/>
        <v>0</v>
      </c>
      <c r="R18" s="223">
        <f t="shared" si="12"/>
        <v>0</v>
      </c>
      <c r="S18" s="223">
        <f t="shared" si="12"/>
        <v>0</v>
      </c>
      <c r="T18" s="223">
        <f t="shared" si="12"/>
        <v>0</v>
      </c>
      <c r="U18" s="223">
        <f t="shared" si="12"/>
        <v>0</v>
      </c>
      <c r="V18" s="223">
        <f t="shared" si="12"/>
        <v>0</v>
      </c>
      <c r="W18" s="41"/>
      <c r="X18" s="41"/>
      <c r="Y18" s="41"/>
      <c r="Z18" s="41"/>
      <c r="AA18" s="41"/>
      <c r="AB18" s="41"/>
      <c r="AC18" s="41"/>
      <c r="AD18" s="41"/>
      <c r="AE18" s="41"/>
      <c r="AF18" s="41"/>
      <c r="AG18" s="41"/>
      <c r="AH18" s="41"/>
      <c r="AI18" s="41"/>
      <c r="AJ18" s="41"/>
    </row>
    <row r="19" spans="1:36" hidden="1" x14ac:dyDescent="0.3">
      <c r="A19" s="273" t="str">
        <f t="shared" si="13"/>
        <v>Crawl Space Insulation</v>
      </c>
      <c r="B19" s="274">
        <f t="shared" si="13"/>
        <v>20</v>
      </c>
      <c r="C19" s="223">
        <f t="shared" si="13"/>
        <v>0.33538583847050846</v>
      </c>
      <c r="D19" s="275">
        <f t="shared" si="13"/>
        <v>1</v>
      </c>
      <c r="E19" s="280"/>
      <c r="F19" s="281"/>
      <c r="G19" s="282"/>
      <c r="H19" s="282"/>
      <c r="I19" s="283"/>
      <c r="J19" s="223">
        <f t="shared" si="12"/>
        <v>0.33538583847050846</v>
      </c>
      <c r="K19" s="223">
        <f t="shared" si="12"/>
        <v>0.33538583847050846</v>
      </c>
      <c r="L19" s="223">
        <f t="shared" si="12"/>
        <v>0.33538583847050846</v>
      </c>
      <c r="M19" s="223">
        <f t="shared" si="12"/>
        <v>0.33538583847050846</v>
      </c>
      <c r="N19" s="223">
        <f t="shared" si="12"/>
        <v>0.33538583847050846</v>
      </c>
      <c r="O19" s="223">
        <f t="shared" si="12"/>
        <v>0.33538583847050846</v>
      </c>
      <c r="P19" s="223">
        <f t="shared" si="12"/>
        <v>0.33538583847050846</v>
      </c>
      <c r="Q19" s="223">
        <f t="shared" si="12"/>
        <v>0</v>
      </c>
      <c r="R19" s="223">
        <f t="shared" si="12"/>
        <v>0</v>
      </c>
      <c r="S19" s="223">
        <f t="shared" si="12"/>
        <v>0</v>
      </c>
      <c r="T19" s="223">
        <f t="shared" si="12"/>
        <v>0</v>
      </c>
      <c r="U19" s="223">
        <f t="shared" si="12"/>
        <v>0</v>
      </c>
      <c r="V19" s="223">
        <f t="shared" si="12"/>
        <v>0</v>
      </c>
      <c r="W19" s="41"/>
      <c r="X19" s="41"/>
      <c r="Y19" s="41"/>
      <c r="Z19" s="41"/>
      <c r="AA19" s="41"/>
      <c r="AB19" s="41"/>
      <c r="AC19" s="41"/>
      <c r="AD19" s="41"/>
      <c r="AE19" s="41"/>
      <c r="AF19" s="41"/>
      <c r="AG19" s="41"/>
      <c r="AH19" s="41"/>
      <c r="AI19" s="41"/>
      <c r="AJ19" s="41"/>
    </row>
    <row r="20" spans="1:36" hidden="1" x14ac:dyDescent="0.3">
      <c r="A20" s="273" t="str">
        <f t="shared" si="13"/>
        <v>Rim Joist Insulation</v>
      </c>
      <c r="B20" s="274">
        <f t="shared" si="13"/>
        <v>20</v>
      </c>
      <c r="C20" s="223">
        <f t="shared" si="13"/>
        <v>3.3819840952183688</v>
      </c>
      <c r="D20" s="275">
        <f t="shared" si="13"/>
        <v>1</v>
      </c>
      <c r="E20" s="280"/>
      <c r="F20" s="281"/>
      <c r="G20" s="282"/>
      <c r="H20" s="282"/>
      <c r="I20" s="283"/>
      <c r="J20" s="223">
        <f t="shared" si="12"/>
        <v>3.3819840952183688</v>
      </c>
      <c r="K20" s="223">
        <f t="shared" si="12"/>
        <v>3.3819840952183688</v>
      </c>
      <c r="L20" s="223">
        <f t="shared" si="12"/>
        <v>3.3819840952183688</v>
      </c>
      <c r="M20" s="223">
        <f t="shared" si="12"/>
        <v>3.3819840952183688</v>
      </c>
      <c r="N20" s="223">
        <f t="shared" si="12"/>
        <v>3.3819840952183688</v>
      </c>
      <c r="O20" s="223">
        <f t="shared" si="12"/>
        <v>3.3819840952183688</v>
      </c>
      <c r="P20" s="223">
        <f t="shared" si="12"/>
        <v>3.3819840952183688</v>
      </c>
      <c r="Q20" s="223">
        <f t="shared" si="12"/>
        <v>0</v>
      </c>
      <c r="R20" s="223">
        <f t="shared" si="12"/>
        <v>0</v>
      </c>
      <c r="S20" s="223">
        <f t="shared" si="12"/>
        <v>0</v>
      </c>
      <c r="T20" s="223">
        <f t="shared" si="12"/>
        <v>0</v>
      </c>
      <c r="U20" s="223">
        <f t="shared" si="12"/>
        <v>0</v>
      </c>
      <c r="V20" s="223">
        <f t="shared" si="12"/>
        <v>0</v>
      </c>
      <c r="W20" s="41"/>
      <c r="X20" s="41"/>
      <c r="Y20" s="41"/>
      <c r="Z20" s="41"/>
      <c r="AA20" s="41"/>
      <c r="AB20" s="41"/>
      <c r="AC20" s="41"/>
      <c r="AD20" s="41"/>
      <c r="AE20" s="41"/>
      <c r="AF20" s="41"/>
      <c r="AG20" s="41"/>
      <c r="AH20" s="41"/>
      <c r="AI20" s="41"/>
      <c r="AJ20" s="41"/>
    </row>
    <row r="21" spans="1:36" hidden="1" x14ac:dyDescent="0.3">
      <c r="A21" s="273" t="e">
        <f>#REF!</f>
        <v>#REF!</v>
      </c>
      <c r="B21" s="274" t="e">
        <f>#REF!</f>
        <v>#REF!</v>
      </c>
      <c r="C21" s="223" t="e">
        <f>#REF!</f>
        <v>#REF!</v>
      </c>
      <c r="D21" s="275" t="e">
        <f>#REF!</f>
        <v>#REF!</v>
      </c>
      <c r="E21" s="280"/>
      <c r="F21" s="281"/>
      <c r="G21" s="282"/>
      <c r="H21" s="282"/>
      <c r="I21" s="283"/>
      <c r="J21" s="223" t="e">
        <f>#REF!</f>
        <v>#REF!</v>
      </c>
      <c r="K21" s="223" t="e">
        <f>#REF!</f>
        <v>#REF!</v>
      </c>
      <c r="L21" s="223" t="e">
        <f>#REF!</f>
        <v>#REF!</v>
      </c>
      <c r="M21" s="223" t="e">
        <f>#REF!</f>
        <v>#REF!</v>
      </c>
      <c r="N21" s="223" t="e">
        <f>#REF!</f>
        <v>#REF!</v>
      </c>
      <c r="O21" s="223" t="e">
        <f>#REF!</f>
        <v>#REF!</v>
      </c>
      <c r="P21" s="223" t="e">
        <f>#REF!</f>
        <v>#REF!</v>
      </c>
      <c r="Q21" s="223" t="e">
        <f>#REF!</f>
        <v>#REF!</v>
      </c>
      <c r="R21" s="223" t="e">
        <f>#REF!</f>
        <v>#REF!</v>
      </c>
      <c r="S21" s="223" t="e">
        <f>#REF!</f>
        <v>#REF!</v>
      </c>
      <c r="T21" s="223" t="e">
        <f>#REF!</f>
        <v>#REF!</v>
      </c>
      <c r="U21" s="223" t="e">
        <f>#REF!</f>
        <v>#REF!</v>
      </c>
      <c r="V21" s="223" t="e">
        <f>#REF!</f>
        <v>#REF!</v>
      </c>
      <c r="W21" s="41"/>
      <c r="X21" s="41"/>
      <c r="Y21" s="41"/>
      <c r="Z21" s="41"/>
      <c r="AA21" s="41"/>
      <c r="AB21" s="41"/>
      <c r="AC21" s="41"/>
      <c r="AD21" s="41"/>
      <c r="AE21" s="41"/>
      <c r="AF21" s="41"/>
      <c r="AG21" s="41"/>
      <c r="AH21" s="41"/>
      <c r="AI21" s="41"/>
      <c r="AJ21" s="41"/>
    </row>
    <row r="22" spans="1:36" hidden="1" x14ac:dyDescent="0.3">
      <c r="A22" s="226" t="str">
        <f t="shared" ref="A22:D25" si="14">A10</f>
        <v>2023 CPAS</v>
      </c>
      <c r="B22" s="243"/>
      <c r="C22" s="228">
        <f t="shared" si="14"/>
        <v>6.5217278013270885</v>
      </c>
      <c r="D22" s="253">
        <f t="shared" si="14"/>
        <v>1</v>
      </c>
      <c r="E22" s="284"/>
      <c r="F22" s="282"/>
      <c r="G22" s="282"/>
      <c r="H22" s="282"/>
      <c r="I22" s="283"/>
      <c r="J22" s="228">
        <f t="shared" ref="J22:J24" si="15">W10</f>
        <v>6.5217278013270885</v>
      </c>
      <c r="K22" s="228">
        <f t="shared" ref="K22:V24" si="16">X10</f>
        <v>6.5217278013270885</v>
      </c>
      <c r="L22" s="228">
        <f t="shared" si="16"/>
        <v>6.5217278013270885</v>
      </c>
      <c r="M22" s="228">
        <f t="shared" si="16"/>
        <v>6.5217278013270885</v>
      </c>
      <c r="N22" s="228">
        <f t="shared" si="16"/>
        <v>6.5217278013270885</v>
      </c>
      <c r="O22" s="228">
        <f t="shared" si="16"/>
        <v>6.5217278013270885</v>
      </c>
      <c r="P22" s="228">
        <f t="shared" si="16"/>
        <v>6.5217278013270885</v>
      </c>
      <c r="Q22" s="228">
        <f t="shared" si="16"/>
        <v>0</v>
      </c>
      <c r="R22" s="228">
        <f t="shared" si="16"/>
        <v>0</v>
      </c>
      <c r="S22" s="228">
        <f t="shared" si="16"/>
        <v>0</v>
      </c>
      <c r="T22" s="228">
        <f t="shared" si="16"/>
        <v>0</v>
      </c>
      <c r="U22" s="228">
        <f t="shared" si="16"/>
        <v>0</v>
      </c>
      <c r="V22" s="228">
        <f t="shared" si="16"/>
        <v>0</v>
      </c>
      <c r="W22" s="41"/>
      <c r="X22" s="41"/>
      <c r="Y22" s="41"/>
      <c r="Z22" s="41"/>
      <c r="AA22" s="41"/>
      <c r="AB22" s="41"/>
      <c r="AC22" s="41"/>
      <c r="AD22" s="41"/>
      <c r="AE22" s="41"/>
      <c r="AF22" s="41"/>
      <c r="AG22" s="41"/>
      <c r="AH22" s="41"/>
      <c r="AI22" s="41"/>
      <c r="AJ22" s="41"/>
    </row>
    <row r="23" spans="1:36" hidden="1" x14ac:dyDescent="0.3">
      <c r="A23" s="226" t="str">
        <f t="shared" si="14"/>
        <v>Expiring 2023 CPAS</v>
      </c>
      <c r="B23" s="231"/>
      <c r="C23" s="232"/>
      <c r="D23" s="244"/>
      <c r="E23" s="284"/>
      <c r="F23" s="282"/>
      <c r="G23" s="282"/>
      <c r="H23" s="282"/>
      <c r="I23" s="283"/>
      <c r="J23" s="220">
        <f t="shared" si="15"/>
        <v>0</v>
      </c>
      <c r="K23" s="220">
        <f t="shared" si="16"/>
        <v>0</v>
      </c>
      <c r="L23" s="220">
        <f t="shared" si="16"/>
        <v>0</v>
      </c>
      <c r="M23" s="220">
        <f t="shared" si="16"/>
        <v>0</v>
      </c>
      <c r="N23" s="220">
        <f t="shared" si="16"/>
        <v>0</v>
      </c>
      <c r="O23" s="220">
        <f t="shared" si="16"/>
        <v>0</v>
      </c>
      <c r="P23" s="220">
        <f t="shared" si="16"/>
        <v>0</v>
      </c>
      <c r="Q23" s="220">
        <f t="shared" si="16"/>
        <v>6.5217278013270885</v>
      </c>
      <c r="R23" s="220">
        <f t="shared" si="16"/>
        <v>0</v>
      </c>
      <c r="S23" s="220">
        <f t="shared" si="16"/>
        <v>0</v>
      </c>
      <c r="T23" s="220">
        <f t="shared" si="16"/>
        <v>0</v>
      </c>
      <c r="U23" s="220">
        <f t="shared" si="16"/>
        <v>0</v>
      </c>
      <c r="V23" s="220">
        <f t="shared" si="16"/>
        <v>0</v>
      </c>
      <c r="W23" s="41"/>
      <c r="X23" s="41"/>
      <c r="Y23" s="41"/>
      <c r="Z23" s="41"/>
      <c r="AA23" s="41"/>
      <c r="AB23" s="41"/>
      <c r="AC23" s="41"/>
      <c r="AD23" s="41"/>
      <c r="AE23" s="41"/>
      <c r="AF23" s="41"/>
      <c r="AG23" s="41"/>
      <c r="AH23" s="41"/>
      <c r="AI23" s="41"/>
      <c r="AJ23" s="41"/>
    </row>
    <row r="24" spans="1:36" hidden="1" x14ac:dyDescent="0.3">
      <c r="A24" s="226" t="str">
        <f t="shared" si="14"/>
        <v>Expired 2023 CPAS</v>
      </c>
      <c r="B24" s="231"/>
      <c r="C24" s="232"/>
      <c r="D24" s="232"/>
      <c r="E24" s="284"/>
      <c r="F24" s="282"/>
      <c r="G24" s="282"/>
      <c r="H24" s="282"/>
      <c r="I24" s="283"/>
      <c r="J24" s="220">
        <f t="shared" si="15"/>
        <v>0</v>
      </c>
      <c r="K24" s="220">
        <f t="shared" si="16"/>
        <v>0</v>
      </c>
      <c r="L24" s="220">
        <f t="shared" si="16"/>
        <v>0</v>
      </c>
      <c r="M24" s="220">
        <f t="shared" si="16"/>
        <v>0</v>
      </c>
      <c r="N24" s="220">
        <f t="shared" si="16"/>
        <v>0</v>
      </c>
      <c r="O24" s="220">
        <f t="shared" si="16"/>
        <v>0</v>
      </c>
      <c r="P24" s="220">
        <f t="shared" si="16"/>
        <v>0</v>
      </c>
      <c r="Q24" s="220">
        <f t="shared" si="16"/>
        <v>6.5217278013270885</v>
      </c>
      <c r="R24" s="220">
        <f t="shared" si="16"/>
        <v>6.5217278013270885</v>
      </c>
      <c r="S24" s="220">
        <f t="shared" si="16"/>
        <v>6.5217278013270885</v>
      </c>
      <c r="T24" s="220">
        <f t="shared" si="16"/>
        <v>6.5217278013270885</v>
      </c>
      <c r="U24" s="220">
        <f t="shared" si="16"/>
        <v>6.5217278013270885</v>
      </c>
      <c r="V24" s="220">
        <f t="shared" si="16"/>
        <v>6.5217278013270885</v>
      </c>
      <c r="W24" s="41"/>
      <c r="X24" s="41"/>
      <c r="Y24" s="41"/>
      <c r="Z24" s="41"/>
      <c r="AA24" s="41"/>
      <c r="AB24" s="41"/>
      <c r="AC24" s="41"/>
      <c r="AD24" s="41"/>
      <c r="AE24" s="41"/>
      <c r="AF24" s="41"/>
      <c r="AG24" s="41"/>
      <c r="AH24" s="41"/>
      <c r="AI24" s="41"/>
      <c r="AJ24" s="41"/>
    </row>
    <row r="25" spans="1:36" hidden="1" x14ac:dyDescent="0.3">
      <c r="A25" s="239" t="str">
        <f t="shared" si="14"/>
        <v>WAML</v>
      </c>
      <c r="B25" s="254">
        <f t="shared" si="14"/>
        <v>20</v>
      </c>
      <c r="C25" s="77"/>
      <c r="D25" s="41"/>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row>
    <row r="26" spans="1:36" x14ac:dyDescent="0.3">
      <c r="A26" s="41"/>
      <c r="B26" s="123"/>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row>
    <row r="27" spans="1:36" x14ac:dyDescent="0.3">
      <c r="A27" s="125" t="s">
        <v>441</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36" ht="15.75" customHeight="1" x14ac:dyDescent="0.3">
      <c r="A28" s="561" t="s">
        <v>314</v>
      </c>
      <c r="B28" s="563" t="s">
        <v>0</v>
      </c>
      <c r="C28" s="563" t="s">
        <v>437</v>
      </c>
      <c r="D28" s="563" t="s">
        <v>60</v>
      </c>
      <c r="E28" s="138"/>
      <c r="F28" s="133"/>
      <c r="G28" s="133"/>
      <c r="H28" s="133"/>
      <c r="I28" s="133"/>
      <c r="J28" s="138" t="s">
        <v>78</v>
      </c>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559" t="s">
        <v>1</v>
      </c>
    </row>
    <row r="29" spans="1:36" x14ac:dyDescent="0.3">
      <c r="A29" s="566"/>
      <c r="B29" s="565"/>
      <c r="C29" s="565"/>
      <c r="D29" s="564"/>
      <c r="E29" s="1">
        <f t="shared" ref="E29:AI29" si="17">E5</f>
        <v>2018</v>
      </c>
      <c r="F29" s="1">
        <f t="shared" si="17"/>
        <v>2019</v>
      </c>
      <c r="G29" s="1">
        <f t="shared" si="17"/>
        <v>2020</v>
      </c>
      <c r="H29" s="1">
        <f t="shared" si="17"/>
        <v>2021</v>
      </c>
      <c r="I29" s="1">
        <f t="shared" si="17"/>
        <v>2022</v>
      </c>
      <c r="J29" s="122">
        <f t="shared" si="17"/>
        <v>2023</v>
      </c>
      <c r="K29" s="122">
        <f t="shared" si="17"/>
        <v>2024</v>
      </c>
      <c r="L29" s="122">
        <f t="shared" si="17"/>
        <v>2025</v>
      </c>
      <c r="M29" s="122">
        <f t="shared" si="17"/>
        <v>2026</v>
      </c>
      <c r="N29" s="122">
        <f t="shared" si="17"/>
        <v>2027</v>
      </c>
      <c r="O29" s="122">
        <f t="shared" si="17"/>
        <v>2028</v>
      </c>
      <c r="P29" s="122">
        <f t="shared" si="17"/>
        <v>2029</v>
      </c>
      <c r="Q29" s="122">
        <f t="shared" si="17"/>
        <v>2030</v>
      </c>
      <c r="R29" s="122">
        <f t="shared" si="17"/>
        <v>2031</v>
      </c>
      <c r="S29" s="122">
        <f t="shared" si="17"/>
        <v>2032</v>
      </c>
      <c r="T29" s="122">
        <f t="shared" si="17"/>
        <v>2033</v>
      </c>
      <c r="U29" s="122">
        <f t="shared" si="17"/>
        <v>2034</v>
      </c>
      <c r="V29" s="122">
        <f t="shared" si="17"/>
        <v>2035</v>
      </c>
      <c r="W29" s="122">
        <f t="shared" si="17"/>
        <v>2036</v>
      </c>
      <c r="X29" s="122">
        <f t="shared" si="17"/>
        <v>2037</v>
      </c>
      <c r="Y29" s="122">
        <f t="shared" si="17"/>
        <v>2038</v>
      </c>
      <c r="Z29" s="122">
        <f t="shared" si="17"/>
        <v>2039</v>
      </c>
      <c r="AA29" s="122">
        <f t="shared" si="17"/>
        <v>2040</v>
      </c>
      <c r="AB29" s="122">
        <f t="shared" si="17"/>
        <v>2041</v>
      </c>
      <c r="AC29" s="122">
        <f t="shared" si="17"/>
        <v>2042</v>
      </c>
      <c r="AD29" s="122">
        <f t="shared" si="17"/>
        <v>2043</v>
      </c>
      <c r="AE29" s="122">
        <f t="shared" si="17"/>
        <v>2044</v>
      </c>
      <c r="AF29" s="122">
        <f t="shared" si="17"/>
        <v>2045</v>
      </c>
      <c r="AG29" s="122">
        <f t="shared" si="17"/>
        <v>2046</v>
      </c>
      <c r="AH29" s="122">
        <f t="shared" si="17"/>
        <v>2047</v>
      </c>
      <c r="AI29" s="122">
        <f t="shared" si="17"/>
        <v>2048</v>
      </c>
      <c r="AJ29" s="560"/>
    </row>
    <row r="30" spans="1:36" x14ac:dyDescent="0.3">
      <c r="A30" s="273" t="s">
        <v>49</v>
      </c>
      <c r="B30" s="274">
        <v>20</v>
      </c>
      <c r="C30" s="223">
        <v>30.221226966825043</v>
      </c>
      <c r="D30" s="275">
        <v>1</v>
      </c>
      <c r="E30" s="72"/>
      <c r="F30" s="168"/>
      <c r="G30" s="27"/>
      <c r="H30" s="27"/>
      <c r="I30" s="271"/>
      <c r="J30" s="223">
        <f>C30</f>
        <v>30.221226966825043</v>
      </c>
      <c r="K30" s="223">
        <f>J30</f>
        <v>30.221226966825043</v>
      </c>
      <c r="L30" s="223">
        <f t="shared" ref="L30:Z30" si="18">K30</f>
        <v>30.221226966825043</v>
      </c>
      <c r="M30" s="223">
        <f t="shared" si="18"/>
        <v>30.221226966825043</v>
      </c>
      <c r="N30" s="223">
        <f t="shared" si="18"/>
        <v>30.221226966825043</v>
      </c>
      <c r="O30" s="223">
        <f t="shared" si="18"/>
        <v>30.221226966825043</v>
      </c>
      <c r="P30" s="223">
        <f t="shared" si="18"/>
        <v>30.221226966825043</v>
      </c>
      <c r="Q30" s="223">
        <f t="shared" si="18"/>
        <v>30.221226966825043</v>
      </c>
      <c r="R30" s="223">
        <f t="shared" si="18"/>
        <v>30.221226966825043</v>
      </c>
      <c r="S30" s="223">
        <f t="shared" si="18"/>
        <v>30.221226966825043</v>
      </c>
      <c r="T30" s="223">
        <f t="shared" si="18"/>
        <v>30.221226966825043</v>
      </c>
      <c r="U30" s="223">
        <f t="shared" si="18"/>
        <v>30.221226966825043</v>
      </c>
      <c r="V30" s="223">
        <f t="shared" si="18"/>
        <v>30.221226966825043</v>
      </c>
      <c r="W30" s="223">
        <f t="shared" si="18"/>
        <v>30.221226966825043</v>
      </c>
      <c r="X30" s="223">
        <f t="shared" si="18"/>
        <v>30.221226966825043</v>
      </c>
      <c r="Y30" s="223">
        <f t="shared" si="18"/>
        <v>30.221226966825043</v>
      </c>
      <c r="Z30" s="223">
        <f t="shared" si="18"/>
        <v>30.221226966825043</v>
      </c>
      <c r="AA30" s="223">
        <f t="shared" ref="AA30:AC30" si="19">Z30</f>
        <v>30.221226966825043</v>
      </c>
      <c r="AB30" s="223">
        <f t="shared" si="19"/>
        <v>30.221226966825043</v>
      </c>
      <c r="AC30" s="223">
        <f t="shared" si="19"/>
        <v>30.221226966825043</v>
      </c>
      <c r="AD30" s="223">
        <v>0</v>
      </c>
      <c r="AE30" s="223">
        <v>0</v>
      </c>
      <c r="AF30" s="223">
        <v>0</v>
      </c>
      <c r="AG30" s="223">
        <v>0</v>
      </c>
      <c r="AH30" s="223">
        <v>0</v>
      </c>
      <c r="AI30" s="223">
        <v>0</v>
      </c>
      <c r="AJ30" s="258">
        <f>SUM(E30:AI30)</f>
        <v>604.42453933650086</v>
      </c>
    </row>
    <row r="31" spans="1:36" x14ac:dyDescent="0.3">
      <c r="A31" s="273" t="s">
        <v>48</v>
      </c>
      <c r="B31" s="274">
        <v>20</v>
      </c>
      <c r="C31" s="223">
        <v>65.490645648813555</v>
      </c>
      <c r="D31" s="275">
        <v>1</v>
      </c>
      <c r="E31" s="98"/>
      <c r="F31" s="152"/>
      <c r="G31" s="27"/>
      <c r="H31" s="27"/>
      <c r="I31" s="285"/>
      <c r="J31" s="223">
        <f>C31</f>
        <v>65.490645648813555</v>
      </c>
      <c r="K31" s="223">
        <f>J31</f>
        <v>65.490645648813555</v>
      </c>
      <c r="L31" s="223">
        <f t="shared" ref="L31:Z31" si="20">K31</f>
        <v>65.490645648813555</v>
      </c>
      <c r="M31" s="223">
        <f t="shared" si="20"/>
        <v>65.490645648813555</v>
      </c>
      <c r="N31" s="223">
        <f t="shared" si="20"/>
        <v>65.490645648813555</v>
      </c>
      <c r="O31" s="223">
        <f t="shared" si="20"/>
        <v>65.490645648813555</v>
      </c>
      <c r="P31" s="223">
        <f t="shared" si="20"/>
        <v>65.490645648813555</v>
      </c>
      <c r="Q31" s="223">
        <f t="shared" si="20"/>
        <v>65.490645648813555</v>
      </c>
      <c r="R31" s="223">
        <f t="shared" si="20"/>
        <v>65.490645648813555</v>
      </c>
      <c r="S31" s="223">
        <f t="shared" si="20"/>
        <v>65.490645648813555</v>
      </c>
      <c r="T31" s="223">
        <f t="shared" si="20"/>
        <v>65.490645648813555</v>
      </c>
      <c r="U31" s="223">
        <f t="shared" si="20"/>
        <v>65.490645648813555</v>
      </c>
      <c r="V31" s="223">
        <f t="shared" si="20"/>
        <v>65.490645648813555</v>
      </c>
      <c r="W31" s="223">
        <f t="shared" si="20"/>
        <v>65.490645648813555</v>
      </c>
      <c r="X31" s="223">
        <f t="shared" si="20"/>
        <v>65.490645648813555</v>
      </c>
      <c r="Y31" s="223">
        <f t="shared" si="20"/>
        <v>65.490645648813555</v>
      </c>
      <c r="Z31" s="223">
        <f t="shared" si="20"/>
        <v>65.490645648813555</v>
      </c>
      <c r="AA31" s="223">
        <f t="shared" ref="AA31:AC31" si="21">Z31</f>
        <v>65.490645648813555</v>
      </c>
      <c r="AB31" s="223">
        <f t="shared" si="21"/>
        <v>65.490645648813555</v>
      </c>
      <c r="AC31" s="223">
        <f t="shared" si="21"/>
        <v>65.490645648813555</v>
      </c>
      <c r="AD31" s="223">
        <v>0</v>
      </c>
      <c r="AE31" s="223">
        <v>0</v>
      </c>
      <c r="AF31" s="223">
        <v>0</v>
      </c>
      <c r="AG31" s="223">
        <v>0</v>
      </c>
      <c r="AH31" s="223">
        <v>0</v>
      </c>
      <c r="AI31" s="223">
        <v>0</v>
      </c>
      <c r="AJ31" s="258">
        <f>SUM(E31:AI31)</f>
        <v>1309.8129129762715</v>
      </c>
    </row>
    <row r="32" spans="1:36" x14ac:dyDescent="0.3">
      <c r="A32" s="273" t="s">
        <v>216</v>
      </c>
      <c r="B32" s="274">
        <v>20</v>
      </c>
      <c r="C32" s="223">
        <v>11.446615647457627</v>
      </c>
      <c r="D32" s="275">
        <v>1</v>
      </c>
      <c r="E32" s="98"/>
      <c r="F32" s="152"/>
      <c r="G32" s="27"/>
      <c r="H32" s="27"/>
      <c r="I32" s="285"/>
      <c r="J32" s="223">
        <f>C32</f>
        <v>11.446615647457627</v>
      </c>
      <c r="K32" s="223">
        <f>J32</f>
        <v>11.446615647457627</v>
      </c>
      <c r="L32" s="223">
        <f t="shared" ref="L32:Z32" si="22">K32</f>
        <v>11.446615647457627</v>
      </c>
      <c r="M32" s="223">
        <f t="shared" si="22"/>
        <v>11.446615647457627</v>
      </c>
      <c r="N32" s="223">
        <f t="shared" si="22"/>
        <v>11.446615647457627</v>
      </c>
      <c r="O32" s="223">
        <f t="shared" si="22"/>
        <v>11.446615647457627</v>
      </c>
      <c r="P32" s="223">
        <f t="shared" si="22"/>
        <v>11.446615647457627</v>
      </c>
      <c r="Q32" s="223">
        <f t="shared" si="22"/>
        <v>11.446615647457627</v>
      </c>
      <c r="R32" s="223">
        <f t="shared" si="22"/>
        <v>11.446615647457627</v>
      </c>
      <c r="S32" s="223">
        <f t="shared" si="22"/>
        <v>11.446615647457627</v>
      </c>
      <c r="T32" s="223">
        <f t="shared" si="22"/>
        <v>11.446615647457627</v>
      </c>
      <c r="U32" s="223">
        <f t="shared" si="22"/>
        <v>11.446615647457627</v>
      </c>
      <c r="V32" s="223">
        <f t="shared" si="22"/>
        <v>11.446615647457627</v>
      </c>
      <c r="W32" s="223">
        <f t="shared" si="22"/>
        <v>11.446615647457627</v>
      </c>
      <c r="X32" s="223">
        <f t="shared" si="22"/>
        <v>11.446615647457627</v>
      </c>
      <c r="Y32" s="223">
        <f t="shared" si="22"/>
        <v>11.446615647457627</v>
      </c>
      <c r="Z32" s="223">
        <f t="shared" si="22"/>
        <v>11.446615647457627</v>
      </c>
      <c r="AA32" s="223">
        <f t="shared" ref="AA32:AC32" si="23">Z32</f>
        <v>11.446615647457627</v>
      </c>
      <c r="AB32" s="223">
        <f t="shared" si="23"/>
        <v>11.446615647457627</v>
      </c>
      <c r="AC32" s="223">
        <f t="shared" si="23"/>
        <v>11.446615647457627</v>
      </c>
      <c r="AD32" s="223">
        <v>0</v>
      </c>
      <c r="AE32" s="223">
        <v>0</v>
      </c>
      <c r="AF32" s="223">
        <v>0</v>
      </c>
      <c r="AG32" s="223">
        <v>0</v>
      </c>
      <c r="AH32" s="223">
        <v>0</v>
      </c>
      <c r="AI32" s="223">
        <v>0</v>
      </c>
      <c r="AJ32" s="258">
        <f>SUM(E32:AI32)</f>
        <v>228.93231294915262</v>
      </c>
    </row>
    <row r="33" spans="1:36" x14ac:dyDescent="0.3">
      <c r="A33" s="273" t="s">
        <v>97</v>
      </c>
      <c r="B33" s="274">
        <v>20</v>
      </c>
      <c r="C33" s="223">
        <v>115.42607833509791</v>
      </c>
      <c r="D33" s="275">
        <v>1</v>
      </c>
      <c r="E33" s="98"/>
      <c r="F33" s="152"/>
      <c r="G33" s="27"/>
      <c r="H33" s="27"/>
      <c r="I33" s="285"/>
      <c r="J33" s="223">
        <f>C33</f>
        <v>115.42607833509791</v>
      </c>
      <c r="K33" s="223">
        <f>J33</f>
        <v>115.42607833509791</v>
      </c>
      <c r="L33" s="223">
        <f t="shared" ref="L33:Z33" si="24">K33</f>
        <v>115.42607833509791</v>
      </c>
      <c r="M33" s="223">
        <f t="shared" si="24"/>
        <v>115.42607833509791</v>
      </c>
      <c r="N33" s="223">
        <f t="shared" si="24"/>
        <v>115.42607833509791</v>
      </c>
      <c r="O33" s="223">
        <f t="shared" si="24"/>
        <v>115.42607833509791</v>
      </c>
      <c r="P33" s="223">
        <f t="shared" si="24"/>
        <v>115.42607833509791</v>
      </c>
      <c r="Q33" s="223">
        <f t="shared" si="24"/>
        <v>115.42607833509791</v>
      </c>
      <c r="R33" s="223">
        <f t="shared" si="24"/>
        <v>115.42607833509791</v>
      </c>
      <c r="S33" s="223">
        <f t="shared" si="24"/>
        <v>115.42607833509791</v>
      </c>
      <c r="T33" s="223">
        <f t="shared" si="24"/>
        <v>115.42607833509791</v>
      </c>
      <c r="U33" s="223">
        <f t="shared" si="24"/>
        <v>115.42607833509791</v>
      </c>
      <c r="V33" s="223">
        <f t="shared" si="24"/>
        <v>115.42607833509791</v>
      </c>
      <c r="W33" s="223">
        <f t="shared" si="24"/>
        <v>115.42607833509791</v>
      </c>
      <c r="X33" s="223">
        <f t="shared" si="24"/>
        <v>115.42607833509791</v>
      </c>
      <c r="Y33" s="223">
        <f t="shared" si="24"/>
        <v>115.42607833509791</v>
      </c>
      <c r="Z33" s="223">
        <f t="shared" si="24"/>
        <v>115.42607833509791</v>
      </c>
      <c r="AA33" s="223">
        <f t="shared" ref="AA33:AC33" si="25">Z33</f>
        <v>115.42607833509791</v>
      </c>
      <c r="AB33" s="223">
        <f t="shared" si="25"/>
        <v>115.42607833509791</v>
      </c>
      <c r="AC33" s="223">
        <f t="shared" si="25"/>
        <v>115.42607833509791</v>
      </c>
      <c r="AD33" s="223">
        <v>0</v>
      </c>
      <c r="AE33" s="223">
        <v>0</v>
      </c>
      <c r="AF33" s="223">
        <v>0</v>
      </c>
      <c r="AG33" s="223">
        <v>0</v>
      </c>
      <c r="AH33" s="223">
        <v>0</v>
      </c>
      <c r="AI33" s="223">
        <v>0</v>
      </c>
      <c r="AJ33" s="258">
        <f>SUM(E33:AI33)</f>
        <v>2308.5215667019575</v>
      </c>
    </row>
    <row r="34" spans="1:36" x14ac:dyDescent="0.3">
      <c r="A34" s="226" t="s">
        <v>431</v>
      </c>
      <c r="B34" s="243"/>
      <c r="C34" s="228">
        <f>SUM(C30:C33)</f>
        <v>222.58456659819413</v>
      </c>
      <c r="D34" s="253">
        <f>J34/C34</f>
        <v>1</v>
      </c>
      <c r="E34" s="108"/>
      <c r="F34" s="96"/>
      <c r="G34" s="99"/>
      <c r="H34" s="99"/>
      <c r="I34" s="118"/>
      <c r="J34" s="228">
        <f t="shared" ref="J34:AJ34" si="26">SUM(J30:J33)</f>
        <v>222.58456659819413</v>
      </c>
      <c r="K34" s="228">
        <f t="shared" si="26"/>
        <v>222.58456659819413</v>
      </c>
      <c r="L34" s="228">
        <f t="shared" si="26"/>
        <v>222.58456659819413</v>
      </c>
      <c r="M34" s="228">
        <f t="shared" si="26"/>
        <v>222.58456659819413</v>
      </c>
      <c r="N34" s="228">
        <f t="shared" si="26"/>
        <v>222.58456659819413</v>
      </c>
      <c r="O34" s="228">
        <f t="shared" si="26"/>
        <v>222.58456659819413</v>
      </c>
      <c r="P34" s="228">
        <f t="shared" si="26"/>
        <v>222.58456659819413</v>
      </c>
      <c r="Q34" s="228">
        <f t="shared" si="26"/>
        <v>222.58456659819413</v>
      </c>
      <c r="R34" s="228">
        <f t="shared" si="26"/>
        <v>222.58456659819413</v>
      </c>
      <c r="S34" s="228">
        <f t="shared" si="26"/>
        <v>222.58456659819413</v>
      </c>
      <c r="T34" s="228">
        <f t="shared" si="26"/>
        <v>222.58456659819413</v>
      </c>
      <c r="U34" s="228">
        <f t="shared" si="26"/>
        <v>222.58456659819413</v>
      </c>
      <c r="V34" s="228">
        <f t="shared" si="26"/>
        <v>222.58456659819413</v>
      </c>
      <c r="W34" s="228">
        <f t="shared" si="26"/>
        <v>222.58456659819413</v>
      </c>
      <c r="X34" s="228">
        <f t="shared" si="26"/>
        <v>222.58456659819413</v>
      </c>
      <c r="Y34" s="228">
        <f t="shared" si="26"/>
        <v>222.58456659819413</v>
      </c>
      <c r="Z34" s="228">
        <f t="shared" si="26"/>
        <v>222.58456659819413</v>
      </c>
      <c r="AA34" s="228">
        <f t="shared" si="26"/>
        <v>222.58456659819413</v>
      </c>
      <c r="AB34" s="228">
        <f t="shared" si="26"/>
        <v>222.58456659819413</v>
      </c>
      <c r="AC34" s="228">
        <f t="shared" si="26"/>
        <v>222.58456659819413</v>
      </c>
      <c r="AD34" s="228">
        <f t="shared" si="26"/>
        <v>0</v>
      </c>
      <c r="AE34" s="228">
        <f t="shared" si="26"/>
        <v>0</v>
      </c>
      <c r="AF34" s="228">
        <f t="shared" si="26"/>
        <v>0</v>
      </c>
      <c r="AG34" s="228">
        <f t="shared" si="26"/>
        <v>0</v>
      </c>
      <c r="AH34" s="228">
        <f t="shared" si="26"/>
        <v>0</v>
      </c>
      <c r="AI34" s="228">
        <f t="shared" si="26"/>
        <v>0</v>
      </c>
      <c r="AJ34" s="220">
        <f t="shared" si="26"/>
        <v>4451.6913319638825</v>
      </c>
    </row>
    <row r="35" spans="1:36" x14ac:dyDescent="0.3">
      <c r="A35" s="226" t="s">
        <v>432</v>
      </c>
      <c r="B35" s="231"/>
      <c r="C35" s="232"/>
      <c r="D35" s="244"/>
      <c r="E35" s="99"/>
      <c r="F35" s="99"/>
      <c r="G35" s="100"/>
      <c r="H35" s="100"/>
      <c r="I35" s="169"/>
      <c r="J35" s="220">
        <v>0</v>
      </c>
      <c r="K35" s="220">
        <f t="shared" ref="K35:AI35" si="27">J34-K34</f>
        <v>0</v>
      </c>
      <c r="L35" s="220">
        <f t="shared" si="27"/>
        <v>0</v>
      </c>
      <c r="M35" s="220">
        <f t="shared" si="27"/>
        <v>0</v>
      </c>
      <c r="N35" s="220">
        <f t="shared" si="27"/>
        <v>0</v>
      </c>
      <c r="O35" s="220">
        <f t="shared" si="27"/>
        <v>0</v>
      </c>
      <c r="P35" s="220">
        <f t="shared" si="27"/>
        <v>0</v>
      </c>
      <c r="Q35" s="220">
        <f t="shared" si="27"/>
        <v>0</v>
      </c>
      <c r="R35" s="220">
        <f t="shared" si="27"/>
        <v>0</v>
      </c>
      <c r="S35" s="220">
        <f t="shared" si="27"/>
        <v>0</v>
      </c>
      <c r="T35" s="220">
        <f t="shared" si="27"/>
        <v>0</v>
      </c>
      <c r="U35" s="220">
        <f t="shared" si="27"/>
        <v>0</v>
      </c>
      <c r="V35" s="220">
        <f t="shared" si="27"/>
        <v>0</v>
      </c>
      <c r="W35" s="220">
        <f t="shared" si="27"/>
        <v>0</v>
      </c>
      <c r="X35" s="220">
        <f t="shared" si="27"/>
        <v>0</v>
      </c>
      <c r="Y35" s="220">
        <f t="shared" si="27"/>
        <v>0</v>
      </c>
      <c r="Z35" s="220">
        <f t="shared" si="27"/>
        <v>0</v>
      </c>
      <c r="AA35" s="220">
        <f t="shared" si="27"/>
        <v>0</v>
      </c>
      <c r="AB35" s="220">
        <f t="shared" si="27"/>
        <v>0</v>
      </c>
      <c r="AC35" s="220">
        <f t="shared" si="27"/>
        <v>0</v>
      </c>
      <c r="AD35" s="220">
        <f t="shared" si="27"/>
        <v>222.58456659819413</v>
      </c>
      <c r="AE35" s="220">
        <f t="shared" si="27"/>
        <v>0</v>
      </c>
      <c r="AF35" s="220">
        <f t="shared" si="27"/>
        <v>0</v>
      </c>
      <c r="AG35" s="220">
        <f t="shared" si="27"/>
        <v>0</v>
      </c>
      <c r="AH35" s="220">
        <f t="shared" si="27"/>
        <v>0</v>
      </c>
      <c r="AI35" s="220">
        <f t="shared" si="27"/>
        <v>0</v>
      </c>
      <c r="AJ35" s="84"/>
    </row>
    <row r="36" spans="1:36" x14ac:dyDescent="0.3">
      <c r="A36" s="226" t="s">
        <v>433</v>
      </c>
      <c r="B36" s="231"/>
      <c r="C36" s="232"/>
      <c r="D36" s="232"/>
      <c r="E36" s="96"/>
      <c r="F36" s="96"/>
      <c r="G36" s="101"/>
      <c r="H36" s="101"/>
      <c r="I36" s="118"/>
      <c r="J36" s="220">
        <f>$J34-J34</f>
        <v>0</v>
      </c>
      <c r="K36" s="220">
        <f t="shared" ref="K36:AI36" si="28">$J34-K34</f>
        <v>0</v>
      </c>
      <c r="L36" s="220">
        <f t="shared" si="28"/>
        <v>0</v>
      </c>
      <c r="M36" s="220">
        <f t="shared" si="28"/>
        <v>0</v>
      </c>
      <c r="N36" s="220">
        <f t="shared" si="28"/>
        <v>0</v>
      </c>
      <c r="O36" s="220">
        <f t="shared" si="28"/>
        <v>0</v>
      </c>
      <c r="P36" s="220">
        <f t="shared" si="28"/>
        <v>0</v>
      </c>
      <c r="Q36" s="220">
        <f t="shared" si="28"/>
        <v>0</v>
      </c>
      <c r="R36" s="220">
        <f t="shared" si="28"/>
        <v>0</v>
      </c>
      <c r="S36" s="220">
        <f t="shared" si="28"/>
        <v>0</v>
      </c>
      <c r="T36" s="220">
        <f t="shared" si="28"/>
        <v>0</v>
      </c>
      <c r="U36" s="220">
        <f t="shared" si="28"/>
        <v>0</v>
      </c>
      <c r="V36" s="220">
        <f t="shared" si="28"/>
        <v>0</v>
      </c>
      <c r="W36" s="220">
        <f t="shared" si="28"/>
        <v>0</v>
      </c>
      <c r="X36" s="220">
        <f t="shared" si="28"/>
        <v>0</v>
      </c>
      <c r="Y36" s="220">
        <f t="shared" si="28"/>
        <v>0</v>
      </c>
      <c r="Z36" s="220">
        <f t="shared" si="28"/>
        <v>0</v>
      </c>
      <c r="AA36" s="220">
        <f t="shared" si="28"/>
        <v>0</v>
      </c>
      <c r="AB36" s="220">
        <f t="shared" si="28"/>
        <v>0</v>
      </c>
      <c r="AC36" s="220">
        <f t="shared" si="28"/>
        <v>0</v>
      </c>
      <c r="AD36" s="220">
        <f t="shared" si="28"/>
        <v>222.58456659819413</v>
      </c>
      <c r="AE36" s="220">
        <f t="shared" si="28"/>
        <v>222.58456659819413</v>
      </c>
      <c r="AF36" s="220">
        <f t="shared" si="28"/>
        <v>222.58456659819413</v>
      </c>
      <c r="AG36" s="220">
        <f t="shared" si="28"/>
        <v>222.58456659819413</v>
      </c>
      <c r="AH36" s="220">
        <f t="shared" si="28"/>
        <v>222.58456659819413</v>
      </c>
      <c r="AI36" s="220">
        <f t="shared" si="28"/>
        <v>222.58456659819413</v>
      </c>
      <c r="AJ36" s="85"/>
    </row>
    <row r="37" spans="1:36" collapsed="1" x14ac:dyDescent="0.3">
      <c r="A37" s="41"/>
      <c r="B37" s="41"/>
      <c r="C37" s="41"/>
      <c r="D37" s="41"/>
      <c r="E37" s="41"/>
      <c r="F37" s="41"/>
      <c r="G37" s="41"/>
      <c r="H37" s="41"/>
      <c r="I37" s="41"/>
      <c r="J37" s="41"/>
      <c r="K37" s="41"/>
      <c r="L37" s="41"/>
      <c r="M37" s="41"/>
      <c r="N37" s="41"/>
      <c r="O37" s="41"/>
      <c r="P37" s="41"/>
      <c r="Q37" s="41"/>
      <c r="R37" s="41"/>
      <c r="S37" s="41"/>
      <c r="T37" s="41"/>
      <c r="U37" s="41"/>
    </row>
    <row r="38" spans="1:36" x14ac:dyDescent="0.3">
      <c r="A38" s="653" t="s">
        <v>442</v>
      </c>
      <c r="B38" s="286"/>
    </row>
  </sheetData>
  <mergeCells count="14">
    <mergeCell ref="AJ4:AJ5"/>
    <mergeCell ref="A28:A29"/>
    <mergeCell ref="B28:B29"/>
    <mergeCell ref="C28:C29"/>
    <mergeCell ref="D28:D29"/>
    <mergeCell ref="AJ28:AJ29"/>
    <mergeCell ref="A15:A16"/>
    <mergeCell ref="B15:B16"/>
    <mergeCell ref="C15:C16"/>
    <mergeCell ref="D15:D16"/>
    <mergeCell ref="A4:A5"/>
    <mergeCell ref="B4:B5"/>
    <mergeCell ref="C4:C5"/>
    <mergeCell ref="D4:D5"/>
  </mergeCell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E64A-92DC-4DCA-B4B2-55ABC7E942F6}">
  <dimension ref="A1:AJ37"/>
  <sheetViews>
    <sheetView workbookViewId="0">
      <selection activeCell="K20" sqref="K20"/>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21" width="7.77734375" customWidth="1"/>
    <col min="22" max="35" width="7.77734375" hidden="1" customWidth="1"/>
    <col min="36" max="36" width="9.77734375" customWidth="1"/>
  </cols>
  <sheetData>
    <row r="1" spans="1:36" ht="15.75" customHeight="1" x14ac:dyDescent="0.3">
      <c r="A1" s="3" t="s">
        <v>430</v>
      </c>
    </row>
    <row r="2" spans="1:36" x14ac:dyDescent="0.3">
      <c r="A2" s="49"/>
    </row>
    <row r="3" spans="1:36" x14ac:dyDescent="0.3">
      <c r="A3" s="28" t="s">
        <v>451</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4"/>
      <c r="U4" s="120"/>
      <c r="V4" s="120"/>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tr">
        <f>A17</f>
        <v>Advanced Thermostats - AIC Gas</v>
      </c>
      <c r="B6" s="274">
        <f>B17</f>
        <v>11</v>
      </c>
      <c r="C6" s="223">
        <f>C17*29.3/1000</f>
        <v>11746.515487751951</v>
      </c>
      <c r="D6" s="275">
        <f>D17</f>
        <v>1</v>
      </c>
      <c r="E6" s="116"/>
      <c r="F6" s="167"/>
      <c r="G6" s="146"/>
      <c r="H6" s="146"/>
      <c r="I6" s="271"/>
      <c r="J6" s="223">
        <f>J17*29.3/1000</f>
        <v>11746.515487751951</v>
      </c>
      <c r="K6" s="223">
        <f t="shared" ref="K6:AI6" si="1">K17*29.3/1000</f>
        <v>11746.515487751951</v>
      </c>
      <c r="L6" s="223">
        <f t="shared" si="1"/>
        <v>11746.515487751951</v>
      </c>
      <c r="M6" s="223">
        <f t="shared" si="1"/>
        <v>11746.515487751951</v>
      </c>
      <c r="N6" s="223">
        <f t="shared" si="1"/>
        <v>11746.515487751951</v>
      </c>
      <c r="O6" s="223">
        <f t="shared" si="1"/>
        <v>11746.515487751951</v>
      </c>
      <c r="P6" s="223">
        <f t="shared" si="1"/>
        <v>11746.515487751951</v>
      </c>
      <c r="Q6" s="223">
        <f t="shared" si="1"/>
        <v>11746.515487751951</v>
      </c>
      <c r="R6" s="223">
        <f t="shared" si="1"/>
        <v>11746.515487751951</v>
      </c>
      <c r="S6" s="223">
        <f t="shared" si="1"/>
        <v>11746.515487751951</v>
      </c>
      <c r="T6" s="223">
        <f t="shared" si="1"/>
        <v>11746.515487751951</v>
      </c>
      <c r="U6" s="223">
        <f t="shared" si="1"/>
        <v>0</v>
      </c>
      <c r="V6" s="223">
        <f t="shared" si="1"/>
        <v>0</v>
      </c>
      <c r="W6" s="223">
        <f t="shared" si="1"/>
        <v>0</v>
      </c>
      <c r="X6" s="223">
        <f t="shared" si="1"/>
        <v>0</v>
      </c>
      <c r="Y6" s="223">
        <f t="shared" si="1"/>
        <v>0</v>
      </c>
      <c r="Z6" s="223">
        <f t="shared" si="1"/>
        <v>0</v>
      </c>
      <c r="AA6" s="223">
        <f t="shared" si="1"/>
        <v>0</v>
      </c>
      <c r="AB6" s="223">
        <f t="shared" si="1"/>
        <v>0</v>
      </c>
      <c r="AC6" s="223">
        <f t="shared" si="1"/>
        <v>0</v>
      </c>
      <c r="AD6" s="223">
        <f t="shared" si="1"/>
        <v>0</v>
      </c>
      <c r="AE6" s="223">
        <f t="shared" si="1"/>
        <v>0</v>
      </c>
      <c r="AF6" s="223">
        <f t="shared" si="1"/>
        <v>0</v>
      </c>
      <c r="AG6" s="223">
        <f t="shared" si="1"/>
        <v>0</v>
      </c>
      <c r="AH6" s="223">
        <f t="shared" si="1"/>
        <v>0</v>
      </c>
      <c r="AI6" s="223">
        <f t="shared" si="1"/>
        <v>0</v>
      </c>
      <c r="AJ6" s="223">
        <f>SUM(E6:AI6)</f>
        <v>129211.67036527146</v>
      </c>
    </row>
    <row r="7" spans="1:36" x14ac:dyDescent="0.3">
      <c r="A7" s="273" t="str">
        <f>A25</f>
        <v>Advanced Thermostats - Non-AIC Gas</v>
      </c>
      <c r="B7" s="274">
        <f>B25</f>
        <v>11</v>
      </c>
      <c r="C7" s="223">
        <f>C25*29.3/1000</f>
        <v>3.3372700000000006</v>
      </c>
      <c r="D7" s="275">
        <f>D25</f>
        <v>1</v>
      </c>
      <c r="E7" s="116"/>
      <c r="F7" s="167"/>
      <c r="G7" s="146"/>
      <c r="H7" s="146"/>
      <c r="I7" s="271"/>
      <c r="J7" s="223">
        <f>J25*29.3/1000</f>
        <v>3.3372700000000006</v>
      </c>
      <c r="K7" s="223">
        <f t="shared" ref="K7:AI7" si="2">K25*29.3/1000</f>
        <v>3.3372700000000006</v>
      </c>
      <c r="L7" s="223">
        <f t="shared" si="2"/>
        <v>3.3372700000000006</v>
      </c>
      <c r="M7" s="223">
        <f t="shared" si="2"/>
        <v>3.3372700000000006</v>
      </c>
      <c r="N7" s="223">
        <f t="shared" si="2"/>
        <v>3.3372700000000006</v>
      </c>
      <c r="O7" s="223">
        <f t="shared" si="2"/>
        <v>3.3372700000000006</v>
      </c>
      <c r="P7" s="223">
        <f t="shared" si="2"/>
        <v>3.3372700000000006</v>
      </c>
      <c r="Q7" s="223">
        <f t="shared" si="2"/>
        <v>3.3372700000000006</v>
      </c>
      <c r="R7" s="223">
        <f t="shared" si="2"/>
        <v>3.3372700000000006</v>
      </c>
      <c r="S7" s="223">
        <f t="shared" si="2"/>
        <v>3.3372700000000006</v>
      </c>
      <c r="T7" s="223">
        <f t="shared" si="2"/>
        <v>3.3372700000000006</v>
      </c>
      <c r="U7" s="223">
        <f t="shared" si="2"/>
        <v>0</v>
      </c>
      <c r="V7" s="223">
        <f t="shared" si="2"/>
        <v>0</v>
      </c>
      <c r="W7" s="223">
        <f t="shared" si="2"/>
        <v>0</v>
      </c>
      <c r="X7" s="223">
        <f t="shared" si="2"/>
        <v>0</v>
      </c>
      <c r="Y7" s="223">
        <f t="shared" si="2"/>
        <v>0</v>
      </c>
      <c r="Z7" s="223">
        <f t="shared" si="2"/>
        <v>0</v>
      </c>
      <c r="AA7" s="223">
        <f t="shared" si="2"/>
        <v>0</v>
      </c>
      <c r="AB7" s="223">
        <f t="shared" si="2"/>
        <v>0</v>
      </c>
      <c r="AC7" s="223">
        <f t="shared" si="2"/>
        <v>0</v>
      </c>
      <c r="AD7" s="223">
        <f t="shared" si="2"/>
        <v>0</v>
      </c>
      <c r="AE7" s="223">
        <f t="shared" si="2"/>
        <v>0</v>
      </c>
      <c r="AF7" s="223">
        <f t="shared" si="2"/>
        <v>0</v>
      </c>
      <c r="AG7" s="223">
        <f t="shared" si="2"/>
        <v>0</v>
      </c>
      <c r="AH7" s="223">
        <f t="shared" si="2"/>
        <v>0</v>
      </c>
      <c r="AI7" s="223">
        <f t="shared" si="2"/>
        <v>0</v>
      </c>
      <c r="AJ7" s="223">
        <f>SUM(E7:AI7)</f>
        <v>36.709970000000013</v>
      </c>
    </row>
    <row r="8" spans="1:36" x14ac:dyDescent="0.3">
      <c r="A8" s="273" t="str">
        <f>A33</f>
        <v>Advanced Thermostats - Propane</v>
      </c>
      <c r="B8" s="274">
        <f>B33</f>
        <v>11</v>
      </c>
      <c r="C8" s="223">
        <f>C33*29.3/1000</f>
        <v>286.33029450000015</v>
      </c>
      <c r="D8" s="275">
        <f>D33</f>
        <v>0.99821082204768241</v>
      </c>
      <c r="E8" s="116"/>
      <c r="F8" s="167"/>
      <c r="G8" s="146"/>
      <c r="H8" s="146"/>
      <c r="I8" s="271"/>
      <c r="J8" s="223">
        <f>J33*29.3/1000</f>
        <v>285.81799865000011</v>
      </c>
      <c r="K8" s="223">
        <f t="shared" ref="K8:AI8" si="3">K33*29.3/1000</f>
        <v>285.81799865000011</v>
      </c>
      <c r="L8" s="223">
        <f t="shared" si="3"/>
        <v>285.81799865000011</v>
      </c>
      <c r="M8" s="223">
        <f t="shared" si="3"/>
        <v>285.81799865000011</v>
      </c>
      <c r="N8" s="223">
        <f t="shared" si="3"/>
        <v>285.81799865000011</v>
      </c>
      <c r="O8" s="223">
        <f t="shared" si="3"/>
        <v>285.81799865000011</v>
      </c>
      <c r="P8" s="223">
        <f t="shared" si="3"/>
        <v>285.81799865000011</v>
      </c>
      <c r="Q8" s="223">
        <f t="shared" si="3"/>
        <v>285.81799865000011</v>
      </c>
      <c r="R8" s="223">
        <f t="shared" si="3"/>
        <v>285.81799865000011</v>
      </c>
      <c r="S8" s="223">
        <f t="shared" si="3"/>
        <v>285.81799865000011</v>
      </c>
      <c r="T8" s="223">
        <f t="shared" si="3"/>
        <v>285.81799865000011</v>
      </c>
      <c r="U8" s="223">
        <f t="shared" si="3"/>
        <v>0</v>
      </c>
      <c r="V8" s="223">
        <f t="shared" si="3"/>
        <v>0</v>
      </c>
      <c r="W8" s="223">
        <f t="shared" si="3"/>
        <v>0</v>
      </c>
      <c r="X8" s="223">
        <f t="shared" si="3"/>
        <v>0</v>
      </c>
      <c r="Y8" s="223">
        <f t="shared" si="3"/>
        <v>0</v>
      </c>
      <c r="Z8" s="223">
        <f t="shared" si="3"/>
        <v>0</v>
      </c>
      <c r="AA8" s="223">
        <f t="shared" si="3"/>
        <v>0</v>
      </c>
      <c r="AB8" s="223">
        <f t="shared" si="3"/>
        <v>0</v>
      </c>
      <c r="AC8" s="223">
        <f t="shared" si="3"/>
        <v>0</v>
      </c>
      <c r="AD8" s="223">
        <f t="shared" si="3"/>
        <v>0</v>
      </c>
      <c r="AE8" s="223">
        <f t="shared" si="3"/>
        <v>0</v>
      </c>
      <c r="AF8" s="223">
        <f t="shared" si="3"/>
        <v>0</v>
      </c>
      <c r="AG8" s="223">
        <f t="shared" si="3"/>
        <v>0</v>
      </c>
      <c r="AH8" s="223">
        <f t="shared" si="3"/>
        <v>0</v>
      </c>
      <c r="AI8" s="223">
        <f t="shared" si="3"/>
        <v>0</v>
      </c>
      <c r="AJ8" s="223">
        <f>SUM(E8:AI8)</f>
        <v>3143.9979851500007</v>
      </c>
    </row>
    <row r="9" spans="1:36" x14ac:dyDescent="0.3">
      <c r="A9" s="226" t="s">
        <v>372</v>
      </c>
      <c r="B9" s="243"/>
      <c r="C9" s="228">
        <f>SUM(C6:C8)</f>
        <v>12036.18305225195</v>
      </c>
      <c r="D9" s="253">
        <f>J9/C9</f>
        <v>0.99995743701738538</v>
      </c>
      <c r="E9" s="118"/>
      <c r="F9" s="118"/>
      <c r="G9" s="272"/>
      <c r="H9" s="272"/>
      <c r="I9" s="118"/>
      <c r="J9" s="228">
        <f>SUM(J6:J8)</f>
        <v>12035.670756401951</v>
      </c>
      <c r="K9" s="228">
        <f t="shared" ref="K9:AI9" si="4">SUM(K6:K8)</f>
        <v>12035.670756401951</v>
      </c>
      <c r="L9" s="228">
        <f t="shared" si="4"/>
        <v>12035.670756401951</v>
      </c>
      <c r="M9" s="228">
        <f t="shared" si="4"/>
        <v>12035.670756401951</v>
      </c>
      <c r="N9" s="228">
        <f t="shared" si="4"/>
        <v>12035.670756401951</v>
      </c>
      <c r="O9" s="228">
        <f t="shared" si="4"/>
        <v>12035.670756401951</v>
      </c>
      <c r="P9" s="228">
        <f t="shared" si="4"/>
        <v>12035.670756401951</v>
      </c>
      <c r="Q9" s="228">
        <f t="shared" si="4"/>
        <v>12035.670756401951</v>
      </c>
      <c r="R9" s="228">
        <f t="shared" si="4"/>
        <v>12035.670756401951</v>
      </c>
      <c r="S9" s="228">
        <f t="shared" si="4"/>
        <v>12035.670756401951</v>
      </c>
      <c r="T9" s="228">
        <f t="shared" si="4"/>
        <v>12035.670756401951</v>
      </c>
      <c r="U9" s="228">
        <f t="shared" si="4"/>
        <v>0</v>
      </c>
      <c r="V9" s="228">
        <f t="shared" si="4"/>
        <v>0</v>
      </c>
      <c r="W9" s="228">
        <f t="shared" si="4"/>
        <v>0</v>
      </c>
      <c r="X9" s="228">
        <f t="shared" si="4"/>
        <v>0</v>
      </c>
      <c r="Y9" s="228">
        <f t="shared" si="4"/>
        <v>0</v>
      </c>
      <c r="Z9" s="228">
        <f t="shared" si="4"/>
        <v>0</v>
      </c>
      <c r="AA9" s="228">
        <f t="shared" si="4"/>
        <v>0</v>
      </c>
      <c r="AB9" s="228">
        <f t="shared" si="4"/>
        <v>0</v>
      </c>
      <c r="AC9" s="228">
        <f t="shared" si="4"/>
        <v>0</v>
      </c>
      <c r="AD9" s="228">
        <f t="shared" si="4"/>
        <v>0</v>
      </c>
      <c r="AE9" s="228">
        <f t="shared" si="4"/>
        <v>0</v>
      </c>
      <c r="AF9" s="228">
        <f t="shared" si="4"/>
        <v>0</v>
      </c>
      <c r="AG9" s="228">
        <f t="shared" si="4"/>
        <v>0</v>
      </c>
      <c r="AH9" s="228">
        <f t="shared" si="4"/>
        <v>0</v>
      </c>
      <c r="AI9" s="228">
        <f t="shared" si="4"/>
        <v>0</v>
      </c>
      <c r="AJ9" s="220">
        <f>SUM(AJ6:AJ8)</f>
        <v>132392.37832042147</v>
      </c>
    </row>
    <row r="10" spans="1:36" x14ac:dyDescent="0.3">
      <c r="A10" s="226" t="s">
        <v>373</v>
      </c>
      <c r="B10" s="231"/>
      <c r="C10" s="232"/>
      <c r="D10" s="244"/>
      <c r="E10" s="118"/>
      <c r="F10" s="118"/>
      <c r="G10" s="119"/>
      <c r="H10" s="119"/>
      <c r="I10" s="118"/>
      <c r="J10" s="220">
        <v>0</v>
      </c>
      <c r="K10" s="220">
        <f t="shared" ref="K10" si="5">J9-K9</f>
        <v>0</v>
      </c>
      <c r="L10" s="220">
        <f t="shared" ref="L10" si="6">K9-L9</f>
        <v>0</v>
      </c>
      <c r="M10" s="220">
        <f t="shared" ref="M10" si="7">L9-M9</f>
        <v>0</v>
      </c>
      <c r="N10" s="220">
        <f t="shared" ref="N10" si="8">M9-N9</f>
        <v>0</v>
      </c>
      <c r="O10" s="220">
        <f t="shared" ref="O10" si="9">N9-O9</f>
        <v>0</v>
      </c>
      <c r="P10" s="220">
        <f t="shared" ref="P10" si="10">O9-P9</f>
        <v>0</v>
      </c>
      <c r="Q10" s="220">
        <f t="shared" ref="Q10" si="11">P9-Q9</f>
        <v>0</v>
      </c>
      <c r="R10" s="220">
        <f t="shared" ref="R10" si="12">Q9-R9</f>
        <v>0</v>
      </c>
      <c r="S10" s="220">
        <f t="shared" ref="S10" si="13">R9-S9</f>
        <v>0</v>
      </c>
      <c r="T10" s="220">
        <f t="shared" ref="T10" si="14">S9-T9</f>
        <v>0</v>
      </c>
      <c r="U10" s="220">
        <f t="shared" ref="U10" si="15">T9-U9</f>
        <v>12035.670756401951</v>
      </c>
      <c r="V10" s="220">
        <f t="shared" ref="V10" si="16">U9-V9</f>
        <v>0</v>
      </c>
      <c r="W10" s="220">
        <f t="shared" ref="W10" si="17">V9-W9</f>
        <v>0</v>
      </c>
      <c r="X10" s="220">
        <f t="shared" ref="X10" si="18">W9-X9</f>
        <v>0</v>
      </c>
      <c r="Y10" s="220">
        <f t="shared" ref="Y10" si="19">X9-Y9</f>
        <v>0</v>
      </c>
      <c r="Z10" s="220">
        <f t="shared" ref="Z10" si="20">Y9-Z9</f>
        <v>0</v>
      </c>
      <c r="AA10" s="220">
        <f t="shared" ref="AA10" si="21">Z9-AA9</f>
        <v>0</v>
      </c>
      <c r="AB10" s="220">
        <f t="shared" ref="AB10" si="22">AA9-AB9</f>
        <v>0</v>
      </c>
      <c r="AC10" s="220">
        <f t="shared" ref="AC10" si="23">AB9-AC9</f>
        <v>0</v>
      </c>
      <c r="AD10" s="220">
        <f t="shared" ref="AD10" si="24">AC9-AD9</f>
        <v>0</v>
      </c>
      <c r="AE10" s="220">
        <f t="shared" ref="AE10" si="25">AD9-AE9</f>
        <v>0</v>
      </c>
      <c r="AF10" s="220">
        <f t="shared" ref="AF10" si="26">AE9-AF9</f>
        <v>0</v>
      </c>
      <c r="AG10" s="220">
        <f t="shared" ref="AG10" si="27">AF9-AG9</f>
        <v>0</v>
      </c>
      <c r="AH10" s="220">
        <f t="shared" ref="AH10" si="28">AG9-AH9</f>
        <v>0</v>
      </c>
      <c r="AI10" s="220">
        <f t="shared" ref="AI10" si="29">AH9-AI9</f>
        <v>0</v>
      </c>
      <c r="AJ10" s="107"/>
    </row>
    <row r="11" spans="1:36" x14ac:dyDescent="0.3">
      <c r="A11" s="226" t="s">
        <v>374</v>
      </c>
      <c r="B11" s="231"/>
      <c r="C11" s="232"/>
      <c r="D11" s="232"/>
      <c r="E11" s="118"/>
      <c r="F11" s="118"/>
      <c r="G11" s="119"/>
      <c r="H11" s="119"/>
      <c r="I11" s="118"/>
      <c r="J11" s="220">
        <f>$J9-J9</f>
        <v>0</v>
      </c>
      <c r="K11" s="220">
        <f t="shared" ref="K11:AI11" si="30">$J9-K9</f>
        <v>0</v>
      </c>
      <c r="L11" s="220">
        <f t="shared" si="30"/>
        <v>0</v>
      </c>
      <c r="M11" s="220">
        <f t="shared" si="30"/>
        <v>0</v>
      </c>
      <c r="N11" s="220">
        <f t="shared" si="30"/>
        <v>0</v>
      </c>
      <c r="O11" s="220">
        <f t="shared" si="30"/>
        <v>0</v>
      </c>
      <c r="P11" s="220">
        <f t="shared" si="30"/>
        <v>0</v>
      </c>
      <c r="Q11" s="220">
        <f t="shared" si="30"/>
        <v>0</v>
      </c>
      <c r="R11" s="220">
        <f t="shared" si="30"/>
        <v>0</v>
      </c>
      <c r="S11" s="220">
        <f t="shared" si="30"/>
        <v>0</v>
      </c>
      <c r="T11" s="220">
        <f t="shared" si="30"/>
        <v>0</v>
      </c>
      <c r="U11" s="220">
        <f t="shared" si="30"/>
        <v>12035.670756401951</v>
      </c>
      <c r="V11" s="220">
        <f t="shared" si="30"/>
        <v>12035.670756401951</v>
      </c>
      <c r="W11" s="220">
        <f t="shared" si="30"/>
        <v>12035.670756401951</v>
      </c>
      <c r="X11" s="220">
        <f t="shared" si="30"/>
        <v>12035.670756401951</v>
      </c>
      <c r="Y11" s="220">
        <f t="shared" si="30"/>
        <v>12035.670756401951</v>
      </c>
      <c r="Z11" s="220">
        <f t="shared" si="30"/>
        <v>12035.670756401951</v>
      </c>
      <c r="AA11" s="220">
        <f t="shared" si="30"/>
        <v>12035.670756401951</v>
      </c>
      <c r="AB11" s="220">
        <f t="shared" si="30"/>
        <v>12035.670756401951</v>
      </c>
      <c r="AC11" s="220">
        <f t="shared" si="30"/>
        <v>12035.670756401951</v>
      </c>
      <c r="AD11" s="220">
        <f t="shared" si="30"/>
        <v>12035.670756401951</v>
      </c>
      <c r="AE11" s="220">
        <f t="shared" si="30"/>
        <v>12035.670756401951</v>
      </c>
      <c r="AF11" s="220">
        <f t="shared" si="30"/>
        <v>12035.670756401951</v>
      </c>
      <c r="AG11" s="220">
        <f t="shared" si="30"/>
        <v>12035.670756401951</v>
      </c>
      <c r="AH11" s="220">
        <f t="shared" si="30"/>
        <v>12035.670756401951</v>
      </c>
      <c r="AI11" s="220">
        <f t="shared" si="30"/>
        <v>12035.670756401951</v>
      </c>
      <c r="AJ11" s="102"/>
    </row>
    <row r="12" spans="1:36" x14ac:dyDescent="0.3">
      <c r="A12" s="239" t="s">
        <v>70</v>
      </c>
      <c r="B12" s="254">
        <f>SUMPRODUCT(B6:B8,C6:C8)/C9</f>
        <v>11.000000000000002</v>
      </c>
      <c r="C12" s="77"/>
      <c r="D12" s="41"/>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row>
    <row r="13" spans="1:36" x14ac:dyDescent="0.3">
      <c r="A13" s="41"/>
      <c r="B13" s="123"/>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row>
    <row r="14" spans="1:36" x14ac:dyDescent="0.3">
      <c r="A14" s="125" t="s">
        <v>443</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row>
    <row r="15" spans="1:36" ht="15.75" customHeight="1" x14ac:dyDescent="0.3">
      <c r="A15" s="561" t="s">
        <v>314</v>
      </c>
      <c r="B15" s="563" t="s">
        <v>0</v>
      </c>
      <c r="C15" s="563" t="s">
        <v>457</v>
      </c>
      <c r="D15" s="563" t="s">
        <v>60</v>
      </c>
      <c r="E15" s="138"/>
      <c r="F15" s="133"/>
      <c r="G15" s="133"/>
      <c r="H15" s="133"/>
      <c r="I15" s="133"/>
      <c r="J15" s="138" t="s">
        <v>78</v>
      </c>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559" t="s">
        <v>1</v>
      </c>
    </row>
    <row r="16" spans="1:36" x14ac:dyDescent="0.3">
      <c r="A16" s="566"/>
      <c r="B16" s="565"/>
      <c r="C16" s="565"/>
      <c r="D16" s="564"/>
      <c r="E16" s="1">
        <f>E5</f>
        <v>2018</v>
      </c>
      <c r="F16" s="1">
        <f t="shared" ref="F16:AI16" si="31">F5</f>
        <v>2019</v>
      </c>
      <c r="G16" s="1">
        <f t="shared" si="31"/>
        <v>2020</v>
      </c>
      <c r="H16" s="1">
        <f t="shared" si="31"/>
        <v>2021</v>
      </c>
      <c r="I16" s="1">
        <f t="shared" si="31"/>
        <v>2022</v>
      </c>
      <c r="J16" s="1">
        <f t="shared" si="31"/>
        <v>2023</v>
      </c>
      <c r="K16" s="1">
        <f t="shared" si="31"/>
        <v>2024</v>
      </c>
      <c r="L16" s="1">
        <f t="shared" si="31"/>
        <v>2025</v>
      </c>
      <c r="M16" s="1">
        <f t="shared" si="31"/>
        <v>2026</v>
      </c>
      <c r="N16" s="1">
        <f t="shared" si="31"/>
        <v>2027</v>
      </c>
      <c r="O16" s="1">
        <f t="shared" si="31"/>
        <v>2028</v>
      </c>
      <c r="P16" s="1">
        <f t="shared" si="31"/>
        <v>2029</v>
      </c>
      <c r="Q16" s="1">
        <f t="shared" si="31"/>
        <v>2030</v>
      </c>
      <c r="R16" s="1">
        <f t="shared" si="31"/>
        <v>2031</v>
      </c>
      <c r="S16" s="1">
        <f t="shared" si="31"/>
        <v>2032</v>
      </c>
      <c r="T16" s="1">
        <f t="shared" si="31"/>
        <v>2033</v>
      </c>
      <c r="U16" s="1">
        <f t="shared" si="31"/>
        <v>2034</v>
      </c>
      <c r="V16" s="1">
        <f t="shared" si="31"/>
        <v>2035</v>
      </c>
      <c r="W16" s="1">
        <f t="shared" si="31"/>
        <v>2036</v>
      </c>
      <c r="X16" s="1">
        <f t="shared" si="31"/>
        <v>2037</v>
      </c>
      <c r="Y16" s="1">
        <f t="shared" si="31"/>
        <v>2038</v>
      </c>
      <c r="Z16" s="1">
        <f t="shared" si="31"/>
        <v>2039</v>
      </c>
      <c r="AA16" s="1">
        <f t="shared" si="31"/>
        <v>2040</v>
      </c>
      <c r="AB16" s="1">
        <f t="shared" si="31"/>
        <v>2041</v>
      </c>
      <c r="AC16" s="1">
        <f t="shared" si="31"/>
        <v>2042</v>
      </c>
      <c r="AD16" s="1">
        <f t="shared" si="31"/>
        <v>2043</v>
      </c>
      <c r="AE16" s="1">
        <f t="shared" si="31"/>
        <v>2044</v>
      </c>
      <c r="AF16" s="1">
        <f t="shared" si="31"/>
        <v>2045</v>
      </c>
      <c r="AG16" s="1">
        <f t="shared" si="31"/>
        <v>2046</v>
      </c>
      <c r="AH16" s="1">
        <f t="shared" si="31"/>
        <v>2047</v>
      </c>
      <c r="AI16" s="1">
        <f t="shared" si="31"/>
        <v>2048</v>
      </c>
      <c r="AJ16" s="560"/>
    </row>
    <row r="17" spans="1:36" x14ac:dyDescent="0.3">
      <c r="A17" s="273" t="s">
        <v>454</v>
      </c>
      <c r="B17" s="274">
        <v>11</v>
      </c>
      <c r="C17" s="223">
        <f>'(b-25) Conversions'!C17-(SUM('(b-25) Conversions'!D4:E15)+'(b-25) Conversions'!C6+'(b-25) Conversions'!C10)</f>
        <v>400904.96545228502</v>
      </c>
      <c r="D17" s="275">
        <f>J17/C17</f>
        <v>1</v>
      </c>
      <c r="E17" s="27"/>
      <c r="F17" s="55"/>
      <c r="G17" s="27"/>
      <c r="H17" s="27"/>
      <c r="I17" s="271"/>
      <c r="J17" s="223">
        <f>C17</f>
        <v>400904.96545228502</v>
      </c>
      <c r="K17" s="223">
        <f t="shared" ref="K17:S17" si="32">J17</f>
        <v>400904.96545228502</v>
      </c>
      <c r="L17" s="223">
        <f t="shared" si="32"/>
        <v>400904.96545228502</v>
      </c>
      <c r="M17" s="223">
        <f t="shared" si="32"/>
        <v>400904.96545228502</v>
      </c>
      <c r="N17" s="223">
        <f t="shared" si="32"/>
        <v>400904.96545228502</v>
      </c>
      <c r="O17" s="223">
        <f t="shared" si="32"/>
        <v>400904.96545228502</v>
      </c>
      <c r="P17" s="223">
        <f t="shared" si="32"/>
        <v>400904.96545228502</v>
      </c>
      <c r="Q17" s="223">
        <f t="shared" si="32"/>
        <v>400904.96545228502</v>
      </c>
      <c r="R17" s="223">
        <f t="shared" si="32"/>
        <v>400904.96545228502</v>
      </c>
      <c r="S17" s="223">
        <f t="shared" si="32"/>
        <v>400904.96545228502</v>
      </c>
      <c r="T17" s="223">
        <f t="shared" ref="T17" si="33">S17</f>
        <v>400904.96545228502</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3">
        <f>SUM(E17:AI17)</f>
        <v>4409954.6199751347</v>
      </c>
    </row>
    <row r="18" spans="1:36" x14ac:dyDescent="0.3">
      <c r="A18" s="226" t="s">
        <v>431</v>
      </c>
      <c r="B18" s="243"/>
      <c r="C18" s="228">
        <f>SUM(C17:C17)</f>
        <v>400904.96545228502</v>
      </c>
      <c r="D18" s="253">
        <f>J18/C18</f>
        <v>1</v>
      </c>
      <c r="E18" s="108"/>
      <c r="F18" s="96"/>
      <c r="G18" s="99"/>
      <c r="H18" s="99"/>
      <c r="I18" s="118"/>
      <c r="J18" s="228">
        <f t="shared" ref="J18:AJ18" si="34">SUM(J17:J17)</f>
        <v>400904.96545228502</v>
      </c>
      <c r="K18" s="228">
        <f t="shared" si="34"/>
        <v>400904.96545228502</v>
      </c>
      <c r="L18" s="228">
        <f t="shared" si="34"/>
        <v>400904.96545228502</v>
      </c>
      <c r="M18" s="228">
        <f t="shared" si="34"/>
        <v>400904.96545228502</v>
      </c>
      <c r="N18" s="228">
        <f t="shared" si="34"/>
        <v>400904.96545228502</v>
      </c>
      <c r="O18" s="228">
        <f t="shared" si="34"/>
        <v>400904.96545228502</v>
      </c>
      <c r="P18" s="228">
        <f t="shared" si="34"/>
        <v>400904.96545228502</v>
      </c>
      <c r="Q18" s="228">
        <f t="shared" si="34"/>
        <v>400904.96545228502</v>
      </c>
      <c r="R18" s="228">
        <f t="shared" si="34"/>
        <v>400904.96545228502</v>
      </c>
      <c r="S18" s="228">
        <f t="shared" si="34"/>
        <v>400904.96545228502</v>
      </c>
      <c r="T18" s="228">
        <f t="shared" si="34"/>
        <v>400904.96545228502</v>
      </c>
      <c r="U18" s="228">
        <f t="shared" si="34"/>
        <v>0</v>
      </c>
      <c r="V18" s="228">
        <f t="shared" si="34"/>
        <v>0</v>
      </c>
      <c r="W18" s="228">
        <f t="shared" si="34"/>
        <v>0</v>
      </c>
      <c r="X18" s="228">
        <f t="shared" si="34"/>
        <v>0</v>
      </c>
      <c r="Y18" s="228">
        <f t="shared" si="34"/>
        <v>0</v>
      </c>
      <c r="Z18" s="228">
        <f t="shared" si="34"/>
        <v>0</v>
      </c>
      <c r="AA18" s="228">
        <f t="shared" si="34"/>
        <v>0</v>
      </c>
      <c r="AB18" s="228">
        <f t="shared" si="34"/>
        <v>0</v>
      </c>
      <c r="AC18" s="228">
        <f t="shared" si="34"/>
        <v>0</v>
      </c>
      <c r="AD18" s="228">
        <f t="shared" si="34"/>
        <v>0</v>
      </c>
      <c r="AE18" s="228">
        <f t="shared" si="34"/>
        <v>0</v>
      </c>
      <c r="AF18" s="228">
        <f t="shared" si="34"/>
        <v>0</v>
      </c>
      <c r="AG18" s="228">
        <f t="shared" si="34"/>
        <v>0</v>
      </c>
      <c r="AH18" s="228">
        <f t="shared" si="34"/>
        <v>0</v>
      </c>
      <c r="AI18" s="228">
        <f t="shared" si="34"/>
        <v>0</v>
      </c>
      <c r="AJ18" s="220">
        <f t="shared" si="34"/>
        <v>4409954.6199751347</v>
      </c>
    </row>
    <row r="19" spans="1:36" x14ac:dyDescent="0.3">
      <c r="A19" s="226" t="s">
        <v>432</v>
      </c>
      <c r="B19" s="231"/>
      <c r="C19" s="232"/>
      <c r="D19" s="244"/>
      <c r="E19" s="99"/>
      <c r="F19" s="99"/>
      <c r="G19" s="100"/>
      <c r="H19" s="100"/>
      <c r="I19" s="169"/>
      <c r="J19" s="220">
        <v>0</v>
      </c>
      <c r="K19" s="220">
        <f t="shared" ref="K19:AI19" si="35">J18-K18</f>
        <v>0</v>
      </c>
      <c r="L19" s="220">
        <f t="shared" ref="L19" si="36">K18-L18</f>
        <v>0</v>
      </c>
      <c r="M19" s="220">
        <f t="shared" ref="M19" si="37">L18-M18</f>
        <v>0</v>
      </c>
      <c r="N19" s="220">
        <f t="shared" ref="N19" si="38">M18-N18</f>
        <v>0</v>
      </c>
      <c r="O19" s="220">
        <f t="shared" ref="O19" si="39">N18-O18</f>
        <v>0</v>
      </c>
      <c r="P19" s="220">
        <f t="shared" ref="P19" si="40">O18-P18</f>
        <v>0</v>
      </c>
      <c r="Q19" s="220">
        <f t="shared" ref="Q19" si="41">P18-Q18</f>
        <v>0</v>
      </c>
      <c r="R19" s="220">
        <f t="shared" ref="R19" si="42">Q18-R18</f>
        <v>0</v>
      </c>
      <c r="S19" s="220">
        <f t="shared" ref="S19" si="43">R18-S18</f>
        <v>0</v>
      </c>
      <c r="T19" s="220">
        <f t="shared" ref="T19" si="44">S18-T18</f>
        <v>0</v>
      </c>
      <c r="U19" s="220">
        <f t="shared" si="35"/>
        <v>400904.96545228502</v>
      </c>
      <c r="V19" s="220">
        <f t="shared" si="35"/>
        <v>0</v>
      </c>
      <c r="W19" s="220">
        <f t="shared" si="35"/>
        <v>0</v>
      </c>
      <c r="X19" s="220">
        <f t="shared" si="35"/>
        <v>0</v>
      </c>
      <c r="Y19" s="220">
        <f t="shared" si="35"/>
        <v>0</v>
      </c>
      <c r="Z19" s="220">
        <f t="shared" si="35"/>
        <v>0</v>
      </c>
      <c r="AA19" s="220">
        <f t="shared" si="35"/>
        <v>0</v>
      </c>
      <c r="AB19" s="220">
        <f t="shared" si="35"/>
        <v>0</v>
      </c>
      <c r="AC19" s="220">
        <f t="shared" si="35"/>
        <v>0</v>
      </c>
      <c r="AD19" s="220">
        <f t="shared" si="35"/>
        <v>0</v>
      </c>
      <c r="AE19" s="220">
        <f t="shared" si="35"/>
        <v>0</v>
      </c>
      <c r="AF19" s="220">
        <f t="shared" si="35"/>
        <v>0</v>
      </c>
      <c r="AG19" s="220">
        <f t="shared" si="35"/>
        <v>0</v>
      </c>
      <c r="AH19" s="220">
        <f t="shared" si="35"/>
        <v>0</v>
      </c>
      <c r="AI19" s="220">
        <f t="shared" si="35"/>
        <v>0</v>
      </c>
      <c r="AJ19" s="107"/>
    </row>
    <row r="20" spans="1:36" x14ac:dyDescent="0.3">
      <c r="A20" s="226" t="s">
        <v>433</v>
      </c>
      <c r="B20" s="231"/>
      <c r="C20" s="232"/>
      <c r="D20" s="232"/>
      <c r="E20" s="96"/>
      <c r="F20" s="96"/>
      <c r="G20" s="101"/>
      <c r="H20" s="101"/>
      <c r="I20" s="118"/>
      <c r="J20" s="220">
        <f>$J18-J18</f>
        <v>0</v>
      </c>
      <c r="K20" s="220">
        <f t="shared" ref="K20:AI20" si="45">$J18-K18</f>
        <v>0</v>
      </c>
      <c r="L20" s="220">
        <f t="shared" si="45"/>
        <v>0</v>
      </c>
      <c r="M20" s="220">
        <f t="shared" si="45"/>
        <v>0</v>
      </c>
      <c r="N20" s="220">
        <f t="shared" si="45"/>
        <v>0</v>
      </c>
      <c r="O20" s="220">
        <f t="shared" si="45"/>
        <v>0</v>
      </c>
      <c r="P20" s="220">
        <f t="shared" si="45"/>
        <v>0</v>
      </c>
      <c r="Q20" s="220">
        <f t="shared" si="45"/>
        <v>0</v>
      </c>
      <c r="R20" s="220">
        <f t="shared" si="45"/>
        <v>0</v>
      </c>
      <c r="S20" s="220">
        <f t="shared" si="45"/>
        <v>0</v>
      </c>
      <c r="T20" s="220">
        <f t="shared" si="45"/>
        <v>0</v>
      </c>
      <c r="U20" s="220">
        <f t="shared" si="45"/>
        <v>400904.96545228502</v>
      </c>
      <c r="V20" s="220">
        <f t="shared" si="45"/>
        <v>400904.96545228502</v>
      </c>
      <c r="W20" s="220">
        <f t="shared" si="45"/>
        <v>400904.96545228502</v>
      </c>
      <c r="X20" s="220">
        <f t="shared" si="45"/>
        <v>400904.96545228502</v>
      </c>
      <c r="Y20" s="220">
        <f t="shared" si="45"/>
        <v>400904.96545228502</v>
      </c>
      <c r="Z20" s="220">
        <f t="shared" si="45"/>
        <v>400904.96545228502</v>
      </c>
      <c r="AA20" s="220">
        <f t="shared" si="45"/>
        <v>400904.96545228502</v>
      </c>
      <c r="AB20" s="220">
        <f t="shared" si="45"/>
        <v>400904.96545228502</v>
      </c>
      <c r="AC20" s="220">
        <f t="shared" si="45"/>
        <v>400904.96545228502</v>
      </c>
      <c r="AD20" s="220">
        <f t="shared" si="45"/>
        <v>400904.96545228502</v>
      </c>
      <c r="AE20" s="220">
        <f t="shared" si="45"/>
        <v>400904.96545228502</v>
      </c>
      <c r="AF20" s="220">
        <f t="shared" si="45"/>
        <v>400904.96545228502</v>
      </c>
      <c r="AG20" s="220">
        <f t="shared" si="45"/>
        <v>400904.96545228502</v>
      </c>
      <c r="AH20" s="220">
        <f t="shared" si="45"/>
        <v>400904.96545228502</v>
      </c>
      <c r="AI20" s="220">
        <f t="shared" si="45"/>
        <v>400904.96545228502</v>
      </c>
      <c r="AJ20" s="102"/>
    </row>
    <row r="21" spans="1:36" collapsed="1" x14ac:dyDescent="0.3">
      <c r="A21" s="41"/>
      <c r="B21" s="41"/>
      <c r="C21" s="41"/>
      <c r="D21" s="41"/>
      <c r="E21" s="41"/>
      <c r="F21" s="41"/>
      <c r="G21" s="41"/>
      <c r="H21" s="41"/>
      <c r="I21" s="41"/>
      <c r="J21" s="41"/>
      <c r="K21" s="41"/>
      <c r="L21" s="41"/>
      <c r="M21" s="41"/>
      <c r="N21" s="41"/>
      <c r="O21" s="41"/>
      <c r="P21" s="41"/>
      <c r="Q21" s="41"/>
      <c r="R21" s="41"/>
      <c r="S21" s="41"/>
      <c r="T21" s="41"/>
      <c r="U21" s="41"/>
      <c r="AJ21" s="41"/>
    </row>
    <row r="22" spans="1:36" x14ac:dyDescent="0.3">
      <c r="A22" s="125" t="s">
        <v>452</v>
      </c>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row>
    <row r="23" spans="1:36" ht="15.75" customHeight="1" x14ac:dyDescent="0.3">
      <c r="A23" s="561" t="s">
        <v>314</v>
      </c>
      <c r="B23" s="563" t="s">
        <v>0</v>
      </c>
      <c r="C23" s="563" t="s">
        <v>457</v>
      </c>
      <c r="D23" s="563" t="s">
        <v>60</v>
      </c>
      <c r="E23" s="138"/>
      <c r="F23" s="133"/>
      <c r="G23" s="133"/>
      <c r="H23" s="133"/>
      <c r="I23" s="133"/>
      <c r="J23" s="138" t="s">
        <v>78</v>
      </c>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559" t="s">
        <v>1</v>
      </c>
    </row>
    <row r="24" spans="1:36" x14ac:dyDescent="0.3">
      <c r="A24" s="566"/>
      <c r="B24" s="565"/>
      <c r="C24" s="565"/>
      <c r="D24" s="564"/>
      <c r="E24" s="1">
        <f>E5</f>
        <v>2018</v>
      </c>
      <c r="F24" s="1">
        <f t="shared" ref="F24:AI24" si="46">F5</f>
        <v>2019</v>
      </c>
      <c r="G24" s="1">
        <f t="shared" si="46"/>
        <v>2020</v>
      </c>
      <c r="H24" s="1">
        <f t="shared" si="46"/>
        <v>2021</v>
      </c>
      <c r="I24" s="1">
        <f t="shared" si="46"/>
        <v>2022</v>
      </c>
      <c r="J24" s="1">
        <f t="shared" si="46"/>
        <v>2023</v>
      </c>
      <c r="K24" s="1">
        <f t="shared" si="46"/>
        <v>2024</v>
      </c>
      <c r="L24" s="1">
        <f t="shared" si="46"/>
        <v>2025</v>
      </c>
      <c r="M24" s="1">
        <f t="shared" si="46"/>
        <v>2026</v>
      </c>
      <c r="N24" s="1">
        <f t="shared" si="46"/>
        <v>2027</v>
      </c>
      <c r="O24" s="1">
        <f t="shared" si="46"/>
        <v>2028</v>
      </c>
      <c r="P24" s="1">
        <f t="shared" si="46"/>
        <v>2029</v>
      </c>
      <c r="Q24" s="1">
        <f t="shared" si="46"/>
        <v>2030</v>
      </c>
      <c r="R24" s="1">
        <f t="shared" si="46"/>
        <v>2031</v>
      </c>
      <c r="S24" s="1">
        <f t="shared" si="46"/>
        <v>2032</v>
      </c>
      <c r="T24" s="1">
        <f t="shared" si="46"/>
        <v>2033</v>
      </c>
      <c r="U24" s="1">
        <f t="shared" si="46"/>
        <v>2034</v>
      </c>
      <c r="V24" s="1">
        <f t="shared" si="46"/>
        <v>2035</v>
      </c>
      <c r="W24" s="1">
        <f t="shared" si="46"/>
        <v>2036</v>
      </c>
      <c r="X24" s="1">
        <f t="shared" si="46"/>
        <v>2037</v>
      </c>
      <c r="Y24" s="1">
        <f t="shared" si="46"/>
        <v>2038</v>
      </c>
      <c r="Z24" s="1">
        <f t="shared" si="46"/>
        <v>2039</v>
      </c>
      <c r="AA24" s="1">
        <f t="shared" si="46"/>
        <v>2040</v>
      </c>
      <c r="AB24" s="1">
        <f t="shared" si="46"/>
        <v>2041</v>
      </c>
      <c r="AC24" s="1">
        <f t="shared" si="46"/>
        <v>2042</v>
      </c>
      <c r="AD24" s="1">
        <f t="shared" si="46"/>
        <v>2043</v>
      </c>
      <c r="AE24" s="1">
        <f t="shared" si="46"/>
        <v>2044</v>
      </c>
      <c r="AF24" s="1">
        <f t="shared" si="46"/>
        <v>2045</v>
      </c>
      <c r="AG24" s="1">
        <f t="shared" si="46"/>
        <v>2046</v>
      </c>
      <c r="AH24" s="1">
        <f t="shared" si="46"/>
        <v>2047</v>
      </c>
      <c r="AI24" s="1">
        <f t="shared" si="46"/>
        <v>2048</v>
      </c>
      <c r="AJ24" s="560"/>
    </row>
    <row r="25" spans="1:36" x14ac:dyDescent="0.3">
      <c r="A25" s="273" t="s">
        <v>455</v>
      </c>
      <c r="B25" s="274">
        <v>11</v>
      </c>
      <c r="C25" s="223">
        <v>113.9</v>
      </c>
      <c r="D25" s="275">
        <f>J25/C25</f>
        <v>1</v>
      </c>
      <c r="E25" s="27"/>
      <c r="F25" s="55"/>
      <c r="G25" s="27"/>
      <c r="H25" s="27"/>
      <c r="I25" s="271"/>
      <c r="J25" s="223">
        <v>113.9</v>
      </c>
      <c r="K25" s="223">
        <f t="shared" ref="K25" si="47">J25</f>
        <v>113.9</v>
      </c>
      <c r="L25" s="223">
        <f t="shared" ref="L25" si="48">K25</f>
        <v>113.9</v>
      </c>
      <c r="M25" s="223">
        <f t="shared" ref="M25" si="49">L25</f>
        <v>113.9</v>
      </c>
      <c r="N25" s="223">
        <f t="shared" ref="N25" si="50">M25</f>
        <v>113.9</v>
      </c>
      <c r="O25" s="223">
        <f t="shared" ref="O25" si="51">N25</f>
        <v>113.9</v>
      </c>
      <c r="P25" s="223">
        <f t="shared" ref="P25" si="52">O25</f>
        <v>113.9</v>
      </c>
      <c r="Q25" s="223">
        <f t="shared" ref="Q25" si="53">P25</f>
        <v>113.9</v>
      </c>
      <c r="R25" s="223">
        <f t="shared" ref="R25" si="54">Q25</f>
        <v>113.9</v>
      </c>
      <c r="S25" s="223">
        <f t="shared" ref="S25" si="55">R25</f>
        <v>113.9</v>
      </c>
      <c r="T25" s="223">
        <f t="shared" ref="T25" si="56">S25</f>
        <v>113.9</v>
      </c>
      <c r="U25" s="223">
        <v>0</v>
      </c>
      <c r="V25" s="223">
        <v>0</v>
      </c>
      <c r="W25" s="223">
        <v>0</v>
      </c>
      <c r="X25" s="223">
        <v>0</v>
      </c>
      <c r="Y25" s="223">
        <v>0</v>
      </c>
      <c r="Z25" s="223">
        <v>0</v>
      </c>
      <c r="AA25" s="223">
        <v>0</v>
      </c>
      <c r="AB25" s="223">
        <v>0</v>
      </c>
      <c r="AC25" s="223">
        <v>0</v>
      </c>
      <c r="AD25" s="223">
        <v>0</v>
      </c>
      <c r="AE25" s="223">
        <v>0</v>
      </c>
      <c r="AF25" s="223">
        <v>0</v>
      </c>
      <c r="AG25" s="223">
        <v>0</v>
      </c>
      <c r="AH25" s="223">
        <v>0</v>
      </c>
      <c r="AI25" s="223">
        <v>0</v>
      </c>
      <c r="AJ25" s="223">
        <f>SUM(E25:AI25)</f>
        <v>1252.9000000000001</v>
      </c>
    </row>
    <row r="26" spans="1:36" x14ac:dyDescent="0.3">
      <c r="A26" s="226" t="s">
        <v>431</v>
      </c>
      <c r="B26" s="243"/>
      <c r="C26" s="228">
        <f>SUM(C25:C25)</f>
        <v>113.9</v>
      </c>
      <c r="D26" s="253">
        <f>J26/C26</f>
        <v>1</v>
      </c>
      <c r="E26" s="108"/>
      <c r="F26" s="96"/>
      <c r="G26" s="99"/>
      <c r="H26" s="99"/>
      <c r="I26" s="118"/>
      <c r="J26" s="228">
        <f t="shared" ref="J26:AJ26" si="57">SUM(J25:J25)</f>
        <v>113.9</v>
      </c>
      <c r="K26" s="228">
        <f t="shared" si="57"/>
        <v>113.9</v>
      </c>
      <c r="L26" s="228">
        <f t="shared" si="57"/>
        <v>113.9</v>
      </c>
      <c r="M26" s="228">
        <f t="shared" si="57"/>
        <v>113.9</v>
      </c>
      <c r="N26" s="228">
        <f t="shared" si="57"/>
        <v>113.9</v>
      </c>
      <c r="O26" s="228">
        <f t="shared" si="57"/>
        <v>113.9</v>
      </c>
      <c r="P26" s="228">
        <f t="shared" si="57"/>
        <v>113.9</v>
      </c>
      <c r="Q26" s="228">
        <f t="shared" si="57"/>
        <v>113.9</v>
      </c>
      <c r="R26" s="228">
        <f t="shared" si="57"/>
        <v>113.9</v>
      </c>
      <c r="S26" s="228">
        <f t="shared" si="57"/>
        <v>113.9</v>
      </c>
      <c r="T26" s="228">
        <f t="shared" si="57"/>
        <v>113.9</v>
      </c>
      <c r="U26" s="228">
        <f t="shared" si="57"/>
        <v>0</v>
      </c>
      <c r="V26" s="228">
        <f t="shared" si="57"/>
        <v>0</v>
      </c>
      <c r="W26" s="228">
        <f t="shared" si="57"/>
        <v>0</v>
      </c>
      <c r="X26" s="228">
        <f t="shared" si="57"/>
        <v>0</v>
      </c>
      <c r="Y26" s="228">
        <f t="shared" si="57"/>
        <v>0</v>
      </c>
      <c r="Z26" s="228">
        <f t="shared" si="57"/>
        <v>0</v>
      </c>
      <c r="AA26" s="228">
        <f t="shared" si="57"/>
        <v>0</v>
      </c>
      <c r="AB26" s="228">
        <f t="shared" si="57"/>
        <v>0</v>
      </c>
      <c r="AC26" s="228">
        <f t="shared" si="57"/>
        <v>0</v>
      </c>
      <c r="AD26" s="228">
        <f t="shared" si="57"/>
        <v>0</v>
      </c>
      <c r="AE26" s="228">
        <f t="shared" si="57"/>
        <v>0</v>
      </c>
      <c r="AF26" s="228">
        <f t="shared" si="57"/>
        <v>0</v>
      </c>
      <c r="AG26" s="228">
        <f t="shared" si="57"/>
        <v>0</v>
      </c>
      <c r="AH26" s="228">
        <f t="shared" si="57"/>
        <v>0</v>
      </c>
      <c r="AI26" s="228">
        <f t="shared" si="57"/>
        <v>0</v>
      </c>
      <c r="AJ26" s="220">
        <f t="shared" si="57"/>
        <v>1252.9000000000001</v>
      </c>
    </row>
    <row r="27" spans="1:36" x14ac:dyDescent="0.3">
      <c r="A27" s="226" t="s">
        <v>432</v>
      </c>
      <c r="B27" s="231"/>
      <c r="C27" s="232"/>
      <c r="D27" s="244"/>
      <c r="E27" s="99"/>
      <c r="F27" s="99"/>
      <c r="G27" s="100"/>
      <c r="H27" s="100"/>
      <c r="I27" s="169"/>
      <c r="J27" s="220">
        <v>0</v>
      </c>
      <c r="K27" s="220">
        <f t="shared" ref="K27" si="58">J26-K26</f>
        <v>0</v>
      </c>
      <c r="L27" s="220">
        <f t="shared" ref="L27" si="59">K26-L26</f>
        <v>0</v>
      </c>
      <c r="M27" s="220">
        <f t="shared" ref="M27" si="60">L26-M26</f>
        <v>0</v>
      </c>
      <c r="N27" s="220">
        <f t="shared" ref="N27" si="61">M26-N26</f>
        <v>0</v>
      </c>
      <c r="O27" s="220">
        <f t="shared" ref="O27" si="62">N26-O26</f>
        <v>0</v>
      </c>
      <c r="P27" s="220">
        <f t="shared" ref="P27" si="63">O26-P26</f>
        <v>0</v>
      </c>
      <c r="Q27" s="220">
        <f t="shared" ref="Q27" si="64">P26-Q26</f>
        <v>0</v>
      </c>
      <c r="R27" s="220">
        <f t="shared" ref="R27" si="65">Q26-R26</f>
        <v>0</v>
      </c>
      <c r="S27" s="220">
        <f t="shared" ref="S27" si="66">R26-S26</f>
        <v>0</v>
      </c>
      <c r="T27" s="220">
        <f t="shared" ref="T27" si="67">S26-T26</f>
        <v>0</v>
      </c>
      <c r="U27" s="220">
        <f t="shared" ref="U27" si="68">T26-U26</f>
        <v>113.9</v>
      </c>
      <c r="V27" s="220">
        <f t="shared" ref="V27" si="69">U26-V26</f>
        <v>0</v>
      </c>
      <c r="W27" s="220">
        <f t="shared" ref="W27" si="70">V26-W26</f>
        <v>0</v>
      </c>
      <c r="X27" s="220">
        <f t="shared" ref="X27" si="71">W26-X26</f>
        <v>0</v>
      </c>
      <c r="Y27" s="220">
        <f t="shared" ref="Y27" si="72">X26-Y26</f>
        <v>0</v>
      </c>
      <c r="Z27" s="220">
        <f t="shared" ref="Z27" si="73">Y26-Z26</f>
        <v>0</v>
      </c>
      <c r="AA27" s="220">
        <f t="shared" ref="AA27" si="74">Z26-AA26</f>
        <v>0</v>
      </c>
      <c r="AB27" s="220">
        <f t="shared" ref="AB27" si="75">AA26-AB26</f>
        <v>0</v>
      </c>
      <c r="AC27" s="220">
        <f t="shared" ref="AC27" si="76">AB26-AC26</f>
        <v>0</v>
      </c>
      <c r="AD27" s="220">
        <f t="shared" ref="AD27" si="77">AC26-AD26</f>
        <v>0</v>
      </c>
      <c r="AE27" s="220">
        <f t="shared" ref="AE27" si="78">AD26-AE26</f>
        <v>0</v>
      </c>
      <c r="AF27" s="220">
        <f t="shared" ref="AF27" si="79">AE26-AF26</f>
        <v>0</v>
      </c>
      <c r="AG27" s="220">
        <f t="shared" ref="AG27" si="80">AF26-AG26</f>
        <v>0</v>
      </c>
      <c r="AH27" s="220">
        <f t="shared" ref="AH27" si="81">AG26-AH26</f>
        <v>0</v>
      </c>
      <c r="AI27" s="220">
        <f t="shared" ref="AI27" si="82">AH26-AI26</f>
        <v>0</v>
      </c>
      <c r="AJ27" s="107"/>
    </row>
    <row r="28" spans="1:36" x14ac:dyDescent="0.3">
      <c r="A28" s="226" t="s">
        <v>433</v>
      </c>
      <c r="B28" s="231"/>
      <c r="C28" s="232"/>
      <c r="D28" s="232"/>
      <c r="E28" s="96"/>
      <c r="F28" s="96"/>
      <c r="G28" s="101"/>
      <c r="H28" s="101"/>
      <c r="I28" s="118"/>
      <c r="J28" s="220">
        <f>$J26-J26</f>
        <v>0</v>
      </c>
      <c r="K28" s="220">
        <f t="shared" ref="K28:AI28" si="83">$J26-K26</f>
        <v>0</v>
      </c>
      <c r="L28" s="220">
        <f t="shared" si="83"/>
        <v>0</v>
      </c>
      <c r="M28" s="220">
        <f t="shared" si="83"/>
        <v>0</v>
      </c>
      <c r="N28" s="220">
        <f t="shared" si="83"/>
        <v>0</v>
      </c>
      <c r="O28" s="220">
        <f t="shared" si="83"/>
        <v>0</v>
      </c>
      <c r="P28" s="220">
        <f t="shared" si="83"/>
        <v>0</v>
      </c>
      <c r="Q28" s="220">
        <f t="shared" si="83"/>
        <v>0</v>
      </c>
      <c r="R28" s="220">
        <f t="shared" si="83"/>
        <v>0</v>
      </c>
      <c r="S28" s="220">
        <f t="shared" si="83"/>
        <v>0</v>
      </c>
      <c r="T28" s="220">
        <f t="shared" si="83"/>
        <v>0</v>
      </c>
      <c r="U28" s="220">
        <f t="shared" si="83"/>
        <v>113.9</v>
      </c>
      <c r="V28" s="220">
        <f t="shared" si="83"/>
        <v>113.9</v>
      </c>
      <c r="W28" s="220">
        <f t="shared" si="83"/>
        <v>113.9</v>
      </c>
      <c r="X28" s="220">
        <f t="shared" si="83"/>
        <v>113.9</v>
      </c>
      <c r="Y28" s="220">
        <f t="shared" si="83"/>
        <v>113.9</v>
      </c>
      <c r="Z28" s="220">
        <f t="shared" si="83"/>
        <v>113.9</v>
      </c>
      <c r="AA28" s="220">
        <f t="shared" si="83"/>
        <v>113.9</v>
      </c>
      <c r="AB28" s="220">
        <f t="shared" si="83"/>
        <v>113.9</v>
      </c>
      <c r="AC28" s="220">
        <f t="shared" si="83"/>
        <v>113.9</v>
      </c>
      <c r="AD28" s="220">
        <f t="shared" si="83"/>
        <v>113.9</v>
      </c>
      <c r="AE28" s="220">
        <f t="shared" si="83"/>
        <v>113.9</v>
      </c>
      <c r="AF28" s="220">
        <f t="shared" si="83"/>
        <v>113.9</v>
      </c>
      <c r="AG28" s="220">
        <f t="shared" si="83"/>
        <v>113.9</v>
      </c>
      <c r="AH28" s="220">
        <f t="shared" si="83"/>
        <v>113.9</v>
      </c>
      <c r="AI28" s="220">
        <f t="shared" si="83"/>
        <v>113.9</v>
      </c>
      <c r="AJ28" s="102"/>
    </row>
    <row r="29" spans="1:36" x14ac:dyDescent="0.3">
      <c r="AJ29" s="41"/>
    </row>
    <row r="30" spans="1:36" x14ac:dyDescent="0.3">
      <c r="A30" s="125" t="s">
        <v>453</v>
      </c>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row>
    <row r="31" spans="1:36" ht="15.75" customHeight="1" x14ac:dyDescent="0.3">
      <c r="A31" s="561" t="s">
        <v>314</v>
      </c>
      <c r="B31" s="563" t="s">
        <v>0</v>
      </c>
      <c r="C31" s="563" t="s">
        <v>457</v>
      </c>
      <c r="D31" s="563" t="s">
        <v>60</v>
      </c>
      <c r="E31" s="138"/>
      <c r="F31" s="133"/>
      <c r="G31" s="133"/>
      <c r="H31" s="133"/>
      <c r="I31" s="133"/>
      <c r="J31" s="138" t="s">
        <v>78</v>
      </c>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559" t="s">
        <v>1</v>
      </c>
    </row>
    <row r="32" spans="1:36" x14ac:dyDescent="0.3">
      <c r="A32" s="566"/>
      <c r="B32" s="565"/>
      <c r="C32" s="565"/>
      <c r="D32" s="564"/>
      <c r="E32" s="1">
        <f>E5</f>
        <v>2018</v>
      </c>
      <c r="F32" s="1">
        <f t="shared" ref="F32:AI32" si="84">F5</f>
        <v>2019</v>
      </c>
      <c r="G32" s="1">
        <f t="shared" si="84"/>
        <v>2020</v>
      </c>
      <c r="H32" s="1">
        <f t="shared" si="84"/>
        <v>2021</v>
      </c>
      <c r="I32" s="1">
        <f t="shared" si="84"/>
        <v>2022</v>
      </c>
      <c r="J32" s="1">
        <f t="shared" si="84"/>
        <v>2023</v>
      </c>
      <c r="K32" s="1">
        <f t="shared" si="84"/>
        <v>2024</v>
      </c>
      <c r="L32" s="1">
        <f t="shared" si="84"/>
        <v>2025</v>
      </c>
      <c r="M32" s="1">
        <f t="shared" si="84"/>
        <v>2026</v>
      </c>
      <c r="N32" s="1">
        <f t="shared" si="84"/>
        <v>2027</v>
      </c>
      <c r="O32" s="1">
        <f t="shared" si="84"/>
        <v>2028</v>
      </c>
      <c r="P32" s="1">
        <f t="shared" si="84"/>
        <v>2029</v>
      </c>
      <c r="Q32" s="1">
        <f t="shared" si="84"/>
        <v>2030</v>
      </c>
      <c r="R32" s="1">
        <f t="shared" si="84"/>
        <v>2031</v>
      </c>
      <c r="S32" s="1">
        <f t="shared" si="84"/>
        <v>2032</v>
      </c>
      <c r="T32" s="1">
        <f t="shared" si="84"/>
        <v>2033</v>
      </c>
      <c r="U32" s="1">
        <f t="shared" si="84"/>
        <v>2034</v>
      </c>
      <c r="V32" s="1">
        <f t="shared" si="84"/>
        <v>2035</v>
      </c>
      <c r="W32" s="1">
        <f t="shared" si="84"/>
        <v>2036</v>
      </c>
      <c r="X32" s="1">
        <f t="shared" si="84"/>
        <v>2037</v>
      </c>
      <c r="Y32" s="1">
        <f t="shared" si="84"/>
        <v>2038</v>
      </c>
      <c r="Z32" s="1">
        <f t="shared" si="84"/>
        <v>2039</v>
      </c>
      <c r="AA32" s="1">
        <f t="shared" si="84"/>
        <v>2040</v>
      </c>
      <c r="AB32" s="1">
        <f t="shared" si="84"/>
        <v>2041</v>
      </c>
      <c r="AC32" s="1">
        <f t="shared" si="84"/>
        <v>2042</v>
      </c>
      <c r="AD32" s="1">
        <f t="shared" si="84"/>
        <v>2043</v>
      </c>
      <c r="AE32" s="1">
        <f t="shared" si="84"/>
        <v>2044</v>
      </c>
      <c r="AF32" s="1">
        <f t="shared" si="84"/>
        <v>2045</v>
      </c>
      <c r="AG32" s="1">
        <f t="shared" si="84"/>
        <v>2046</v>
      </c>
      <c r="AH32" s="1">
        <f t="shared" si="84"/>
        <v>2047</v>
      </c>
      <c r="AI32" s="1">
        <f t="shared" si="84"/>
        <v>2048</v>
      </c>
      <c r="AJ32" s="560"/>
    </row>
    <row r="33" spans="1:36" x14ac:dyDescent="0.3">
      <c r="A33" s="273" t="s">
        <v>456</v>
      </c>
      <c r="B33" s="274">
        <v>11</v>
      </c>
      <c r="C33" s="223">
        <v>9772.3650000000034</v>
      </c>
      <c r="D33" s="275">
        <f>J33/C33</f>
        <v>0.99821082204768241</v>
      </c>
      <c r="E33" s="27"/>
      <c r="F33" s="55"/>
      <c r="G33" s="27"/>
      <c r="H33" s="27"/>
      <c r="I33" s="271"/>
      <c r="J33" s="223">
        <v>9754.8805000000029</v>
      </c>
      <c r="K33" s="223">
        <f t="shared" ref="K33" si="85">J33</f>
        <v>9754.8805000000029</v>
      </c>
      <c r="L33" s="223">
        <f t="shared" ref="L33" si="86">K33</f>
        <v>9754.8805000000029</v>
      </c>
      <c r="M33" s="223">
        <f t="shared" ref="M33" si="87">L33</f>
        <v>9754.8805000000029</v>
      </c>
      <c r="N33" s="223">
        <f t="shared" ref="N33" si="88">M33</f>
        <v>9754.8805000000029</v>
      </c>
      <c r="O33" s="223">
        <f t="shared" ref="O33" si="89">N33</f>
        <v>9754.8805000000029</v>
      </c>
      <c r="P33" s="223">
        <f t="shared" ref="P33" si="90">O33</f>
        <v>9754.8805000000029</v>
      </c>
      <c r="Q33" s="223">
        <f t="shared" ref="Q33" si="91">P33</f>
        <v>9754.8805000000029</v>
      </c>
      <c r="R33" s="223">
        <f t="shared" ref="R33" si="92">Q33</f>
        <v>9754.8805000000029</v>
      </c>
      <c r="S33" s="223">
        <f t="shared" ref="S33" si="93">R33</f>
        <v>9754.8805000000029</v>
      </c>
      <c r="T33" s="223">
        <f t="shared" ref="T33" si="94">S33</f>
        <v>9754.8805000000029</v>
      </c>
      <c r="U33" s="223">
        <v>0</v>
      </c>
      <c r="V33" s="223">
        <v>0</v>
      </c>
      <c r="W33" s="223">
        <v>0</v>
      </c>
      <c r="X33" s="223">
        <v>0</v>
      </c>
      <c r="Y33" s="223">
        <v>0</v>
      </c>
      <c r="Z33" s="223">
        <v>0</v>
      </c>
      <c r="AA33" s="223">
        <v>0</v>
      </c>
      <c r="AB33" s="223">
        <v>0</v>
      </c>
      <c r="AC33" s="223">
        <v>0</v>
      </c>
      <c r="AD33" s="223">
        <v>0</v>
      </c>
      <c r="AE33" s="223">
        <v>0</v>
      </c>
      <c r="AF33" s="223">
        <v>0</v>
      </c>
      <c r="AG33" s="223">
        <v>0</v>
      </c>
      <c r="AH33" s="223">
        <v>0</v>
      </c>
      <c r="AI33" s="223">
        <v>0</v>
      </c>
      <c r="AJ33" s="223">
        <f>SUM(E33:AI33)</f>
        <v>107303.68550000001</v>
      </c>
    </row>
    <row r="34" spans="1:36" x14ac:dyDescent="0.3">
      <c r="A34" s="226" t="s">
        <v>431</v>
      </c>
      <c r="B34" s="243"/>
      <c r="C34" s="228">
        <f>SUM(C33:C33)</f>
        <v>9772.3650000000034</v>
      </c>
      <c r="D34" s="253">
        <f>J34/C34</f>
        <v>0.99821082204768241</v>
      </c>
      <c r="E34" s="108"/>
      <c r="F34" s="96"/>
      <c r="G34" s="99"/>
      <c r="H34" s="99"/>
      <c r="I34" s="118"/>
      <c r="J34" s="228">
        <f t="shared" ref="J34:AJ34" si="95">SUM(J33:J33)</f>
        <v>9754.8805000000029</v>
      </c>
      <c r="K34" s="228">
        <f t="shared" si="95"/>
        <v>9754.8805000000029</v>
      </c>
      <c r="L34" s="228">
        <f t="shared" si="95"/>
        <v>9754.8805000000029</v>
      </c>
      <c r="M34" s="228">
        <f t="shared" si="95"/>
        <v>9754.8805000000029</v>
      </c>
      <c r="N34" s="228">
        <f t="shared" si="95"/>
        <v>9754.8805000000029</v>
      </c>
      <c r="O34" s="228">
        <f t="shared" si="95"/>
        <v>9754.8805000000029</v>
      </c>
      <c r="P34" s="228">
        <f t="shared" si="95"/>
        <v>9754.8805000000029</v>
      </c>
      <c r="Q34" s="228">
        <f t="shared" si="95"/>
        <v>9754.8805000000029</v>
      </c>
      <c r="R34" s="228">
        <f t="shared" si="95"/>
        <v>9754.8805000000029</v>
      </c>
      <c r="S34" s="228">
        <f t="shared" si="95"/>
        <v>9754.8805000000029</v>
      </c>
      <c r="T34" s="228">
        <f t="shared" si="95"/>
        <v>9754.8805000000029</v>
      </c>
      <c r="U34" s="228">
        <f t="shared" si="95"/>
        <v>0</v>
      </c>
      <c r="V34" s="228">
        <f t="shared" si="95"/>
        <v>0</v>
      </c>
      <c r="W34" s="228">
        <f t="shared" si="95"/>
        <v>0</v>
      </c>
      <c r="X34" s="228">
        <f t="shared" si="95"/>
        <v>0</v>
      </c>
      <c r="Y34" s="228">
        <f t="shared" si="95"/>
        <v>0</v>
      </c>
      <c r="Z34" s="228">
        <f t="shared" si="95"/>
        <v>0</v>
      </c>
      <c r="AA34" s="228">
        <f t="shared" si="95"/>
        <v>0</v>
      </c>
      <c r="AB34" s="228">
        <f t="shared" si="95"/>
        <v>0</v>
      </c>
      <c r="AC34" s="228">
        <f t="shared" si="95"/>
        <v>0</v>
      </c>
      <c r="AD34" s="228">
        <f t="shared" si="95"/>
        <v>0</v>
      </c>
      <c r="AE34" s="228">
        <f t="shared" si="95"/>
        <v>0</v>
      </c>
      <c r="AF34" s="228">
        <f t="shared" si="95"/>
        <v>0</v>
      </c>
      <c r="AG34" s="228">
        <f t="shared" si="95"/>
        <v>0</v>
      </c>
      <c r="AH34" s="228">
        <f t="shared" si="95"/>
        <v>0</v>
      </c>
      <c r="AI34" s="228">
        <f t="shared" si="95"/>
        <v>0</v>
      </c>
      <c r="AJ34" s="220">
        <f t="shared" si="95"/>
        <v>107303.68550000001</v>
      </c>
    </row>
    <row r="35" spans="1:36" x14ac:dyDescent="0.3">
      <c r="A35" s="226" t="s">
        <v>432</v>
      </c>
      <c r="B35" s="231"/>
      <c r="C35" s="232"/>
      <c r="D35" s="244"/>
      <c r="E35" s="99"/>
      <c r="F35" s="99"/>
      <c r="G35" s="100"/>
      <c r="H35" s="100"/>
      <c r="I35" s="169"/>
      <c r="J35" s="220">
        <v>0</v>
      </c>
      <c r="K35" s="220">
        <f t="shared" ref="K35" si="96">J34-K34</f>
        <v>0</v>
      </c>
      <c r="L35" s="220">
        <f t="shared" ref="L35" si="97">K34-L34</f>
        <v>0</v>
      </c>
      <c r="M35" s="220">
        <f t="shared" ref="M35" si="98">L34-M34</f>
        <v>0</v>
      </c>
      <c r="N35" s="220">
        <f t="shared" ref="N35" si="99">M34-N34</f>
        <v>0</v>
      </c>
      <c r="O35" s="220">
        <f t="shared" ref="O35" si="100">N34-O34</f>
        <v>0</v>
      </c>
      <c r="P35" s="220">
        <f t="shared" ref="P35" si="101">O34-P34</f>
        <v>0</v>
      </c>
      <c r="Q35" s="220">
        <f t="shared" ref="Q35" si="102">P34-Q34</f>
        <v>0</v>
      </c>
      <c r="R35" s="220">
        <f t="shared" ref="R35" si="103">Q34-R34</f>
        <v>0</v>
      </c>
      <c r="S35" s="220">
        <f t="shared" ref="S35" si="104">R34-S34</f>
        <v>0</v>
      </c>
      <c r="T35" s="220">
        <f t="shared" ref="T35" si="105">S34-T34</f>
        <v>0</v>
      </c>
      <c r="U35" s="220">
        <f t="shared" ref="U35" si="106">T34-U34</f>
        <v>9754.8805000000029</v>
      </c>
      <c r="V35" s="220">
        <f t="shared" ref="V35" si="107">U34-V34</f>
        <v>0</v>
      </c>
      <c r="W35" s="220">
        <f t="shared" ref="W35" si="108">V34-W34</f>
        <v>0</v>
      </c>
      <c r="X35" s="220">
        <f t="shared" ref="X35" si="109">W34-X34</f>
        <v>0</v>
      </c>
      <c r="Y35" s="220">
        <f t="shared" ref="Y35" si="110">X34-Y34</f>
        <v>0</v>
      </c>
      <c r="Z35" s="220">
        <f t="shared" ref="Z35" si="111">Y34-Z34</f>
        <v>0</v>
      </c>
      <c r="AA35" s="220">
        <f t="shared" ref="AA35" si="112">Z34-AA34</f>
        <v>0</v>
      </c>
      <c r="AB35" s="220">
        <f t="shared" ref="AB35" si="113">AA34-AB34</f>
        <v>0</v>
      </c>
      <c r="AC35" s="220">
        <f t="shared" ref="AC35" si="114">AB34-AC34</f>
        <v>0</v>
      </c>
      <c r="AD35" s="220">
        <f t="shared" ref="AD35" si="115">AC34-AD34</f>
        <v>0</v>
      </c>
      <c r="AE35" s="220">
        <f t="shared" ref="AE35" si="116">AD34-AE34</f>
        <v>0</v>
      </c>
      <c r="AF35" s="220">
        <f t="shared" ref="AF35" si="117">AE34-AF34</f>
        <v>0</v>
      </c>
      <c r="AG35" s="220">
        <f t="shared" ref="AG35" si="118">AF34-AG34</f>
        <v>0</v>
      </c>
      <c r="AH35" s="220">
        <f t="shared" ref="AH35" si="119">AG34-AH34</f>
        <v>0</v>
      </c>
      <c r="AI35" s="220">
        <f t="shared" ref="AI35" si="120">AH34-AI34</f>
        <v>0</v>
      </c>
      <c r="AJ35" s="107"/>
    </row>
    <row r="36" spans="1:36" x14ac:dyDescent="0.3">
      <c r="A36" s="226" t="s">
        <v>433</v>
      </c>
      <c r="B36" s="231"/>
      <c r="C36" s="232"/>
      <c r="D36" s="232"/>
      <c r="E36" s="96"/>
      <c r="F36" s="96"/>
      <c r="G36" s="101"/>
      <c r="H36" s="101"/>
      <c r="I36" s="118"/>
      <c r="J36" s="220">
        <f>$J34-J34</f>
        <v>0</v>
      </c>
      <c r="K36" s="220">
        <f t="shared" ref="K36:AI36" si="121">$J34-K34</f>
        <v>0</v>
      </c>
      <c r="L36" s="220">
        <f t="shared" si="121"/>
        <v>0</v>
      </c>
      <c r="M36" s="220">
        <f t="shared" si="121"/>
        <v>0</v>
      </c>
      <c r="N36" s="220">
        <f t="shared" si="121"/>
        <v>0</v>
      </c>
      <c r="O36" s="220">
        <f t="shared" si="121"/>
        <v>0</v>
      </c>
      <c r="P36" s="220">
        <f t="shared" si="121"/>
        <v>0</v>
      </c>
      <c r="Q36" s="220">
        <f t="shared" si="121"/>
        <v>0</v>
      </c>
      <c r="R36" s="220">
        <f t="shared" si="121"/>
        <v>0</v>
      </c>
      <c r="S36" s="220">
        <f t="shared" si="121"/>
        <v>0</v>
      </c>
      <c r="T36" s="220">
        <f t="shared" si="121"/>
        <v>0</v>
      </c>
      <c r="U36" s="220">
        <f t="shared" si="121"/>
        <v>9754.8805000000029</v>
      </c>
      <c r="V36" s="220">
        <f t="shared" si="121"/>
        <v>9754.8805000000029</v>
      </c>
      <c r="W36" s="220">
        <f t="shared" si="121"/>
        <v>9754.8805000000029</v>
      </c>
      <c r="X36" s="220">
        <f t="shared" si="121"/>
        <v>9754.8805000000029</v>
      </c>
      <c r="Y36" s="220">
        <f t="shared" si="121"/>
        <v>9754.8805000000029</v>
      </c>
      <c r="Z36" s="220">
        <f t="shared" si="121"/>
        <v>9754.8805000000029</v>
      </c>
      <c r="AA36" s="220">
        <f t="shared" si="121"/>
        <v>9754.8805000000029</v>
      </c>
      <c r="AB36" s="220">
        <f t="shared" si="121"/>
        <v>9754.8805000000029</v>
      </c>
      <c r="AC36" s="220">
        <f t="shared" si="121"/>
        <v>9754.8805000000029</v>
      </c>
      <c r="AD36" s="220">
        <f t="shared" si="121"/>
        <v>9754.8805000000029</v>
      </c>
      <c r="AE36" s="220">
        <f t="shared" si="121"/>
        <v>9754.8805000000029</v>
      </c>
      <c r="AF36" s="220">
        <f t="shared" si="121"/>
        <v>9754.8805000000029</v>
      </c>
      <c r="AG36" s="220">
        <f t="shared" si="121"/>
        <v>9754.8805000000029</v>
      </c>
      <c r="AH36" s="220">
        <f t="shared" si="121"/>
        <v>9754.8805000000029</v>
      </c>
      <c r="AI36" s="220">
        <f t="shared" si="121"/>
        <v>9754.8805000000029</v>
      </c>
      <c r="AJ36" s="102"/>
    </row>
    <row r="37" spans="1:36" x14ac:dyDescent="0.3">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row>
  </sheetData>
  <mergeCells count="20">
    <mergeCell ref="A31:A32"/>
    <mergeCell ref="B31:B32"/>
    <mergeCell ref="C31:C32"/>
    <mergeCell ref="D31:D32"/>
    <mergeCell ref="AJ31:AJ32"/>
    <mergeCell ref="A23:A24"/>
    <mergeCell ref="B23:B24"/>
    <mergeCell ref="C23:C24"/>
    <mergeCell ref="D23:D24"/>
    <mergeCell ref="AJ23:AJ24"/>
    <mergeCell ref="AJ15:AJ16"/>
    <mergeCell ref="A4:A5"/>
    <mergeCell ref="B4:B5"/>
    <mergeCell ref="C4:C5"/>
    <mergeCell ref="D4:D5"/>
    <mergeCell ref="AJ4:AJ5"/>
    <mergeCell ref="A15:A16"/>
    <mergeCell ref="B15:B16"/>
    <mergeCell ref="C15:C16"/>
    <mergeCell ref="D15:D16"/>
  </mergeCells>
  <pageMargins left="0.7" right="0.7" top="0.75" bottom="0.75" header="0.3" footer="0.3"/>
  <pageSetup orientation="portrait" horizontalDpi="1200" verticalDpi="120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62CE-5E6A-426C-B376-59303D4C3109}">
  <dimension ref="A1:AJ34"/>
  <sheetViews>
    <sheetView workbookViewId="0">
      <selection activeCell="K34" sqref="K34"/>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8" width="6.44140625" hidden="1" customWidth="1"/>
    <col min="9" max="9" width="7.44140625" hidden="1" customWidth="1"/>
    <col min="10" max="30" width="7.77734375" customWidth="1"/>
    <col min="31" max="35" width="7.77734375" hidden="1" customWidth="1"/>
  </cols>
  <sheetData>
    <row r="1" spans="1:36" ht="15.75" customHeight="1" x14ac:dyDescent="0.3">
      <c r="A1" s="3" t="s">
        <v>458</v>
      </c>
    </row>
    <row r="2" spans="1:36" x14ac:dyDescent="0.3">
      <c r="A2" s="49"/>
    </row>
    <row r="3" spans="1:36" x14ac:dyDescent="0.3">
      <c r="A3" s="28" t="s">
        <v>459</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3"/>
      <c r="U4" s="113"/>
      <c r="V4" s="114"/>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tr">
        <f>A28</f>
        <v>Advanced Thermostats</v>
      </c>
      <c r="B6" s="274">
        <f>B28</f>
        <v>11</v>
      </c>
      <c r="C6" s="223">
        <f>C28*29.3/1000</f>
        <v>197.80678200300025</v>
      </c>
      <c r="D6" s="275">
        <v>1</v>
      </c>
      <c r="E6" s="116"/>
      <c r="F6" s="167"/>
      <c r="G6" s="146"/>
      <c r="H6" s="146"/>
      <c r="I6" s="271"/>
      <c r="J6" s="223">
        <f t="shared" ref="J6:AI6" si="1">J28*29.3/1000</f>
        <v>197.80678200300025</v>
      </c>
      <c r="K6" s="223">
        <f t="shared" si="1"/>
        <v>197.80678200300025</v>
      </c>
      <c r="L6" s="223">
        <f t="shared" si="1"/>
        <v>197.80678200300025</v>
      </c>
      <c r="M6" s="223">
        <f t="shared" si="1"/>
        <v>197.80678200300025</v>
      </c>
      <c r="N6" s="223">
        <f t="shared" si="1"/>
        <v>197.80678200300025</v>
      </c>
      <c r="O6" s="223">
        <f t="shared" si="1"/>
        <v>197.80678200300025</v>
      </c>
      <c r="P6" s="223">
        <f t="shared" si="1"/>
        <v>197.80678200300025</v>
      </c>
      <c r="Q6" s="223">
        <f t="shared" si="1"/>
        <v>197.80678200300025</v>
      </c>
      <c r="R6" s="223">
        <f t="shared" si="1"/>
        <v>197.80678200300025</v>
      </c>
      <c r="S6" s="223">
        <f t="shared" si="1"/>
        <v>197.80678200300025</v>
      </c>
      <c r="T6" s="223">
        <f t="shared" si="1"/>
        <v>197.80678200300025</v>
      </c>
      <c r="U6" s="223">
        <f t="shared" si="1"/>
        <v>0</v>
      </c>
      <c r="V6" s="223">
        <f t="shared" si="1"/>
        <v>0</v>
      </c>
      <c r="W6" s="223">
        <f t="shared" si="1"/>
        <v>0</v>
      </c>
      <c r="X6" s="223">
        <f t="shared" si="1"/>
        <v>0</v>
      </c>
      <c r="Y6" s="223">
        <f t="shared" si="1"/>
        <v>0</v>
      </c>
      <c r="Z6" s="223">
        <f t="shared" si="1"/>
        <v>0</v>
      </c>
      <c r="AA6" s="223">
        <f t="shared" si="1"/>
        <v>0</v>
      </c>
      <c r="AB6" s="223">
        <f t="shared" si="1"/>
        <v>0</v>
      </c>
      <c r="AC6" s="223">
        <f t="shared" si="1"/>
        <v>0</v>
      </c>
      <c r="AD6" s="223">
        <f t="shared" si="1"/>
        <v>0</v>
      </c>
      <c r="AE6" s="223">
        <f t="shared" si="1"/>
        <v>0</v>
      </c>
      <c r="AF6" s="223">
        <f t="shared" si="1"/>
        <v>0</v>
      </c>
      <c r="AG6" s="223">
        <f t="shared" si="1"/>
        <v>0</v>
      </c>
      <c r="AH6" s="223">
        <f t="shared" si="1"/>
        <v>0</v>
      </c>
      <c r="AI6" s="223">
        <f t="shared" si="1"/>
        <v>0</v>
      </c>
      <c r="AJ6" s="258">
        <f>SUM(E6:AI6)</f>
        <v>2175.8746020330032</v>
      </c>
    </row>
    <row r="7" spans="1:36" x14ac:dyDescent="0.3">
      <c r="A7" s="273" t="str">
        <f>A29</f>
        <v>Gas High Efficiency Furnace (ER)</v>
      </c>
      <c r="B7" s="274">
        <f>B29</f>
        <v>20</v>
      </c>
      <c r="C7" s="223">
        <f>C29*29.3/1000</f>
        <v>968.07630312274978</v>
      </c>
      <c r="D7" s="275">
        <v>1</v>
      </c>
      <c r="E7" s="116"/>
      <c r="F7" s="167"/>
      <c r="G7" s="146"/>
      <c r="H7" s="146"/>
      <c r="I7" s="271"/>
      <c r="J7" s="223">
        <f t="shared" ref="J7:AI7" si="2">J29*29.3/1000</f>
        <v>968.07630312274978</v>
      </c>
      <c r="K7" s="223">
        <f t="shared" si="2"/>
        <v>968.07630312274978</v>
      </c>
      <c r="L7" s="223">
        <f t="shared" si="2"/>
        <v>968.07630312274978</v>
      </c>
      <c r="M7" s="223">
        <f t="shared" si="2"/>
        <v>968.07630312274978</v>
      </c>
      <c r="N7" s="223">
        <f t="shared" si="2"/>
        <v>968.07630312274978</v>
      </c>
      <c r="O7" s="223">
        <f t="shared" si="2"/>
        <v>968.07630312274978</v>
      </c>
      <c r="P7" s="223">
        <f t="shared" si="2"/>
        <v>354.19108727564071</v>
      </c>
      <c r="Q7" s="223">
        <f t="shared" si="2"/>
        <v>354.19108727564071</v>
      </c>
      <c r="R7" s="223">
        <f t="shared" si="2"/>
        <v>354.19108727564071</v>
      </c>
      <c r="S7" s="223">
        <f t="shared" si="2"/>
        <v>354.19108727564071</v>
      </c>
      <c r="T7" s="223">
        <f t="shared" si="2"/>
        <v>354.19108727564071</v>
      </c>
      <c r="U7" s="223">
        <f t="shared" si="2"/>
        <v>354.19108727564071</v>
      </c>
      <c r="V7" s="223">
        <f t="shared" si="2"/>
        <v>354.19108727564071</v>
      </c>
      <c r="W7" s="223">
        <f t="shared" si="2"/>
        <v>354.19108727564071</v>
      </c>
      <c r="X7" s="223">
        <f t="shared" si="2"/>
        <v>354.19108727564071</v>
      </c>
      <c r="Y7" s="223">
        <f t="shared" si="2"/>
        <v>354.19108727564071</v>
      </c>
      <c r="Z7" s="223">
        <f t="shared" si="2"/>
        <v>354.19108727564071</v>
      </c>
      <c r="AA7" s="223">
        <f t="shared" si="2"/>
        <v>354.19108727564071</v>
      </c>
      <c r="AB7" s="223">
        <f t="shared" si="2"/>
        <v>354.19108727564071</v>
      </c>
      <c r="AC7" s="223">
        <f t="shared" si="2"/>
        <v>354.19108727564071</v>
      </c>
      <c r="AD7" s="223">
        <f t="shared" si="2"/>
        <v>0</v>
      </c>
      <c r="AE7" s="223">
        <f t="shared" si="2"/>
        <v>0</v>
      </c>
      <c r="AF7" s="223">
        <f t="shared" si="2"/>
        <v>0</v>
      </c>
      <c r="AG7" s="223">
        <f t="shared" si="2"/>
        <v>0</v>
      </c>
      <c r="AH7" s="223">
        <f t="shared" si="2"/>
        <v>0</v>
      </c>
      <c r="AI7" s="223">
        <f t="shared" si="2"/>
        <v>0</v>
      </c>
      <c r="AJ7" s="258">
        <f>SUM(E7:AI7)</f>
        <v>10767.133040595476</v>
      </c>
    </row>
    <row r="8" spans="1:36" x14ac:dyDescent="0.3">
      <c r="A8" s="226" t="s">
        <v>372</v>
      </c>
      <c r="B8" s="243"/>
      <c r="C8" s="228">
        <f>SUM(C6:C7)</f>
        <v>1165.8830851257501</v>
      </c>
      <c r="D8" s="253">
        <f>J8/C8</f>
        <v>1</v>
      </c>
      <c r="E8" s="118"/>
      <c r="F8" s="118"/>
      <c r="G8" s="272"/>
      <c r="H8" s="272"/>
      <c r="I8" s="118"/>
      <c r="J8" s="228">
        <f t="shared" ref="J8:AJ8" si="3">SUM(J6:J7)</f>
        <v>1165.8830851257501</v>
      </c>
      <c r="K8" s="228">
        <f t="shared" si="3"/>
        <v>1165.8830851257501</v>
      </c>
      <c r="L8" s="228">
        <f t="shared" si="3"/>
        <v>1165.8830851257501</v>
      </c>
      <c r="M8" s="228">
        <f t="shared" si="3"/>
        <v>1165.8830851257501</v>
      </c>
      <c r="N8" s="228">
        <f t="shared" si="3"/>
        <v>1165.8830851257501</v>
      </c>
      <c r="O8" s="228">
        <f t="shared" si="3"/>
        <v>1165.8830851257501</v>
      </c>
      <c r="P8" s="228">
        <f t="shared" si="3"/>
        <v>551.99786927864102</v>
      </c>
      <c r="Q8" s="228">
        <f t="shared" si="3"/>
        <v>551.99786927864102</v>
      </c>
      <c r="R8" s="228">
        <f t="shared" si="3"/>
        <v>551.99786927864102</v>
      </c>
      <c r="S8" s="228">
        <f t="shared" si="3"/>
        <v>551.99786927864102</v>
      </c>
      <c r="T8" s="228">
        <f t="shared" si="3"/>
        <v>551.99786927864102</v>
      </c>
      <c r="U8" s="228">
        <f t="shared" si="3"/>
        <v>354.19108727564071</v>
      </c>
      <c r="V8" s="228">
        <f t="shared" si="3"/>
        <v>354.19108727564071</v>
      </c>
      <c r="W8" s="228">
        <f t="shared" si="3"/>
        <v>354.19108727564071</v>
      </c>
      <c r="X8" s="228">
        <f t="shared" si="3"/>
        <v>354.19108727564071</v>
      </c>
      <c r="Y8" s="228">
        <f t="shared" si="3"/>
        <v>354.19108727564071</v>
      </c>
      <c r="Z8" s="228">
        <f t="shared" si="3"/>
        <v>354.19108727564071</v>
      </c>
      <c r="AA8" s="228">
        <f t="shared" si="3"/>
        <v>354.19108727564071</v>
      </c>
      <c r="AB8" s="228">
        <f t="shared" si="3"/>
        <v>354.19108727564071</v>
      </c>
      <c r="AC8" s="228">
        <f t="shared" si="3"/>
        <v>354.19108727564071</v>
      </c>
      <c r="AD8" s="228">
        <f t="shared" si="3"/>
        <v>0</v>
      </c>
      <c r="AE8" s="228">
        <f t="shared" si="3"/>
        <v>0</v>
      </c>
      <c r="AF8" s="228">
        <f t="shared" si="3"/>
        <v>0</v>
      </c>
      <c r="AG8" s="228">
        <f t="shared" si="3"/>
        <v>0</v>
      </c>
      <c r="AH8" s="228">
        <f t="shared" si="3"/>
        <v>0</v>
      </c>
      <c r="AI8" s="245">
        <f t="shared" si="3"/>
        <v>0</v>
      </c>
      <c r="AJ8" s="220">
        <f t="shared" si="3"/>
        <v>12943.00764262848</v>
      </c>
    </row>
    <row r="9" spans="1:36" x14ac:dyDescent="0.3">
      <c r="A9" s="226" t="s">
        <v>373</v>
      </c>
      <c r="B9" s="231"/>
      <c r="C9" s="232"/>
      <c r="D9" s="244"/>
      <c r="E9" s="118"/>
      <c r="F9" s="118"/>
      <c r="G9" s="119"/>
      <c r="H9" s="119"/>
      <c r="I9" s="118"/>
      <c r="J9" s="220">
        <v>0</v>
      </c>
      <c r="K9" s="220">
        <f t="shared" ref="K9:AI9" si="4">J8-K8</f>
        <v>0</v>
      </c>
      <c r="L9" s="220">
        <f t="shared" si="4"/>
        <v>0</v>
      </c>
      <c r="M9" s="220">
        <f t="shared" si="4"/>
        <v>0</v>
      </c>
      <c r="N9" s="220">
        <f t="shared" si="4"/>
        <v>0</v>
      </c>
      <c r="O9" s="220">
        <f t="shared" si="4"/>
        <v>0</v>
      </c>
      <c r="P9" s="220">
        <f t="shared" si="4"/>
        <v>613.88521584710907</v>
      </c>
      <c r="Q9" s="220">
        <f t="shared" si="4"/>
        <v>0</v>
      </c>
      <c r="R9" s="220">
        <f t="shared" si="4"/>
        <v>0</v>
      </c>
      <c r="S9" s="220">
        <f t="shared" si="4"/>
        <v>0</v>
      </c>
      <c r="T9" s="220">
        <f t="shared" si="4"/>
        <v>0</v>
      </c>
      <c r="U9" s="220">
        <f t="shared" si="4"/>
        <v>197.80678200300031</v>
      </c>
      <c r="V9" s="220">
        <f t="shared" si="4"/>
        <v>0</v>
      </c>
      <c r="W9" s="220">
        <f t="shared" si="4"/>
        <v>0</v>
      </c>
      <c r="X9" s="220">
        <f t="shared" si="4"/>
        <v>0</v>
      </c>
      <c r="Y9" s="220">
        <f t="shared" si="4"/>
        <v>0</v>
      </c>
      <c r="Z9" s="220">
        <f t="shared" si="4"/>
        <v>0</v>
      </c>
      <c r="AA9" s="220">
        <f t="shared" si="4"/>
        <v>0</v>
      </c>
      <c r="AB9" s="220">
        <f t="shared" si="4"/>
        <v>0</v>
      </c>
      <c r="AC9" s="220">
        <f t="shared" si="4"/>
        <v>0</v>
      </c>
      <c r="AD9" s="220">
        <f t="shared" si="4"/>
        <v>354.19108727564071</v>
      </c>
      <c r="AE9" s="220">
        <f t="shared" si="4"/>
        <v>0</v>
      </c>
      <c r="AF9" s="220">
        <f t="shared" si="4"/>
        <v>0</v>
      </c>
      <c r="AG9" s="220">
        <f t="shared" si="4"/>
        <v>0</v>
      </c>
      <c r="AH9" s="220">
        <f t="shared" si="4"/>
        <v>0</v>
      </c>
      <c r="AI9" s="220">
        <f t="shared" si="4"/>
        <v>0</v>
      </c>
      <c r="AJ9" s="107"/>
    </row>
    <row r="10" spans="1:36" x14ac:dyDescent="0.3">
      <c r="A10" s="226" t="s">
        <v>374</v>
      </c>
      <c r="B10" s="231"/>
      <c r="C10" s="232"/>
      <c r="D10" s="232"/>
      <c r="E10" s="118"/>
      <c r="F10" s="118"/>
      <c r="G10" s="119"/>
      <c r="H10" s="119"/>
      <c r="I10" s="118"/>
      <c r="J10" s="220">
        <f>$J8-J8</f>
        <v>0</v>
      </c>
      <c r="K10" s="220">
        <f t="shared" ref="K10:AI10" si="5">$J8-K8</f>
        <v>0</v>
      </c>
      <c r="L10" s="220">
        <f t="shared" si="5"/>
        <v>0</v>
      </c>
      <c r="M10" s="220">
        <f t="shared" si="5"/>
        <v>0</v>
      </c>
      <c r="N10" s="220">
        <f t="shared" si="5"/>
        <v>0</v>
      </c>
      <c r="O10" s="220">
        <f t="shared" si="5"/>
        <v>0</v>
      </c>
      <c r="P10" s="220">
        <f t="shared" si="5"/>
        <v>613.88521584710907</v>
      </c>
      <c r="Q10" s="220">
        <f t="shared" si="5"/>
        <v>613.88521584710907</v>
      </c>
      <c r="R10" s="220">
        <f t="shared" si="5"/>
        <v>613.88521584710907</v>
      </c>
      <c r="S10" s="220">
        <f t="shared" si="5"/>
        <v>613.88521584710907</v>
      </c>
      <c r="T10" s="220">
        <f t="shared" si="5"/>
        <v>613.88521584710907</v>
      </c>
      <c r="U10" s="220">
        <f t="shared" si="5"/>
        <v>811.69199785010937</v>
      </c>
      <c r="V10" s="220">
        <f t="shared" si="5"/>
        <v>811.69199785010937</v>
      </c>
      <c r="W10" s="220">
        <f t="shared" si="5"/>
        <v>811.69199785010937</v>
      </c>
      <c r="X10" s="220">
        <f t="shared" si="5"/>
        <v>811.69199785010937</v>
      </c>
      <c r="Y10" s="220">
        <f t="shared" si="5"/>
        <v>811.69199785010937</v>
      </c>
      <c r="Z10" s="220">
        <f t="shared" si="5"/>
        <v>811.69199785010937</v>
      </c>
      <c r="AA10" s="220">
        <f t="shared" si="5"/>
        <v>811.69199785010937</v>
      </c>
      <c r="AB10" s="220">
        <f t="shared" si="5"/>
        <v>811.69199785010937</v>
      </c>
      <c r="AC10" s="220">
        <f t="shared" si="5"/>
        <v>811.69199785010937</v>
      </c>
      <c r="AD10" s="220">
        <f t="shared" si="5"/>
        <v>1165.8830851257501</v>
      </c>
      <c r="AE10" s="220">
        <f t="shared" si="5"/>
        <v>1165.8830851257501</v>
      </c>
      <c r="AF10" s="220">
        <f t="shared" si="5"/>
        <v>1165.8830851257501</v>
      </c>
      <c r="AG10" s="220">
        <f t="shared" si="5"/>
        <v>1165.8830851257501</v>
      </c>
      <c r="AH10" s="220">
        <f t="shared" si="5"/>
        <v>1165.8830851257501</v>
      </c>
      <c r="AI10" s="220">
        <f t="shared" si="5"/>
        <v>1165.8830851257501</v>
      </c>
      <c r="AJ10" s="102"/>
    </row>
    <row r="11" spans="1:36" x14ac:dyDescent="0.3">
      <c r="A11" s="239" t="s">
        <v>70</v>
      </c>
      <c r="B11" s="254">
        <f>SUMPRODUCT(B6:B7,C6:C7)/C8</f>
        <v>18.473036395553343</v>
      </c>
      <c r="C11" s="77"/>
      <c r="D11" s="41"/>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row>
    <row r="12" spans="1:36" hidden="1" x14ac:dyDescent="0.3">
      <c r="A12" s="41"/>
      <c r="B12" s="123"/>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row>
    <row r="13" spans="1:36" ht="15" hidden="1" customHeight="1" x14ac:dyDescent="0.3">
      <c r="A13" s="561" t="str">
        <f>A4</f>
        <v>Measure Category</v>
      </c>
      <c r="B13" s="563" t="str">
        <f>B4</f>
        <v>Measure Life</v>
      </c>
      <c r="C13" s="563" t="str">
        <f>C4</f>
        <v>Annual Verified Gross Savings (MWh)</v>
      </c>
      <c r="D13" s="567" t="str">
        <f>D4</f>
        <v>NTGR</v>
      </c>
      <c r="E13" s="218"/>
      <c r="F13" s="242"/>
      <c r="G13" s="242"/>
      <c r="H13" s="242"/>
      <c r="I13" s="276"/>
      <c r="J13" s="151" t="s">
        <v>414</v>
      </c>
      <c r="K13" s="113"/>
      <c r="L13" s="113"/>
      <c r="M13" s="113"/>
      <c r="N13" s="113"/>
      <c r="O13" s="113"/>
      <c r="P13" s="113"/>
      <c r="Q13" s="113"/>
      <c r="R13" s="113"/>
      <c r="S13" s="113"/>
      <c r="T13" s="114"/>
      <c r="U13" s="120"/>
      <c r="V13" s="120"/>
      <c r="W13" s="41"/>
      <c r="X13" s="41"/>
      <c r="Y13" s="41"/>
      <c r="Z13" s="41"/>
      <c r="AA13" s="41"/>
      <c r="AB13" s="41"/>
      <c r="AC13" s="41"/>
      <c r="AD13" s="41"/>
      <c r="AE13" s="41"/>
      <c r="AF13" s="41"/>
      <c r="AG13" s="41"/>
      <c r="AH13" s="41"/>
      <c r="AI13" s="41"/>
      <c r="AJ13" s="41"/>
    </row>
    <row r="14" spans="1:36" hidden="1" x14ac:dyDescent="0.3">
      <c r="A14" s="566"/>
      <c r="B14" s="565"/>
      <c r="C14" s="565"/>
      <c r="D14" s="564"/>
      <c r="E14" s="277"/>
      <c r="F14" s="278"/>
      <c r="G14" s="278"/>
      <c r="H14" s="278"/>
      <c r="I14" s="279"/>
      <c r="J14" s="122">
        <f t="shared" ref="J14:V15" si="6">W5</f>
        <v>2036</v>
      </c>
      <c r="K14" s="122">
        <f t="shared" si="6"/>
        <v>2037</v>
      </c>
      <c r="L14" s="122">
        <f t="shared" si="6"/>
        <v>2038</v>
      </c>
      <c r="M14" s="122">
        <f t="shared" si="6"/>
        <v>2039</v>
      </c>
      <c r="N14" s="122">
        <f t="shared" si="6"/>
        <v>2040</v>
      </c>
      <c r="O14" s="122">
        <f t="shared" si="6"/>
        <v>2041</v>
      </c>
      <c r="P14" s="122">
        <f t="shared" si="6"/>
        <v>2042</v>
      </c>
      <c r="Q14" s="122">
        <f t="shared" si="6"/>
        <v>2043</v>
      </c>
      <c r="R14" s="122">
        <f t="shared" si="6"/>
        <v>2044</v>
      </c>
      <c r="S14" s="122">
        <f t="shared" si="6"/>
        <v>2045</v>
      </c>
      <c r="T14" s="122">
        <f t="shared" si="6"/>
        <v>2046</v>
      </c>
      <c r="U14" s="122">
        <f t="shared" si="6"/>
        <v>2047</v>
      </c>
      <c r="V14" s="122">
        <f t="shared" si="6"/>
        <v>2048</v>
      </c>
      <c r="W14" s="41"/>
      <c r="X14" s="41"/>
      <c r="Y14" s="41"/>
      <c r="Z14" s="41"/>
      <c r="AA14" s="41"/>
      <c r="AB14" s="41"/>
      <c r="AC14" s="41"/>
      <c r="AD14" s="41"/>
      <c r="AE14" s="41"/>
      <c r="AF14" s="41"/>
      <c r="AG14" s="41"/>
      <c r="AH14" s="41"/>
      <c r="AI14" s="41"/>
      <c r="AJ14" s="41"/>
    </row>
    <row r="15" spans="1:36" hidden="1" x14ac:dyDescent="0.3">
      <c r="A15" s="273" t="str">
        <f>A6</f>
        <v>Advanced Thermostats</v>
      </c>
      <c r="B15" s="274">
        <f>B6</f>
        <v>11</v>
      </c>
      <c r="C15" s="223">
        <f>C6</f>
        <v>197.80678200300025</v>
      </c>
      <c r="D15" s="275">
        <f>D6</f>
        <v>1</v>
      </c>
      <c r="E15" s="280"/>
      <c r="F15" s="281"/>
      <c r="G15" s="282"/>
      <c r="H15" s="282"/>
      <c r="I15" s="283"/>
      <c r="J15" s="223">
        <f t="shared" si="6"/>
        <v>0</v>
      </c>
      <c r="K15" s="223">
        <f t="shared" si="6"/>
        <v>0</v>
      </c>
      <c r="L15" s="223">
        <f t="shared" si="6"/>
        <v>0</v>
      </c>
      <c r="M15" s="223">
        <f t="shared" si="6"/>
        <v>0</v>
      </c>
      <c r="N15" s="223">
        <f t="shared" si="6"/>
        <v>0</v>
      </c>
      <c r="O15" s="223">
        <f t="shared" si="6"/>
        <v>0</v>
      </c>
      <c r="P15" s="223">
        <f t="shared" si="6"/>
        <v>0</v>
      </c>
      <c r="Q15" s="223">
        <f t="shared" si="6"/>
        <v>0</v>
      </c>
      <c r="R15" s="223">
        <f t="shared" si="6"/>
        <v>0</v>
      </c>
      <c r="S15" s="223">
        <f t="shared" si="6"/>
        <v>0</v>
      </c>
      <c r="T15" s="223">
        <f t="shared" si="6"/>
        <v>0</v>
      </c>
      <c r="U15" s="223">
        <f t="shared" si="6"/>
        <v>0</v>
      </c>
      <c r="V15" s="223">
        <f t="shared" si="6"/>
        <v>0</v>
      </c>
      <c r="W15" s="41"/>
      <c r="X15" s="41"/>
      <c r="Y15" s="41"/>
      <c r="Z15" s="41"/>
      <c r="AA15" s="41"/>
      <c r="AB15" s="41"/>
      <c r="AC15" s="41"/>
      <c r="AD15" s="41"/>
      <c r="AE15" s="41"/>
      <c r="AF15" s="41"/>
      <c r="AG15" s="41"/>
      <c r="AH15" s="41"/>
      <c r="AI15" s="41"/>
      <c r="AJ15" s="41"/>
    </row>
    <row r="16" spans="1:36" hidden="1" x14ac:dyDescent="0.3">
      <c r="A16" s="273" t="e">
        <f>#REF!</f>
        <v>#REF!</v>
      </c>
      <c r="B16" s="274" t="e">
        <f>#REF!</f>
        <v>#REF!</v>
      </c>
      <c r="C16" s="223" t="e">
        <f>#REF!</f>
        <v>#REF!</v>
      </c>
      <c r="D16" s="275" t="e">
        <f>#REF!</f>
        <v>#REF!</v>
      </c>
      <c r="E16" s="280"/>
      <c r="F16" s="281"/>
      <c r="G16" s="282"/>
      <c r="H16" s="282"/>
      <c r="I16" s="283"/>
      <c r="J16" s="223" t="e">
        <f>#REF!</f>
        <v>#REF!</v>
      </c>
      <c r="K16" s="223" t="e">
        <f>#REF!</f>
        <v>#REF!</v>
      </c>
      <c r="L16" s="223" t="e">
        <f>#REF!</f>
        <v>#REF!</v>
      </c>
      <c r="M16" s="223" t="e">
        <f>#REF!</f>
        <v>#REF!</v>
      </c>
      <c r="N16" s="223" t="e">
        <f>#REF!</f>
        <v>#REF!</v>
      </c>
      <c r="O16" s="223" t="e">
        <f>#REF!</f>
        <v>#REF!</v>
      </c>
      <c r="P16" s="223" t="e">
        <f>#REF!</f>
        <v>#REF!</v>
      </c>
      <c r="Q16" s="223" t="e">
        <f>#REF!</f>
        <v>#REF!</v>
      </c>
      <c r="R16" s="223" t="e">
        <f>#REF!</f>
        <v>#REF!</v>
      </c>
      <c r="S16" s="223" t="e">
        <f>#REF!</f>
        <v>#REF!</v>
      </c>
      <c r="T16" s="223" t="e">
        <f>#REF!</f>
        <v>#REF!</v>
      </c>
      <c r="U16" s="223" t="e">
        <f>#REF!</f>
        <v>#REF!</v>
      </c>
      <c r="V16" s="223" t="e">
        <f>#REF!</f>
        <v>#REF!</v>
      </c>
      <c r="W16" s="41"/>
      <c r="X16" s="41"/>
      <c r="Y16" s="41"/>
      <c r="Z16" s="41"/>
      <c r="AA16" s="41"/>
      <c r="AB16" s="41"/>
      <c r="AC16" s="41"/>
      <c r="AD16" s="41"/>
      <c r="AE16" s="41"/>
      <c r="AF16" s="41"/>
      <c r="AG16" s="41"/>
      <c r="AH16" s="41"/>
      <c r="AI16" s="41"/>
      <c r="AJ16" s="41"/>
    </row>
    <row r="17" spans="1:36" hidden="1" x14ac:dyDescent="0.3">
      <c r="A17" s="273" t="e">
        <f>#REF!</f>
        <v>#REF!</v>
      </c>
      <c r="B17" s="274" t="e">
        <f>#REF!</f>
        <v>#REF!</v>
      </c>
      <c r="C17" s="223" t="e">
        <f>#REF!</f>
        <v>#REF!</v>
      </c>
      <c r="D17" s="275" t="e">
        <f>#REF!</f>
        <v>#REF!</v>
      </c>
      <c r="E17" s="280"/>
      <c r="F17" s="281"/>
      <c r="G17" s="282"/>
      <c r="H17" s="282"/>
      <c r="I17" s="283"/>
      <c r="J17" s="223" t="e">
        <f>#REF!</f>
        <v>#REF!</v>
      </c>
      <c r="K17" s="223" t="e">
        <f>#REF!</f>
        <v>#REF!</v>
      </c>
      <c r="L17" s="223" t="e">
        <f>#REF!</f>
        <v>#REF!</v>
      </c>
      <c r="M17" s="223" t="e">
        <f>#REF!</f>
        <v>#REF!</v>
      </c>
      <c r="N17" s="223" t="e">
        <f>#REF!</f>
        <v>#REF!</v>
      </c>
      <c r="O17" s="223" t="e">
        <f>#REF!</f>
        <v>#REF!</v>
      </c>
      <c r="P17" s="223" t="e">
        <f>#REF!</f>
        <v>#REF!</v>
      </c>
      <c r="Q17" s="223" t="e">
        <f>#REF!</f>
        <v>#REF!</v>
      </c>
      <c r="R17" s="223" t="e">
        <f>#REF!</f>
        <v>#REF!</v>
      </c>
      <c r="S17" s="223" t="e">
        <f>#REF!</f>
        <v>#REF!</v>
      </c>
      <c r="T17" s="223" t="e">
        <f>#REF!</f>
        <v>#REF!</v>
      </c>
      <c r="U17" s="223" t="e">
        <f>#REF!</f>
        <v>#REF!</v>
      </c>
      <c r="V17" s="223" t="e">
        <f>#REF!</f>
        <v>#REF!</v>
      </c>
      <c r="W17" s="41"/>
      <c r="X17" s="41"/>
      <c r="Y17" s="41"/>
      <c r="Z17" s="41"/>
      <c r="AA17" s="41"/>
      <c r="AB17" s="41"/>
      <c r="AC17" s="41"/>
      <c r="AD17" s="41"/>
      <c r="AE17" s="41"/>
      <c r="AF17" s="41"/>
      <c r="AG17" s="41"/>
      <c r="AH17" s="41"/>
      <c r="AI17" s="41"/>
      <c r="AJ17" s="41"/>
    </row>
    <row r="18" spans="1:36" hidden="1" x14ac:dyDescent="0.3">
      <c r="A18" s="273" t="str">
        <f>A7</f>
        <v>Gas High Efficiency Furnace (ER)</v>
      </c>
      <c r="B18" s="274">
        <f>B7</f>
        <v>20</v>
      </c>
      <c r="C18" s="223">
        <f>C7</f>
        <v>968.07630312274978</v>
      </c>
      <c r="D18" s="275">
        <f>D7</f>
        <v>1</v>
      </c>
      <c r="E18" s="280"/>
      <c r="F18" s="281"/>
      <c r="G18" s="282"/>
      <c r="H18" s="282"/>
      <c r="I18" s="283"/>
      <c r="J18" s="223">
        <f t="shared" ref="J18:V18" si="7">W7</f>
        <v>354.19108727564071</v>
      </c>
      <c r="K18" s="223">
        <f t="shared" si="7"/>
        <v>354.19108727564071</v>
      </c>
      <c r="L18" s="223">
        <f t="shared" si="7"/>
        <v>354.19108727564071</v>
      </c>
      <c r="M18" s="223">
        <f t="shared" si="7"/>
        <v>354.19108727564071</v>
      </c>
      <c r="N18" s="223">
        <f t="shared" si="7"/>
        <v>354.19108727564071</v>
      </c>
      <c r="O18" s="223">
        <f t="shared" si="7"/>
        <v>354.19108727564071</v>
      </c>
      <c r="P18" s="223">
        <f t="shared" si="7"/>
        <v>354.19108727564071</v>
      </c>
      <c r="Q18" s="223">
        <f t="shared" si="7"/>
        <v>0</v>
      </c>
      <c r="R18" s="223">
        <f t="shared" si="7"/>
        <v>0</v>
      </c>
      <c r="S18" s="223">
        <f t="shared" si="7"/>
        <v>0</v>
      </c>
      <c r="T18" s="223">
        <f t="shared" si="7"/>
        <v>0</v>
      </c>
      <c r="U18" s="223">
        <f t="shared" si="7"/>
        <v>0</v>
      </c>
      <c r="V18" s="223">
        <f t="shared" si="7"/>
        <v>0</v>
      </c>
      <c r="W18" s="41"/>
      <c r="X18" s="41"/>
      <c r="Y18" s="41"/>
      <c r="Z18" s="41"/>
      <c r="AA18" s="41"/>
      <c r="AB18" s="41"/>
      <c r="AC18" s="41"/>
      <c r="AD18" s="41"/>
      <c r="AE18" s="41"/>
      <c r="AF18" s="41"/>
      <c r="AG18" s="41"/>
      <c r="AH18" s="41"/>
      <c r="AI18" s="41"/>
      <c r="AJ18" s="41"/>
    </row>
    <row r="19" spans="1:36" hidden="1" x14ac:dyDescent="0.3">
      <c r="A19" s="273" t="e">
        <f>#REF!</f>
        <v>#REF!</v>
      </c>
      <c r="B19" s="274" t="e">
        <f>#REF!</f>
        <v>#REF!</v>
      </c>
      <c r="C19" s="223" t="e">
        <f>#REF!</f>
        <v>#REF!</v>
      </c>
      <c r="D19" s="275" t="e">
        <f>#REF!</f>
        <v>#REF!</v>
      </c>
      <c r="E19" s="280"/>
      <c r="F19" s="281"/>
      <c r="G19" s="282"/>
      <c r="H19" s="282"/>
      <c r="I19" s="283"/>
      <c r="J19" s="223" t="e">
        <f>#REF!</f>
        <v>#REF!</v>
      </c>
      <c r="K19" s="223" t="e">
        <f>#REF!</f>
        <v>#REF!</v>
      </c>
      <c r="L19" s="223" t="e">
        <f>#REF!</f>
        <v>#REF!</v>
      </c>
      <c r="M19" s="223" t="e">
        <f>#REF!</f>
        <v>#REF!</v>
      </c>
      <c r="N19" s="223" t="e">
        <f>#REF!</f>
        <v>#REF!</v>
      </c>
      <c r="O19" s="223" t="e">
        <f>#REF!</f>
        <v>#REF!</v>
      </c>
      <c r="P19" s="223" t="e">
        <f>#REF!</f>
        <v>#REF!</v>
      </c>
      <c r="Q19" s="223" t="e">
        <f>#REF!</f>
        <v>#REF!</v>
      </c>
      <c r="R19" s="223" t="e">
        <f>#REF!</f>
        <v>#REF!</v>
      </c>
      <c r="S19" s="223" t="e">
        <f>#REF!</f>
        <v>#REF!</v>
      </c>
      <c r="T19" s="223" t="e">
        <f>#REF!</f>
        <v>#REF!</v>
      </c>
      <c r="U19" s="223" t="e">
        <f>#REF!</f>
        <v>#REF!</v>
      </c>
      <c r="V19" s="223" t="e">
        <f>#REF!</f>
        <v>#REF!</v>
      </c>
      <c r="W19" s="41"/>
      <c r="X19" s="41"/>
      <c r="Y19" s="41"/>
      <c r="Z19" s="41"/>
      <c r="AA19" s="41"/>
      <c r="AB19" s="41"/>
      <c r="AC19" s="41"/>
      <c r="AD19" s="41"/>
      <c r="AE19" s="41"/>
      <c r="AF19" s="41"/>
      <c r="AG19" s="41"/>
      <c r="AH19" s="41"/>
      <c r="AI19" s="41"/>
      <c r="AJ19" s="41"/>
    </row>
    <row r="20" spans="1:36" hidden="1" x14ac:dyDescent="0.3">
      <c r="A20" s="226" t="str">
        <f t="shared" ref="A20:D23" si="8">A8</f>
        <v>2023 CPAS</v>
      </c>
      <c r="B20" s="243"/>
      <c r="C20" s="228">
        <f t="shared" si="8"/>
        <v>1165.8830851257501</v>
      </c>
      <c r="D20" s="253">
        <f t="shared" si="8"/>
        <v>1</v>
      </c>
      <c r="E20" s="284"/>
      <c r="F20" s="282"/>
      <c r="G20" s="282"/>
      <c r="H20" s="282"/>
      <c r="I20" s="283"/>
      <c r="J20" s="228">
        <f t="shared" ref="J20:J22" si="9">W8</f>
        <v>354.19108727564071</v>
      </c>
      <c r="K20" s="228">
        <f t="shared" ref="K20:V22" si="10">X8</f>
        <v>354.19108727564071</v>
      </c>
      <c r="L20" s="228">
        <f t="shared" si="10"/>
        <v>354.19108727564071</v>
      </c>
      <c r="M20" s="228">
        <f t="shared" si="10"/>
        <v>354.19108727564071</v>
      </c>
      <c r="N20" s="228">
        <f t="shared" si="10"/>
        <v>354.19108727564071</v>
      </c>
      <c r="O20" s="228">
        <f t="shared" si="10"/>
        <v>354.19108727564071</v>
      </c>
      <c r="P20" s="228">
        <f t="shared" si="10"/>
        <v>354.19108727564071</v>
      </c>
      <c r="Q20" s="228">
        <f t="shared" si="10"/>
        <v>0</v>
      </c>
      <c r="R20" s="228">
        <f t="shared" si="10"/>
        <v>0</v>
      </c>
      <c r="S20" s="228">
        <f t="shared" si="10"/>
        <v>0</v>
      </c>
      <c r="T20" s="228">
        <f t="shared" si="10"/>
        <v>0</v>
      </c>
      <c r="U20" s="228">
        <f t="shared" si="10"/>
        <v>0</v>
      </c>
      <c r="V20" s="228">
        <f t="shared" si="10"/>
        <v>0</v>
      </c>
      <c r="W20" s="41"/>
      <c r="X20" s="41"/>
      <c r="Y20" s="41"/>
      <c r="Z20" s="41"/>
      <c r="AA20" s="41"/>
      <c r="AB20" s="41"/>
      <c r="AC20" s="41"/>
      <c r="AD20" s="41"/>
      <c r="AE20" s="41"/>
      <c r="AF20" s="41"/>
      <c r="AG20" s="41"/>
      <c r="AH20" s="41"/>
      <c r="AI20" s="41"/>
      <c r="AJ20" s="41"/>
    </row>
    <row r="21" spans="1:36" hidden="1" x14ac:dyDescent="0.3">
      <c r="A21" s="226" t="str">
        <f t="shared" si="8"/>
        <v>Expiring 2023 CPAS</v>
      </c>
      <c r="B21" s="231"/>
      <c r="C21" s="232"/>
      <c r="D21" s="244"/>
      <c r="E21" s="284"/>
      <c r="F21" s="282"/>
      <c r="G21" s="282"/>
      <c r="H21" s="282"/>
      <c r="I21" s="283"/>
      <c r="J21" s="220">
        <f t="shared" si="9"/>
        <v>0</v>
      </c>
      <c r="K21" s="220">
        <f t="shared" si="10"/>
        <v>0</v>
      </c>
      <c r="L21" s="220">
        <f t="shared" si="10"/>
        <v>0</v>
      </c>
      <c r="M21" s="220">
        <f t="shared" si="10"/>
        <v>0</v>
      </c>
      <c r="N21" s="220">
        <f t="shared" si="10"/>
        <v>0</v>
      </c>
      <c r="O21" s="220">
        <f t="shared" si="10"/>
        <v>0</v>
      </c>
      <c r="P21" s="220">
        <f t="shared" si="10"/>
        <v>0</v>
      </c>
      <c r="Q21" s="220">
        <f t="shared" si="10"/>
        <v>354.19108727564071</v>
      </c>
      <c r="R21" s="220">
        <f t="shared" si="10"/>
        <v>0</v>
      </c>
      <c r="S21" s="220">
        <f t="shared" si="10"/>
        <v>0</v>
      </c>
      <c r="T21" s="220">
        <f t="shared" si="10"/>
        <v>0</v>
      </c>
      <c r="U21" s="220">
        <f t="shared" si="10"/>
        <v>0</v>
      </c>
      <c r="V21" s="220">
        <f t="shared" si="10"/>
        <v>0</v>
      </c>
      <c r="W21" s="41"/>
      <c r="X21" s="41"/>
      <c r="Y21" s="41"/>
      <c r="Z21" s="41"/>
      <c r="AA21" s="41"/>
      <c r="AB21" s="41"/>
      <c r="AC21" s="41"/>
      <c r="AD21" s="41"/>
      <c r="AE21" s="41"/>
      <c r="AF21" s="41"/>
      <c r="AG21" s="41"/>
      <c r="AH21" s="41"/>
      <c r="AI21" s="41"/>
      <c r="AJ21" s="41"/>
    </row>
    <row r="22" spans="1:36" hidden="1" x14ac:dyDescent="0.3">
      <c r="A22" s="226" t="str">
        <f t="shared" si="8"/>
        <v>Expired 2023 CPAS</v>
      </c>
      <c r="B22" s="231"/>
      <c r="C22" s="232"/>
      <c r="D22" s="232"/>
      <c r="E22" s="284"/>
      <c r="F22" s="282"/>
      <c r="G22" s="282"/>
      <c r="H22" s="282"/>
      <c r="I22" s="283"/>
      <c r="J22" s="220">
        <f t="shared" si="9"/>
        <v>811.69199785010937</v>
      </c>
      <c r="K22" s="220">
        <f t="shared" si="10"/>
        <v>811.69199785010937</v>
      </c>
      <c r="L22" s="220">
        <f t="shared" si="10"/>
        <v>811.69199785010937</v>
      </c>
      <c r="M22" s="220">
        <f t="shared" si="10"/>
        <v>811.69199785010937</v>
      </c>
      <c r="N22" s="220">
        <f t="shared" si="10"/>
        <v>811.69199785010937</v>
      </c>
      <c r="O22" s="220">
        <f t="shared" si="10"/>
        <v>811.69199785010937</v>
      </c>
      <c r="P22" s="220">
        <f t="shared" si="10"/>
        <v>811.69199785010937</v>
      </c>
      <c r="Q22" s="220">
        <f t="shared" si="10"/>
        <v>1165.8830851257501</v>
      </c>
      <c r="R22" s="220">
        <f t="shared" si="10"/>
        <v>1165.8830851257501</v>
      </c>
      <c r="S22" s="220">
        <f t="shared" si="10"/>
        <v>1165.8830851257501</v>
      </c>
      <c r="T22" s="220">
        <f t="shared" si="10"/>
        <v>1165.8830851257501</v>
      </c>
      <c r="U22" s="220">
        <f t="shared" si="10"/>
        <v>1165.8830851257501</v>
      </c>
      <c r="V22" s="220">
        <f t="shared" si="10"/>
        <v>1165.8830851257501</v>
      </c>
      <c r="W22" s="41"/>
      <c r="X22" s="41"/>
      <c r="Y22" s="41"/>
      <c r="Z22" s="41"/>
      <c r="AA22" s="41"/>
      <c r="AB22" s="41"/>
      <c r="AC22" s="41"/>
      <c r="AD22" s="41"/>
      <c r="AE22" s="41"/>
      <c r="AF22" s="41"/>
      <c r="AG22" s="41"/>
      <c r="AH22" s="41"/>
      <c r="AI22" s="41"/>
      <c r="AJ22" s="41"/>
    </row>
    <row r="23" spans="1:36" hidden="1" x14ac:dyDescent="0.3">
      <c r="A23" s="239" t="str">
        <f t="shared" si="8"/>
        <v>WAML</v>
      </c>
      <c r="B23" s="254">
        <f t="shared" si="8"/>
        <v>18.473036395553343</v>
      </c>
      <c r="C23" s="77"/>
      <c r="D23" s="41"/>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row>
    <row r="24" spans="1:36" x14ac:dyDescent="0.3">
      <c r="A24" s="41"/>
      <c r="B24" s="123"/>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6" x14ac:dyDescent="0.3">
      <c r="A25" s="125" t="s">
        <v>460</v>
      </c>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ht="15.75" customHeight="1" x14ac:dyDescent="0.3">
      <c r="A26" s="561" t="s">
        <v>314</v>
      </c>
      <c r="B26" s="563" t="s">
        <v>0</v>
      </c>
      <c r="C26" s="563" t="s">
        <v>437</v>
      </c>
      <c r="D26" s="563" t="s">
        <v>60</v>
      </c>
      <c r="E26" s="138"/>
      <c r="F26" s="133"/>
      <c r="G26" s="133"/>
      <c r="H26" s="133"/>
      <c r="I26" s="133"/>
      <c r="J26" s="138" t="s">
        <v>78</v>
      </c>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559" t="s">
        <v>1</v>
      </c>
    </row>
    <row r="27" spans="1:36" x14ac:dyDescent="0.3">
      <c r="A27" s="566"/>
      <c r="B27" s="565"/>
      <c r="C27" s="565"/>
      <c r="D27" s="564"/>
      <c r="E27" s="1">
        <f t="shared" ref="E27:AI27" si="11">E5</f>
        <v>2018</v>
      </c>
      <c r="F27" s="1">
        <f t="shared" si="11"/>
        <v>2019</v>
      </c>
      <c r="G27" s="1">
        <f t="shared" si="11"/>
        <v>2020</v>
      </c>
      <c r="H27" s="1">
        <f t="shared" si="11"/>
        <v>2021</v>
      </c>
      <c r="I27" s="1">
        <f t="shared" si="11"/>
        <v>2022</v>
      </c>
      <c r="J27" s="122">
        <f t="shared" si="11"/>
        <v>2023</v>
      </c>
      <c r="K27" s="122">
        <f t="shared" si="11"/>
        <v>2024</v>
      </c>
      <c r="L27" s="122">
        <f t="shared" si="11"/>
        <v>2025</v>
      </c>
      <c r="M27" s="122">
        <f t="shared" si="11"/>
        <v>2026</v>
      </c>
      <c r="N27" s="122">
        <f t="shared" si="11"/>
        <v>2027</v>
      </c>
      <c r="O27" s="122">
        <f t="shared" si="11"/>
        <v>2028</v>
      </c>
      <c r="P27" s="122">
        <f t="shared" si="11"/>
        <v>2029</v>
      </c>
      <c r="Q27" s="122">
        <f t="shared" si="11"/>
        <v>2030</v>
      </c>
      <c r="R27" s="122">
        <f t="shared" si="11"/>
        <v>2031</v>
      </c>
      <c r="S27" s="122">
        <f t="shared" si="11"/>
        <v>2032</v>
      </c>
      <c r="T27" s="122">
        <f t="shared" si="11"/>
        <v>2033</v>
      </c>
      <c r="U27" s="122">
        <f t="shared" si="11"/>
        <v>2034</v>
      </c>
      <c r="V27" s="122">
        <f t="shared" si="11"/>
        <v>2035</v>
      </c>
      <c r="W27" s="122">
        <f t="shared" si="11"/>
        <v>2036</v>
      </c>
      <c r="X27" s="122">
        <f t="shared" si="11"/>
        <v>2037</v>
      </c>
      <c r="Y27" s="122">
        <f t="shared" si="11"/>
        <v>2038</v>
      </c>
      <c r="Z27" s="122">
        <f t="shared" si="11"/>
        <v>2039</v>
      </c>
      <c r="AA27" s="122">
        <f t="shared" si="11"/>
        <v>2040</v>
      </c>
      <c r="AB27" s="122">
        <f t="shared" si="11"/>
        <v>2041</v>
      </c>
      <c r="AC27" s="122">
        <f t="shared" si="11"/>
        <v>2042</v>
      </c>
      <c r="AD27" s="122">
        <f t="shared" si="11"/>
        <v>2043</v>
      </c>
      <c r="AE27" s="122">
        <f t="shared" si="11"/>
        <v>2044</v>
      </c>
      <c r="AF27" s="122">
        <f t="shared" si="11"/>
        <v>2045</v>
      </c>
      <c r="AG27" s="122">
        <f t="shared" si="11"/>
        <v>2046</v>
      </c>
      <c r="AH27" s="122">
        <f t="shared" si="11"/>
        <v>2047</v>
      </c>
      <c r="AI27" s="122">
        <f t="shared" si="11"/>
        <v>2048</v>
      </c>
      <c r="AJ27" s="560"/>
    </row>
    <row r="28" spans="1:36" x14ac:dyDescent="0.3">
      <c r="A28" s="273" t="s">
        <v>118</v>
      </c>
      <c r="B28" s="274">
        <v>11</v>
      </c>
      <c r="C28" s="223">
        <v>6751.0847100000092</v>
      </c>
      <c r="D28" s="275">
        <v>1</v>
      </c>
      <c r="E28" s="72"/>
      <c r="F28" s="168"/>
      <c r="G28" s="27"/>
      <c r="H28" s="27"/>
      <c r="I28" s="271"/>
      <c r="J28" s="223">
        <f>C28</f>
        <v>6751.0847100000092</v>
      </c>
      <c r="K28" s="223">
        <f>J28</f>
        <v>6751.0847100000092</v>
      </c>
      <c r="L28" s="223">
        <f t="shared" ref="L28:AA29" si="12">K28</f>
        <v>6751.0847100000092</v>
      </c>
      <c r="M28" s="223">
        <f t="shared" si="12"/>
        <v>6751.0847100000092</v>
      </c>
      <c r="N28" s="223">
        <f t="shared" si="12"/>
        <v>6751.0847100000092</v>
      </c>
      <c r="O28" s="223">
        <f t="shared" si="12"/>
        <v>6751.0847100000092</v>
      </c>
      <c r="P28" s="223">
        <f t="shared" si="12"/>
        <v>6751.0847100000092</v>
      </c>
      <c r="Q28" s="223">
        <f t="shared" si="12"/>
        <v>6751.0847100000092</v>
      </c>
      <c r="R28" s="223">
        <f t="shared" si="12"/>
        <v>6751.0847100000092</v>
      </c>
      <c r="S28" s="223">
        <f t="shared" si="12"/>
        <v>6751.0847100000092</v>
      </c>
      <c r="T28" s="223">
        <f t="shared" si="12"/>
        <v>6751.0847100000092</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58">
        <f>SUM(E28:AI28)</f>
        <v>74261.931810000096</v>
      </c>
    </row>
    <row r="29" spans="1:36" x14ac:dyDescent="0.3">
      <c r="A29" s="273" t="s">
        <v>283</v>
      </c>
      <c r="B29" s="274">
        <v>20</v>
      </c>
      <c r="C29" s="223">
        <v>33040.146864257673</v>
      </c>
      <c r="D29" s="275">
        <v>1</v>
      </c>
      <c r="E29" s="98"/>
      <c r="F29" s="152"/>
      <c r="G29" s="27"/>
      <c r="H29" s="27"/>
      <c r="I29" s="285"/>
      <c r="J29" s="223">
        <f>C29</f>
        <v>33040.146864257673</v>
      </c>
      <c r="K29" s="223">
        <f>J29</f>
        <v>33040.146864257673</v>
      </c>
      <c r="L29" s="223">
        <f t="shared" si="12"/>
        <v>33040.146864257673</v>
      </c>
      <c r="M29" s="223">
        <f t="shared" si="12"/>
        <v>33040.146864257673</v>
      </c>
      <c r="N29" s="223">
        <f t="shared" si="12"/>
        <v>33040.146864257673</v>
      </c>
      <c r="O29" s="223">
        <f t="shared" si="12"/>
        <v>33040.146864257673</v>
      </c>
      <c r="P29" s="223">
        <v>12088.4330128205</v>
      </c>
      <c r="Q29" s="223">
        <f>P29</f>
        <v>12088.4330128205</v>
      </c>
      <c r="R29" s="223">
        <f t="shared" si="12"/>
        <v>12088.4330128205</v>
      </c>
      <c r="S29" s="223">
        <f t="shared" si="12"/>
        <v>12088.4330128205</v>
      </c>
      <c r="T29" s="223">
        <f t="shared" si="12"/>
        <v>12088.4330128205</v>
      </c>
      <c r="U29" s="223">
        <f t="shared" si="12"/>
        <v>12088.4330128205</v>
      </c>
      <c r="V29" s="223">
        <f t="shared" si="12"/>
        <v>12088.4330128205</v>
      </c>
      <c r="W29" s="223">
        <f t="shared" si="12"/>
        <v>12088.4330128205</v>
      </c>
      <c r="X29" s="223">
        <f t="shared" si="12"/>
        <v>12088.4330128205</v>
      </c>
      <c r="Y29" s="223">
        <f t="shared" si="12"/>
        <v>12088.4330128205</v>
      </c>
      <c r="Z29" s="223">
        <f t="shared" si="12"/>
        <v>12088.4330128205</v>
      </c>
      <c r="AA29" s="223">
        <f t="shared" si="12"/>
        <v>12088.4330128205</v>
      </c>
      <c r="AB29" s="223">
        <f t="shared" ref="AB29:AC29" si="13">AA29</f>
        <v>12088.4330128205</v>
      </c>
      <c r="AC29" s="223">
        <f t="shared" si="13"/>
        <v>12088.4330128205</v>
      </c>
      <c r="AD29" s="223">
        <v>0</v>
      </c>
      <c r="AE29" s="223">
        <v>0</v>
      </c>
      <c r="AF29" s="223">
        <v>0</v>
      </c>
      <c r="AG29" s="223">
        <v>0</v>
      </c>
      <c r="AH29" s="223">
        <v>0</v>
      </c>
      <c r="AI29" s="223">
        <v>0</v>
      </c>
      <c r="AJ29" s="258">
        <f>SUM(E29:AI29)</f>
        <v>367478.9433650329</v>
      </c>
    </row>
    <row r="30" spans="1:36" x14ac:dyDescent="0.3">
      <c r="A30" s="226" t="s">
        <v>431</v>
      </c>
      <c r="B30" s="243"/>
      <c r="C30" s="228">
        <f>SUM(C28:C29)</f>
        <v>39791.231574257683</v>
      </c>
      <c r="D30" s="253">
        <f>J30/C30</f>
        <v>1</v>
      </c>
      <c r="E30" s="108"/>
      <c r="F30" s="96"/>
      <c r="G30" s="99"/>
      <c r="H30" s="99"/>
      <c r="I30" s="118"/>
      <c r="J30" s="228">
        <f t="shared" ref="J30:AJ30" si="14">SUM(J28:J29)</f>
        <v>39791.231574257683</v>
      </c>
      <c r="K30" s="228">
        <f t="shared" si="14"/>
        <v>39791.231574257683</v>
      </c>
      <c r="L30" s="228">
        <f t="shared" si="14"/>
        <v>39791.231574257683</v>
      </c>
      <c r="M30" s="228">
        <f t="shared" si="14"/>
        <v>39791.231574257683</v>
      </c>
      <c r="N30" s="228">
        <f t="shared" si="14"/>
        <v>39791.231574257683</v>
      </c>
      <c r="O30" s="228">
        <f t="shared" si="14"/>
        <v>39791.231574257683</v>
      </c>
      <c r="P30" s="228">
        <f t="shared" si="14"/>
        <v>18839.51772282051</v>
      </c>
      <c r="Q30" s="228">
        <f t="shared" si="14"/>
        <v>18839.51772282051</v>
      </c>
      <c r="R30" s="228">
        <f t="shared" si="14"/>
        <v>18839.51772282051</v>
      </c>
      <c r="S30" s="228">
        <f t="shared" si="14"/>
        <v>18839.51772282051</v>
      </c>
      <c r="T30" s="228">
        <f t="shared" si="14"/>
        <v>18839.51772282051</v>
      </c>
      <c r="U30" s="228">
        <f t="shared" si="14"/>
        <v>12088.4330128205</v>
      </c>
      <c r="V30" s="228">
        <f t="shared" si="14"/>
        <v>12088.4330128205</v>
      </c>
      <c r="W30" s="228">
        <f t="shared" si="14"/>
        <v>12088.4330128205</v>
      </c>
      <c r="X30" s="228">
        <f t="shared" si="14"/>
        <v>12088.4330128205</v>
      </c>
      <c r="Y30" s="228">
        <f t="shared" si="14"/>
        <v>12088.4330128205</v>
      </c>
      <c r="Z30" s="228">
        <f t="shared" si="14"/>
        <v>12088.4330128205</v>
      </c>
      <c r="AA30" s="228">
        <f t="shared" si="14"/>
        <v>12088.4330128205</v>
      </c>
      <c r="AB30" s="228">
        <f t="shared" si="14"/>
        <v>12088.4330128205</v>
      </c>
      <c r="AC30" s="228">
        <f t="shared" si="14"/>
        <v>12088.4330128205</v>
      </c>
      <c r="AD30" s="228">
        <f t="shared" si="14"/>
        <v>0</v>
      </c>
      <c r="AE30" s="228">
        <f t="shared" si="14"/>
        <v>0</v>
      </c>
      <c r="AF30" s="228">
        <f t="shared" si="14"/>
        <v>0</v>
      </c>
      <c r="AG30" s="228">
        <f t="shared" si="14"/>
        <v>0</v>
      </c>
      <c r="AH30" s="228">
        <f t="shared" si="14"/>
        <v>0</v>
      </c>
      <c r="AI30" s="228">
        <f t="shared" si="14"/>
        <v>0</v>
      </c>
      <c r="AJ30" s="220">
        <f t="shared" si="14"/>
        <v>441740.875175033</v>
      </c>
    </row>
    <row r="31" spans="1:36" x14ac:dyDescent="0.3">
      <c r="A31" s="226" t="s">
        <v>432</v>
      </c>
      <c r="B31" s="231"/>
      <c r="C31" s="232"/>
      <c r="D31" s="244"/>
      <c r="E31" s="99"/>
      <c r="F31" s="99"/>
      <c r="G31" s="100"/>
      <c r="H31" s="100"/>
      <c r="I31" s="169"/>
      <c r="J31" s="220">
        <v>0</v>
      </c>
      <c r="K31" s="220">
        <f t="shared" ref="K31:AI31" si="15">J30-K30</f>
        <v>0</v>
      </c>
      <c r="L31" s="220">
        <f t="shared" si="15"/>
        <v>0</v>
      </c>
      <c r="M31" s="220">
        <f t="shared" si="15"/>
        <v>0</v>
      </c>
      <c r="N31" s="220">
        <f t="shared" si="15"/>
        <v>0</v>
      </c>
      <c r="O31" s="220">
        <f t="shared" si="15"/>
        <v>0</v>
      </c>
      <c r="P31" s="220">
        <f t="shared" si="15"/>
        <v>20951.713851437173</v>
      </c>
      <c r="Q31" s="220">
        <f t="shared" si="15"/>
        <v>0</v>
      </c>
      <c r="R31" s="220">
        <f t="shared" si="15"/>
        <v>0</v>
      </c>
      <c r="S31" s="220">
        <f t="shared" si="15"/>
        <v>0</v>
      </c>
      <c r="T31" s="220">
        <f t="shared" si="15"/>
        <v>0</v>
      </c>
      <c r="U31" s="220">
        <f t="shared" si="15"/>
        <v>6751.0847100000101</v>
      </c>
      <c r="V31" s="220">
        <f t="shared" si="15"/>
        <v>0</v>
      </c>
      <c r="W31" s="220">
        <f t="shared" si="15"/>
        <v>0</v>
      </c>
      <c r="X31" s="220">
        <f t="shared" si="15"/>
        <v>0</v>
      </c>
      <c r="Y31" s="220">
        <f t="shared" si="15"/>
        <v>0</v>
      </c>
      <c r="Z31" s="220">
        <f t="shared" si="15"/>
        <v>0</v>
      </c>
      <c r="AA31" s="220">
        <f t="shared" si="15"/>
        <v>0</v>
      </c>
      <c r="AB31" s="220">
        <f t="shared" si="15"/>
        <v>0</v>
      </c>
      <c r="AC31" s="220">
        <f t="shared" si="15"/>
        <v>0</v>
      </c>
      <c r="AD31" s="220">
        <f t="shared" si="15"/>
        <v>12088.4330128205</v>
      </c>
      <c r="AE31" s="220">
        <f t="shared" si="15"/>
        <v>0</v>
      </c>
      <c r="AF31" s="220">
        <f t="shared" si="15"/>
        <v>0</v>
      </c>
      <c r="AG31" s="220">
        <f t="shared" si="15"/>
        <v>0</v>
      </c>
      <c r="AH31" s="220">
        <f t="shared" si="15"/>
        <v>0</v>
      </c>
      <c r="AI31" s="220">
        <f t="shared" si="15"/>
        <v>0</v>
      </c>
      <c r="AJ31" s="84"/>
    </row>
    <row r="32" spans="1:36" x14ac:dyDescent="0.3">
      <c r="A32" s="226" t="s">
        <v>433</v>
      </c>
      <c r="B32" s="231"/>
      <c r="C32" s="232"/>
      <c r="D32" s="232"/>
      <c r="E32" s="96"/>
      <c r="F32" s="96"/>
      <c r="G32" s="101"/>
      <c r="H32" s="101"/>
      <c r="I32" s="118"/>
      <c r="J32" s="220">
        <f>$J30-J30</f>
        <v>0</v>
      </c>
      <c r="K32" s="220">
        <f t="shared" ref="K32:AI32" si="16">$J30-K30</f>
        <v>0</v>
      </c>
      <c r="L32" s="220">
        <f t="shared" si="16"/>
        <v>0</v>
      </c>
      <c r="M32" s="220">
        <f t="shared" si="16"/>
        <v>0</v>
      </c>
      <c r="N32" s="220">
        <f t="shared" si="16"/>
        <v>0</v>
      </c>
      <c r="O32" s="220">
        <f t="shared" si="16"/>
        <v>0</v>
      </c>
      <c r="P32" s="220">
        <f t="shared" si="16"/>
        <v>20951.713851437173</v>
      </c>
      <c r="Q32" s="220">
        <f t="shared" si="16"/>
        <v>20951.713851437173</v>
      </c>
      <c r="R32" s="220">
        <f t="shared" si="16"/>
        <v>20951.713851437173</v>
      </c>
      <c r="S32" s="220">
        <f t="shared" si="16"/>
        <v>20951.713851437173</v>
      </c>
      <c r="T32" s="220">
        <f t="shared" si="16"/>
        <v>20951.713851437173</v>
      </c>
      <c r="U32" s="220">
        <f t="shared" si="16"/>
        <v>27702.798561437183</v>
      </c>
      <c r="V32" s="220">
        <f t="shared" si="16"/>
        <v>27702.798561437183</v>
      </c>
      <c r="W32" s="220">
        <f t="shared" si="16"/>
        <v>27702.798561437183</v>
      </c>
      <c r="X32" s="220">
        <f t="shared" si="16"/>
        <v>27702.798561437183</v>
      </c>
      <c r="Y32" s="220">
        <f t="shared" si="16"/>
        <v>27702.798561437183</v>
      </c>
      <c r="Z32" s="220">
        <f t="shared" si="16"/>
        <v>27702.798561437183</v>
      </c>
      <c r="AA32" s="220">
        <f t="shared" si="16"/>
        <v>27702.798561437183</v>
      </c>
      <c r="AB32" s="220">
        <f t="shared" si="16"/>
        <v>27702.798561437183</v>
      </c>
      <c r="AC32" s="220">
        <f t="shared" si="16"/>
        <v>27702.798561437183</v>
      </c>
      <c r="AD32" s="220">
        <f t="shared" si="16"/>
        <v>39791.231574257683</v>
      </c>
      <c r="AE32" s="220">
        <f t="shared" si="16"/>
        <v>39791.231574257683</v>
      </c>
      <c r="AF32" s="220">
        <f t="shared" si="16"/>
        <v>39791.231574257683</v>
      </c>
      <c r="AG32" s="220">
        <f t="shared" si="16"/>
        <v>39791.231574257683</v>
      </c>
      <c r="AH32" s="220">
        <f t="shared" si="16"/>
        <v>39791.231574257683</v>
      </c>
      <c r="AI32" s="220">
        <f t="shared" si="16"/>
        <v>39791.231574257683</v>
      </c>
      <c r="AJ32" s="85"/>
    </row>
    <row r="33" spans="1:21" collapsed="1" x14ac:dyDescent="0.3">
      <c r="A33" s="41"/>
      <c r="B33" s="41"/>
      <c r="C33" s="41"/>
      <c r="D33" s="41"/>
      <c r="E33" s="41"/>
      <c r="F33" s="41"/>
      <c r="G33" s="41"/>
      <c r="H33" s="41"/>
      <c r="I33" s="41"/>
      <c r="J33" s="41"/>
      <c r="K33" s="41"/>
      <c r="L33" s="41"/>
      <c r="M33" s="41"/>
      <c r="N33" s="41"/>
      <c r="O33" s="41"/>
      <c r="P33" s="41"/>
      <c r="Q33" s="41"/>
      <c r="R33" s="41"/>
      <c r="S33" s="41"/>
      <c r="T33" s="41"/>
      <c r="U33" s="41"/>
    </row>
    <row r="34" spans="1:21" x14ac:dyDescent="0.3">
      <c r="A34" s="653" t="s">
        <v>436</v>
      </c>
      <c r="B34" s="286"/>
    </row>
  </sheetData>
  <mergeCells count="14">
    <mergeCell ref="AJ4:AJ5"/>
    <mergeCell ref="A26:A27"/>
    <mergeCell ref="B26:B27"/>
    <mergeCell ref="C26:C27"/>
    <mergeCell ref="D26:D27"/>
    <mergeCell ref="AJ26:AJ27"/>
    <mergeCell ref="A13:A14"/>
    <mergeCell ref="B13:B14"/>
    <mergeCell ref="C13:C14"/>
    <mergeCell ref="D13:D14"/>
    <mergeCell ref="A4:A5"/>
    <mergeCell ref="B4:B5"/>
    <mergeCell ref="C4:C5"/>
    <mergeCell ref="D4:D5"/>
  </mergeCells>
  <pageMargins left="0.7" right="0.7" top="0.75" bottom="0.75" header="0.3" footer="0.3"/>
  <pageSetup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00A9-F9AA-41CB-BDB3-323F0099EAA4}">
  <dimension ref="A1:AJ52"/>
  <sheetViews>
    <sheetView workbookViewId="0">
      <selection activeCell="N62" sqref="N62"/>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8" width="6.44140625" hidden="1" customWidth="1"/>
    <col min="9" max="9" width="7.44140625" hidden="1" customWidth="1"/>
    <col min="10" max="30" width="7.77734375" customWidth="1"/>
    <col min="31" max="35" width="7.77734375" hidden="1" customWidth="1"/>
  </cols>
  <sheetData>
    <row r="1" spans="1:36" ht="15.75" customHeight="1" x14ac:dyDescent="0.3">
      <c r="A1" s="3" t="s">
        <v>445</v>
      </c>
    </row>
    <row r="2" spans="1:36" x14ac:dyDescent="0.3">
      <c r="A2" s="49"/>
    </row>
    <row r="3" spans="1:36" x14ac:dyDescent="0.3">
      <c r="A3" s="28" t="s">
        <v>446</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3"/>
      <c r="U4" s="113"/>
      <c r="V4" s="114"/>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tr">
        <f>A39</f>
        <v>Pipe Insulation</v>
      </c>
      <c r="B6" s="274">
        <f>B39</f>
        <v>15</v>
      </c>
      <c r="C6" s="223">
        <f>C39*29.3/1000</f>
        <v>3.4900695000000006</v>
      </c>
      <c r="D6" s="275">
        <v>1</v>
      </c>
      <c r="E6" s="116"/>
      <c r="F6" s="167"/>
      <c r="G6" s="146"/>
      <c r="H6" s="146"/>
      <c r="I6" s="271"/>
      <c r="J6" s="223">
        <f>J39*29.3/1000</f>
        <v>3.4900695000000006</v>
      </c>
      <c r="K6" s="223">
        <f t="shared" ref="K6:AI14" si="1">K39*29.3/1000</f>
        <v>3.4900695000000006</v>
      </c>
      <c r="L6" s="223">
        <f t="shared" si="1"/>
        <v>3.4900695000000006</v>
      </c>
      <c r="M6" s="223">
        <f t="shared" si="1"/>
        <v>3.4900695000000006</v>
      </c>
      <c r="N6" s="223">
        <f t="shared" si="1"/>
        <v>3.4900695000000006</v>
      </c>
      <c r="O6" s="223">
        <f t="shared" si="1"/>
        <v>3.4900695000000006</v>
      </c>
      <c r="P6" s="223">
        <f t="shared" si="1"/>
        <v>3.4900695000000006</v>
      </c>
      <c r="Q6" s="223">
        <f t="shared" si="1"/>
        <v>3.4900695000000006</v>
      </c>
      <c r="R6" s="223">
        <f t="shared" si="1"/>
        <v>3.4900695000000006</v>
      </c>
      <c r="S6" s="223">
        <f t="shared" si="1"/>
        <v>3.4900695000000006</v>
      </c>
      <c r="T6" s="223">
        <f t="shared" si="1"/>
        <v>3.4900695000000006</v>
      </c>
      <c r="U6" s="223">
        <f t="shared" si="1"/>
        <v>3.4900695000000006</v>
      </c>
      <c r="V6" s="223">
        <f t="shared" si="1"/>
        <v>3.4900695000000006</v>
      </c>
      <c r="W6" s="223">
        <f t="shared" si="1"/>
        <v>3.4900695000000006</v>
      </c>
      <c r="X6" s="223">
        <f t="shared" si="1"/>
        <v>3.4900695000000006</v>
      </c>
      <c r="Y6" s="223">
        <f t="shared" si="1"/>
        <v>0</v>
      </c>
      <c r="Z6" s="223">
        <f t="shared" si="1"/>
        <v>0</v>
      </c>
      <c r="AA6" s="223">
        <f t="shared" si="1"/>
        <v>0</v>
      </c>
      <c r="AB6" s="223">
        <f t="shared" si="1"/>
        <v>0</v>
      </c>
      <c r="AC6" s="223">
        <f t="shared" si="1"/>
        <v>0</v>
      </c>
      <c r="AD6" s="223">
        <f t="shared" si="1"/>
        <v>0</v>
      </c>
      <c r="AE6" s="223">
        <f t="shared" si="1"/>
        <v>0</v>
      </c>
      <c r="AF6" s="223">
        <f t="shared" si="1"/>
        <v>0</v>
      </c>
      <c r="AG6" s="223">
        <f t="shared" si="1"/>
        <v>0</v>
      </c>
      <c r="AH6" s="223">
        <f t="shared" si="1"/>
        <v>0</v>
      </c>
      <c r="AI6" s="223">
        <f t="shared" si="1"/>
        <v>0</v>
      </c>
      <c r="AJ6" s="258">
        <f t="shared" ref="AJ6:AJ14" si="2">SUM(E6:AI6)</f>
        <v>52.35104250000002</v>
      </c>
    </row>
    <row r="7" spans="1:36" x14ac:dyDescent="0.3">
      <c r="A7" s="273" t="str">
        <f t="shared" ref="A7:B7" si="3">A40</f>
        <v>Air Sealing</v>
      </c>
      <c r="B7" s="274">
        <f t="shared" si="3"/>
        <v>20</v>
      </c>
      <c r="C7" s="223">
        <f t="shared" ref="C7:C14" si="4">C40*29.3/1000</f>
        <v>29.797979054702438</v>
      </c>
      <c r="D7" s="275">
        <v>1</v>
      </c>
      <c r="E7" s="116"/>
      <c r="F7" s="167"/>
      <c r="G7" s="146"/>
      <c r="H7" s="146"/>
      <c r="I7" s="271"/>
      <c r="J7" s="223">
        <f t="shared" ref="J7:Y14" si="5">J40*29.3/1000</f>
        <v>29.797979054702438</v>
      </c>
      <c r="K7" s="223">
        <f t="shared" si="5"/>
        <v>29.797979054702438</v>
      </c>
      <c r="L7" s="223">
        <f t="shared" si="5"/>
        <v>29.797979054702438</v>
      </c>
      <c r="M7" s="223">
        <f t="shared" si="5"/>
        <v>29.797979054702438</v>
      </c>
      <c r="N7" s="223">
        <f t="shared" si="5"/>
        <v>29.797979054702438</v>
      </c>
      <c r="O7" s="223">
        <f t="shared" si="5"/>
        <v>29.797979054702438</v>
      </c>
      <c r="P7" s="223">
        <f t="shared" si="5"/>
        <v>29.797979054702438</v>
      </c>
      <c r="Q7" s="223">
        <f t="shared" si="5"/>
        <v>29.797979054702438</v>
      </c>
      <c r="R7" s="223">
        <f t="shared" si="5"/>
        <v>29.797979054702438</v>
      </c>
      <c r="S7" s="223">
        <f t="shared" si="5"/>
        <v>29.797979054702438</v>
      </c>
      <c r="T7" s="223">
        <f t="shared" si="5"/>
        <v>29.797979054702438</v>
      </c>
      <c r="U7" s="223">
        <f t="shared" si="5"/>
        <v>29.797979054702438</v>
      </c>
      <c r="V7" s="223">
        <f t="shared" si="5"/>
        <v>29.797979054702438</v>
      </c>
      <c r="W7" s="223">
        <f t="shared" si="5"/>
        <v>29.797979054702438</v>
      </c>
      <c r="X7" s="223">
        <f t="shared" si="5"/>
        <v>29.797979054702438</v>
      </c>
      <c r="Y7" s="223">
        <f t="shared" si="5"/>
        <v>29.797979054702438</v>
      </c>
      <c r="Z7" s="223">
        <f t="shared" si="1"/>
        <v>29.797979054702438</v>
      </c>
      <c r="AA7" s="223">
        <f t="shared" si="1"/>
        <v>29.797979054702438</v>
      </c>
      <c r="AB7" s="223">
        <f t="shared" si="1"/>
        <v>29.797979054702438</v>
      </c>
      <c r="AC7" s="223">
        <f t="shared" si="1"/>
        <v>29.797979054702438</v>
      </c>
      <c r="AD7" s="223">
        <f t="shared" si="1"/>
        <v>0</v>
      </c>
      <c r="AE7" s="223">
        <f t="shared" si="1"/>
        <v>0</v>
      </c>
      <c r="AF7" s="223">
        <f t="shared" si="1"/>
        <v>0</v>
      </c>
      <c r="AG7" s="223">
        <f t="shared" si="1"/>
        <v>0</v>
      </c>
      <c r="AH7" s="223">
        <f t="shared" si="1"/>
        <v>0</v>
      </c>
      <c r="AI7" s="223">
        <f t="shared" si="1"/>
        <v>0</v>
      </c>
      <c r="AJ7" s="258">
        <f t="shared" si="2"/>
        <v>595.95958109404842</v>
      </c>
    </row>
    <row r="8" spans="1:36" x14ac:dyDescent="0.3">
      <c r="A8" s="273" t="str">
        <f t="shared" ref="A8:B8" si="6">A41</f>
        <v>Attic Insulation</v>
      </c>
      <c r="B8" s="274">
        <f t="shared" si="6"/>
        <v>20</v>
      </c>
      <c r="C8" s="223">
        <f t="shared" si="4"/>
        <v>15.335339743376617</v>
      </c>
      <c r="D8" s="275">
        <v>1</v>
      </c>
      <c r="E8" s="116"/>
      <c r="F8" s="167"/>
      <c r="G8" s="146"/>
      <c r="H8" s="146"/>
      <c r="I8" s="271"/>
      <c r="J8" s="223">
        <f t="shared" si="5"/>
        <v>15.335339743376617</v>
      </c>
      <c r="K8" s="223">
        <f t="shared" si="1"/>
        <v>15.335339743376617</v>
      </c>
      <c r="L8" s="223">
        <f t="shared" si="1"/>
        <v>15.335339743376617</v>
      </c>
      <c r="M8" s="223">
        <f t="shared" si="1"/>
        <v>15.335339743376617</v>
      </c>
      <c r="N8" s="223">
        <f t="shared" si="1"/>
        <v>15.335339743376617</v>
      </c>
      <c r="O8" s="223">
        <f t="shared" si="1"/>
        <v>15.335339743376617</v>
      </c>
      <c r="P8" s="223">
        <f t="shared" si="1"/>
        <v>15.335339743376617</v>
      </c>
      <c r="Q8" s="223">
        <f t="shared" si="1"/>
        <v>15.335339743376617</v>
      </c>
      <c r="R8" s="223">
        <f t="shared" si="1"/>
        <v>15.335339743376617</v>
      </c>
      <c r="S8" s="223">
        <f t="shared" si="1"/>
        <v>15.335339743376617</v>
      </c>
      <c r="T8" s="223">
        <f t="shared" si="1"/>
        <v>15.335339743376617</v>
      </c>
      <c r="U8" s="223">
        <f t="shared" si="1"/>
        <v>15.335339743376617</v>
      </c>
      <c r="V8" s="223">
        <f t="shared" si="1"/>
        <v>15.335339743376617</v>
      </c>
      <c r="W8" s="223">
        <f t="shared" si="1"/>
        <v>15.335339743376617</v>
      </c>
      <c r="X8" s="223">
        <f t="shared" si="1"/>
        <v>15.335339743376617</v>
      </c>
      <c r="Y8" s="223">
        <f t="shared" si="1"/>
        <v>15.335339743376617</v>
      </c>
      <c r="Z8" s="223">
        <f t="shared" si="1"/>
        <v>15.335339743376617</v>
      </c>
      <c r="AA8" s="223">
        <f t="shared" si="1"/>
        <v>15.335339743376617</v>
      </c>
      <c r="AB8" s="223">
        <f t="shared" si="1"/>
        <v>15.335339743376617</v>
      </c>
      <c r="AC8" s="223">
        <f t="shared" si="1"/>
        <v>15.335339743376617</v>
      </c>
      <c r="AD8" s="223">
        <f t="shared" si="1"/>
        <v>0</v>
      </c>
      <c r="AE8" s="223">
        <f t="shared" si="1"/>
        <v>0</v>
      </c>
      <c r="AF8" s="223">
        <f t="shared" si="1"/>
        <v>0</v>
      </c>
      <c r="AG8" s="223">
        <f t="shared" si="1"/>
        <v>0</v>
      </c>
      <c r="AH8" s="223">
        <f t="shared" si="1"/>
        <v>0</v>
      </c>
      <c r="AI8" s="223">
        <f t="shared" si="1"/>
        <v>0</v>
      </c>
      <c r="AJ8" s="258">
        <f t="shared" si="2"/>
        <v>306.70679486753227</v>
      </c>
    </row>
    <row r="9" spans="1:36" x14ac:dyDescent="0.3">
      <c r="A9" s="273" t="str">
        <f t="shared" ref="A9:B9" si="7">A42</f>
        <v>Faucet Aerator</v>
      </c>
      <c r="B9" s="274">
        <f t="shared" si="7"/>
        <v>10</v>
      </c>
      <c r="C9" s="223">
        <f t="shared" si="4"/>
        <v>3.1920429039077858</v>
      </c>
      <c r="D9" s="275">
        <v>1</v>
      </c>
      <c r="E9" s="116"/>
      <c r="F9" s="167"/>
      <c r="G9" s="146"/>
      <c r="H9" s="146"/>
      <c r="I9" s="271"/>
      <c r="J9" s="223">
        <f t="shared" si="5"/>
        <v>3.1920429039077858</v>
      </c>
      <c r="K9" s="223">
        <f t="shared" si="1"/>
        <v>3.1920429039077858</v>
      </c>
      <c r="L9" s="223">
        <f t="shared" si="1"/>
        <v>3.1920429039077858</v>
      </c>
      <c r="M9" s="223">
        <f t="shared" si="1"/>
        <v>3.1920429039077858</v>
      </c>
      <c r="N9" s="223">
        <f t="shared" si="1"/>
        <v>3.1920429039077858</v>
      </c>
      <c r="O9" s="223">
        <f t="shared" si="1"/>
        <v>3.1920429039077858</v>
      </c>
      <c r="P9" s="223">
        <f t="shared" si="1"/>
        <v>3.1920429039077858</v>
      </c>
      <c r="Q9" s="223">
        <f t="shared" si="1"/>
        <v>3.1920429039077858</v>
      </c>
      <c r="R9" s="223">
        <f t="shared" si="1"/>
        <v>3.1920429039077858</v>
      </c>
      <c r="S9" s="223">
        <f t="shared" si="1"/>
        <v>3.1920429039077858</v>
      </c>
      <c r="T9" s="223">
        <f t="shared" si="1"/>
        <v>0</v>
      </c>
      <c r="U9" s="223">
        <f t="shared" si="1"/>
        <v>0</v>
      </c>
      <c r="V9" s="223">
        <f t="shared" si="1"/>
        <v>0</v>
      </c>
      <c r="W9" s="223">
        <f t="shared" si="1"/>
        <v>0</v>
      </c>
      <c r="X9" s="223">
        <f t="shared" si="1"/>
        <v>0</v>
      </c>
      <c r="Y9" s="223">
        <f t="shared" si="1"/>
        <v>0</v>
      </c>
      <c r="Z9" s="223">
        <f t="shared" si="1"/>
        <v>0</v>
      </c>
      <c r="AA9" s="223">
        <f t="shared" si="1"/>
        <v>0</v>
      </c>
      <c r="AB9" s="223">
        <f t="shared" si="1"/>
        <v>0</v>
      </c>
      <c r="AC9" s="223">
        <f t="shared" si="1"/>
        <v>0</v>
      </c>
      <c r="AD9" s="223">
        <f t="shared" si="1"/>
        <v>0</v>
      </c>
      <c r="AE9" s="223">
        <f t="shared" si="1"/>
        <v>0</v>
      </c>
      <c r="AF9" s="223">
        <f t="shared" si="1"/>
        <v>0</v>
      </c>
      <c r="AG9" s="223">
        <f t="shared" si="1"/>
        <v>0</v>
      </c>
      <c r="AH9" s="223">
        <f t="shared" si="1"/>
        <v>0</v>
      </c>
      <c r="AI9" s="223">
        <f t="shared" si="1"/>
        <v>0</v>
      </c>
      <c r="AJ9" s="258">
        <f t="shared" si="2"/>
        <v>31.920429039077863</v>
      </c>
    </row>
    <row r="10" spans="1:36" x14ac:dyDescent="0.3">
      <c r="A10" s="273" t="str">
        <f t="shared" ref="A10:B10" si="8">A43</f>
        <v>Furnace (ER)</v>
      </c>
      <c r="B10" s="274">
        <f t="shared" si="8"/>
        <v>20</v>
      </c>
      <c r="C10" s="223">
        <f t="shared" si="4"/>
        <v>17.663448343447175</v>
      </c>
      <c r="D10" s="275">
        <v>1</v>
      </c>
      <c r="E10" s="116"/>
      <c r="F10" s="167"/>
      <c r="G10" s="146"/>
      <c r="H10" s="146"/>
      <c r="I10" s="271"/>
      <c r="J10" s="223">
        <f t="shared" si="5"/>
        <v>17.663448343447175</v>
      </c>
      <c r="K10" s="223">
        <f t="shared" si="1"/>
        <v>17.663448343447175</v>
      </c>
      <c r="L10" s="223">
        <f t="shared" si="1"/>
        <v>17.663448343447175</v>
      </c>
      <c r="M10" s="223">
        <f t="shared" si="1"/>
        <v>17.663448343447175</v>
      </c>
      <c r="N10" s="223">
        <f t="shared" si="1"/>
        <v>17.663448343447175</v>
      </c>
      <c r="O10" s="223">
        <f t="shared" si="1"/>
        <v>17.663448343447175</v>
      </c>
      <c r="P10" s="223">
        <f t="shared" si="1"/>
        <v>6.3199724358974345</v>
      </c>
      <c r="Q10" s="223">
        <f t="shared" si="1"/>
        <v>6.3199724358974345</v>
      </c>
      <c r="R10" s="223">
        <f t="shared" si="1"/>
        <v>6.3199724358974345</v>
      </c>
      <c r="S10" s="223">
        <f t="shared" si="1"/>
        <v>6.3199724358974345</v>
      </c>
      <c r="T10" s="223">
        <f t="shared" si="1"/>
        <v>6.3199724358974345</v>
      </c>
      <c r="U10" s="223">
        <f t="shared" si="1"/>
        <v>6.3199724358974345</v>
      </c>
      <c r="V10" s="223">
        <f t="shared" si="1"/>
        <v>6.3199724358974345</v>
      </c>
      <c r="W10" s="223">
        <f t="shared" si="1"/>
        <v>6.3199724358974345</v>
      </c>
      <c r="X10" s="223">
        <f t="shared" si="1"/>
        <v>6.3199724358974345</v>
      </c>
      <c r="Y10" s="223">
        <f t="shared" si="1"/>
        <v>6.3199724358974345</v>
      </c>
      <c r="Z10" s="223">
        <f t="shared" si="1"/>
        <v>6.3199724358974345</v>
      </c>
      <c r="AA10" s="223">
        <f t="shared" si="1"/>
        <v>6.3199724358974345</v>
      </c>
      <c r="AB10" s="223">
        <f t="shared" si="1"/>
        <v>6.3199724358974345</v>
      </c>
      <c r="AC10" s="223">
        <f t="shared" si="1"/>
        <v>6.3199724358974345</v>
      </c>
      <c r="AD10" s="223">
        <f t="shared" si="1"/>
        <v>0</v>
      </c>
      <c r="AE10" s="223">
        <f t="shared" si="1"/>
        <v>0</v>
      </c>
      <c r="AF10" s="223">
        <f t="shared" si="1"/>
        <v>0</v>
      </c>
      <c r="AG10" s="223">
        <f t="shared" si="1"/>
        <v>0</v>
      </c>
      <c r="AH10" s="223">
        <f t="shared" si="1"/>
        <v>0</v>
      </c>
      <c r="AI10" s="223">
        <f t="shared" si="1"/>
        <v>0</v>
      </c>
      <c r="AJ10" s="258">
        <f t="shared" si="2"/>
        <v>194.46030416324706</v>
      </c>
    </row>
    <row r="11" spans="1:36" x14ac:dyDescent="0.3">
      <c r="A11" s="273" t="str">
        <f t="shared" ref="A11:B11" si="9">A44</f>
        <v>Rim Joist Insulation</v>
      </c>
      <c r="B11" s="274">
        <f t="shared" si="9"/>
        <v>20</v>
      </c>
      <c r="C11" s="223">
        <f t="shared" si="4"/>
        <v>0.66338422535657016</v>
      </c>
      <c r="D11" s="275">
        <v>1</v>
      </c>
      <c r="E11" s="116"/>
      <c r="F11" s="167"/>
      <c r="G11" s="146"/>
      <c r="H11" s="146"/>
      <c r="I11" s="271"/>
      <c r="J11" s="223">
        <f t="shared" si="5"/>
        <v>0.66338422535657016</v>
      </c>
      <c r="K11" s="223">
        <f t="shared" si="1"/>
        <v>0.66338422535657016</v>
      </c>
      <c r="L11" s="223">
        <f t="shared" si="1"/>
        <v>0.66338422535657016</v>
      </c>
      <c r="M11" s="223">
        <f t="shared" si="1"/>
        <v>0.66338422535657016</v>
      </c>
      <c r="N11" s="223">
        <f t="shared" si="1"/>
        <v>0.66338422535657016</v>
      </c>
      <c r="O11" s="223">
        <f t="shared" si="1"/>
        <v>0.66338422535657016</v>
      </c>
      <c r="P11" s="223">
        <f t="shared" si="1"/>
        <v>0.66338422535657016</v>
      </c>
      <c r="Q11" s="223">
        <f t="shared" si="1"/>
        <v>0.66338422535657016</v>
      </c>
      <c r="R11" s="223">
        <f t="shared" si="1"/>
        <v>0.66338422535657016</v>
      </c>
      <c r="S11" s="223">
        <f t="shared" si="1"/>
        <v>0.66338422535657016</v>
      </c>
      <c r="T11" s="223">
        <f t="shared" si="1"/>
        <v>0.66338422535657016</v>
      </c>
      <c r="U11" s="223">
        <f t="shared" si="1"/>
        <v>0.66338422535657016</v>
      </c>
      <c r="V11" s="223">
        <f t="shared" si="1"/>
        <v>0.66338422535657016</v>
      </c>
      <c r="W11" s="223">
        <f t="shared" si="1"/>
        <v>0.66338422535657016</v>
      </c>
      <c r="X11" s="223">
        <f t="shared" si="1"/>
        <v>0.66338422535657016</v>
      </c>
      <c r="Y11" s="223">
        <f t="shared" si="1"/>
        <v>0.66338422535657016</v>
      </c>
      <c r="Z11" s="223">
        <f t="shared" si="1"/>
        <v>0.66338422535657016</v>
      </c>
      <c r="AA11" s="223">
        <f t="shared" si="1"/>
        <v>0.66338422535657016</v>
      </c>
      <c r="AB11" s="223">
        <f t="shared" si="1"/>
        <v>0.66338422535657016</v>
      </c>
      <c r="AC11" s="223">
        <f t="shared" si="1"/>
        <v>0.66338422535657016</v>
      </c>
      <c r="AD11" s="223">
        <f t="shared" si="1"/>
        <v>0</v>
      </c>
      <c r="AE11" s="223">
        <f t="shared" si="1"/>
        <v>0</v>
      </c>
      <c r="AF11" s="223">
        <f t="shared" si="1"/>
        <v>0</v>
      </c>
      <c r="AG11" s="223">
        <f t="shared" si="1"/>
        <v>0</v>
      </c>
      <c r="AH11" s="223">
        <f t="shared" si="1"/>
        <v>0</v>
      </c>
      <c r="AI11" s="223">
        <f t="shared" si="1"/>
        <v>0</v>
      </c>
      <c r="AJ11" s="258">
        <f t="shared" si="2"/>
        <v>13.267684507131401</v>
      </c>
    </row>
    <row r="12" spans="1:36" x14ac:dyDescent="0.3">
      <c r="A12" s="273" t="str">
        <f t="shared" ref="A12:B12" si="10">A45</f>
        <v>Advanced Thermostat</v>
      </c>
      <c r="B12" s="274">
        <f t="shared" si="10"/>
        <v>11</v>
      </c>
      <c r="C12" s="223">
        <f t="shared" si="4"/>
        <v>34.309127999999987</v>
      </c>
      <c r="D12" s="275">
        <v>1</v>
      </c>
      <c r="E12" s="116"/>
      <c r="F12" s="167"/>
      <c r="G12" s="146"/>
      <c r="H12" s="146"/>
      <c r="I12" s="271"/>
      <c r="J12" s="223">
        <f t="shared" si="5"/>
        <v>34.309127999999987</v>
      </c>
      <c r="K12" s="223">
        <f t="shared" si="1"/>
        <v>34.309127999999987</v>
      </c>
      <c r="L12" s="223">
        <f t="shared" si="1"/>
        <v>34.309127999999987</v>
      </c>
      <c r="M12" s="223">
        <f t="shared" si="1"/>
        <v>34.309127999999987</v>
      </c>
      <c r="N12" s="223">
        <f t="shared" si="1"/>
        <v>34.309127999999987</v>
      </c>
      <c r="O12" s="223">
        <f t="shared" si="1"/>
        <v>34.309127999999987</v>
      </c>
      <c r="P12" s="223">
        <f t="shared" si="1"/>
        <v>34.309127999999987</v>
      </c>
      <c r="Q12" s="223">
        <f t="shared" si="1"/>
        <v>34.309127999999987</v>
      </c>
      <c r="R12" s="223">
        <f t="shared" si="1"/>
        <v>34.309127999999987</v>
      </c>
      <c r="S12" s="223">
        <f t="shared" si="1"/>
        <v>34.309127999999987</v>
      </c>
      <c r="T12" s="223">
        <f t="shared" si="1"/>
        <v>34.309127999999987</v>
      </c>
      <c r="U12" s="223">
        <f t="shared" si="1"/>
        <v>0</v>
      </c>
      <c r="V12" s="223">
        <f t="shared" si="1"/>
        <v>0</v>
      </c>
      <c r="W12" s="223">
        <f t="shared" si="1"/>
        <v>0</v>
      </c>
      <c r="X12" s="223">
        <f t="shared" si="1"/>
        <v>0</v>
      </c>
      <c r="Y12" s="223">
        <f t="shared" si="1"/>
        <v>0</v>
      </c>
      <c r="Z12" s="223">
        <f t="shared" si="1"/>
        <v>0</v>
      </c>
      <c r="AA12" s="223">
        <f t="shared" si="1"/>
        <v>0</v>
      </c>
      <c r="AB12" s="223">
        <f t="shared" si="1"/>
        <v>0</v>
      </c>
      <c r="AC12" s="223">
        <f t="shared" si="1"/>
        <v>0</v>
      </c>
      <c r="AD12" s="223">
        <f t="shared" si="1"/>
        <v>0</v>
      </c>
      <c r="AE12" s="223">
        <f t="shared" si="1"/>
        <v>0</v>
      </c>
      <c r="AF12" s="223">
        <f t="shared" si="1"/>
        <v>0</v>
      </c>
      <c r="AG12" s="223">
        <f t="shared" si="1"/>
        <v>0</v>
      </c>
      <c r="AH12" s="223">
        <f t="shared" si="1"/>
        <v>0</v>
      </c>
      <c r="AI12" s="223">
        <f t="shared" si="1"/>
        <v>0</v>
      </c>
      <c r="AJ12" s="258">
        <f t="shared" si="2"/>
        <v>377.40040799999986</v>
      </c>
    </row>
    <row r="13" spans="1:36" x14ac:dyDescent="0.3">
      <c r="A13" s="273" t="str">
        <f t="shared" ref="A13:B13" si="11">A46</f>
        <v>Showerhead</v>
      </c>
      <c r="B13" s="274">
        <f t="shared" si="11"/>
        <v>10</v>
      </c>
      <c r="C13" s="223">
        <f t="shared" si="4"/>
        <v>2.2341842194185793</v>
      </c>
      <c r="D13" s="275">
        <v>1</v>
      </c>
      <c r="E13" s="116"/>
      <c r="F13" s="167"/>
      <c r="G13" s="146"/>
      <c r="H13" s="146"/>
      <c r="I13" s="271"/>
      <c r="J13" s="223">
        <f t="shared" si="5"/>
        <v>2.2341842194185793</v>
      </c>
      <c r="K13" s="223">
        <f t="shared" si="1"/>
        <v>2.2341842194185793</v>
      </c>
      <c r="L13" s="223">
        <f t="shared" si="1"/>
        <v>2.2341842194185793</v>
      </c>
      <c r="M13" s="223">
        <f t="shared" si="1"/>
        <v>2.2341842194185793</v>
      </c>
      <c r="N13" s="223">
        <f t="shared" si="1"/>
        <v>2.2341842194185793</v>
      </c>
      <c r="O13" s="223">
        <f t="shared" si="1"/>
        <v>2.2341842194185793</v>
      </c>
      <c r="P13" s="223">
        <f t="shared" si="1"/>
        <v>2.2341842194185793</v>
      </c>
      <c r="Q13" s="223">
        <f t="shared" si="1"/>
        <v>2.2341842194185793</v>
      </c>
      <c r="R13" s="223">
        <f t="shared" si="1"/>
        <v>2.2341842194185793</v>
      </c>
      <c r="S13" s="223">
        <f t="shared" si="1"/>
        <v>2.2341842194185793</v>
      </c>
      <c r="T13" s="223">
        <f t="shared" si="1"/>
        <v>0</v>
      </c>
      <c r="U13" s="223">
        <f t="shared" si="1"/>
        <v>0</v>
      </c>
      <c r="V13" s="223">
        <f t="shared" si="1"/>
        <v>0</v>
      </c>
      <c r="W13" s="223">
        <f t="shared" si="1"/>
        <v>0</v>
      </c>
      <c r="X13" s="223">
        <f t="shared" si="1"/>
        <v>0</v>
      </c>
      <c r="Y13" s="223">
        <f t="shared" si="1"/>
        <v>0</v>
      </c>
      <c r="Z13" s="223">
        <f t="shared" si="1"/>
        <v>0</v>
      </c>
      <c r="AA13" s="223">
        <f t="shared" si="1"/>
        <v>0</v>
      </c>
      <c r="AB13" s="223">
        <f t="shared" si="1"/>
        <v>0</v>
      </c>
      <c r="AC13" s="223">
        <f t="shared" si="1"/>
        <v>0</v>
      </c>
      <c r="AD13" s="223">
        <f t="shared" si="1"/>
        <v>0</v>
      </c>
      <c r="AE13" s="223">
        <f t="shared" si="1"/>
        <v>0</v>
      </c>
      <c r="AF13" s="223">
        <f t="shared" si="1"/>
        <v>0</v>
      </c>
      <c r="AG13" s="223">
        <f t="shared" si="1"/>
        <v>0</v>
      </c>
      <c r="AH13" s="223">
        <f t="shared" si="1"/>
        <v>0</v>
      </c>
      <c r="AI13" s="223">
        <f t="shared" si="1"/>
        <v>0</v>
      </c>
      <c r="AJ13" s="258">
        <f t="shared" si="2"/>
        <v>22.341842194185798</v>
      </c>
    </row>
    <row r="14" spans="1:36" x14ac:dyDescent="0.3">
      <c r="A14" s="273" t="str">
        <f t="shared" ref="A14:B14" si="12">A47</f>
        <v>Wall Insulation</v>
      </c>
      <c r="B14" s="274">
        <f t="shared" si="12"/>
        <v>20</v>
      </c>
      <c r="C14" s="223">
        <f t="shared" si="4"/>
        <v>0.63248835595751862</v>
      </c>
      <c r="D14" s="275">
        <v>1</v>
      </c>
      <c r="E14" s="116"/>
      <c r="F14" s="167"/>
      <c r="G14" s="146"/>
      <c r="H14" s="146"/>
      <c r="I14" s="271"/>
      <c r="J14" s="223">
        <f t="shared" si="5"/>
        <v>0.63248835595751862</v>
      </c>
      <c r="K14" s="223">
        <f t="shared" si="1"/>
        <v>0.63248835595751862</v>
      </c>
      <c r="L14" s="223">
        <f t="shared" si="1"/>
        <v>0.63248835595751862</v>
      </c>
      <c r="M14" s="223">
        <f t="shared" si="1"/>
        <v>0.63248835595751862</v>
      </c>
      <c r="N14" s="223">
        <f t="shared" si="1"/>
        <v>0.63248835595751862</v>
      </c>
      <c r="O14" s="223">
        <f t="shared" si="1"/>
        <v>0.63248835595751862</v>
      </c>
      <c r="P14" s="223">
        <f t="shared" si="1"/>
        <v>0.63248835595751862</v>
      </c>
      <c r="Q14" s="223">
        <f t="shared" si="1"/>
        <v>0.63248835595751862</v>
      </c>
      <c r="R14" s="223">
        <f t="shared" si="1"/>
        <v>0.63248835595751862</v>
      </c>
      <c r="S14" s="223">
        <f t="shared" si="1"/>
        <v>0.63248835595751862</v>
      </c>
      <c r="T14" s="223">
        <f t="shared" si="1"/>
        <v>0.63248835595751862</v>
      </c>
      <c r="U14" s="223">
        <f t="shared" si="1"/>
        <v>0.63248835595751862</v>
      </c>
      <c r="V14" s="223">
        <f t="shared" si="1"/>
        <v>0.63248835595751862</v>
      </c>
      <c r="W14" s="223">
        <f t="shared" si="1"/>
        <v>0.63248835595751862</v>
      </c>
      <c r="X14" s="223">
        <f t="shared" si="1"/>
        <v>0.63248835595751862</v>
      </c>
      <c r="Y14" s="223">
        <f t="shared" si="1"/>
        <v>0.63248835595751862</v>
      </c>
      <c r="Z14" s="223">
        <f t="shared" si="1"/>
        <v>0.63248835595751862</v>
      </c>
      <c r="AA14" s="223">
        <f t="shared" si="1"/>
        <v>0.63248835595751862</v>
      </c>
      <c r="AB14" s="223">
        <f t="shared" si="1"/>
        <v>0.63248835595751862</v>
      </c>
      <c r="AC14" s="223">
        <f t="shared" si="1"/>
        <v>0.63248835595751862</v>
      </c>
      <c r="AD14" s="223">
        <f t="shared" si="1"/>
        <v>0</v>
      </c>
      <c r="AE14" s="223">
        <f t="shared" si="1"/>
        <v>0</v>
      </c>
      <c r="AF14" s="223">
        <f t="shared" si="1"/>
        <v>0</v>
      </c>
      <c r="AG14" s="223">
        <f t="shared" si="1"/>
        <v>0</v>
      </c>
      <c r="AH14" s="223">
        <f t="shared" si="1"/>
        <v>0</v>
      </c>
      <c r="AI14" s="223">
        <f t="shared" si="1"/>
        <v>0</v>
      </c>
      <c r="AJ14" s="258">
        <f t="shared" si="2"/>
        <v>12.64976711915037</v>
      </c>
    </row>
    <row r="15" spans="1:36" x14ac:dyDescent="0.3">
      <c r="A15" s="226" t="s">
        <v>372</v>
      </c>
      <c r="B15" s="243"/>
      <c r="C15" s="228">
        <f>SUM(C6:C14)</f>
        <v>107.31806434616666</v>
      </c>
      <c r="D15" s="253">
        <f>J15/C15</f>
        <v>1</v>
      </c>
      <c r="E15" s="118"/>
      <c r="F15" s="118"/>
      <c r="G15" s="272"/>
      <c r="H15" s="272"/>
      <c r="I15" s="118"/>
      <c r="J15" s="228">
        <f t="shared" ref="J15:AJ15" si="13">SUM(J6:J14)</f>
        <v>107.31806434616666</v>
      </c>
      <c r="K15" s="228">
        <f t="shared" si="13"/>
        <v>107.31806434616666</v>
      </c>
      <c r="L15" s="228">
        <f t="shared" si="13"/>
        <v>107.31806434616666</v>
      </c>
      <c r="M15" s="228">
        <f t="shared" si="13"/>
        <v>107.31806434616666</v>
      </c>
      <c r="N15" s="228">
        <f t="shared" si="13"/>
        <v>107.31806434616666</v>
      </c>
      <c r="O15" s="228">
        <f t="shared" si="13"/>
        <v>107.31806434616666</v>
      </c>
      <c r="P15" s="228">
        <f t="shared" si="13"/>
        <v>95.974588438616934</v>
      </c>
      <c r="Q15" s="228">
        <f t="shared" si="13"/>
        <v>95.974588438616934</v>
      </c>
      <c r="R15" s="228">
        <f t="shared" si="13"/>
        <v>95.974588438616934</v>
      </c>
      <c r="S15" s="228">
        <f t="shared" si="13"/>
        <v>95.974588438616934</v>
      </c>
      <c r="T15" s="228">
        <f t="shared" si="13"/>
        <v>90.548361315290578</v>
      </c>
      <c r="U15" s="228">
        <f t="shared" si="13"/>
        <v>56.239233315290583</v>
      </c>
      <c r="V15" s="228">
        <f t="shared" si="13"/>
        <v>56.239233315290583</v>
      </c>
      <c r="W15" s="228">
        <f t="shared" si="13"/>
        <v>56.239233315290583</v>
      </c>
      <c r="X15" s="228">
        <f t="shared" si="13"/>
        <v>56.239233315290583</v>
      </c>
      <c r="Y15" s="228">
        <f t="shared" si="13"/>
        <v>52.749163815290579</v>
      </c>
      <c r="Z15" s="228">
        <f t="shared" si="13"/>
        <v>52.749163815290579</v>
      </c>
      <c r="AA15" s="228">
        <f t="shared" si="13"/>
        <v>52.749163815290579</v>
      </c>
      <c r="AB15" s="228">
        <f t="shared" si="13"/>
        <v>52.749163815290579</v>
      </c>
      <c r="AC15" s="228">
        <f t="shared" si="13"/>
        <v>52.749163815290579</v>
      </c>
      <c r="AD15" s="228">
        <f t="shared" si="13"/>
        <v>0</v>
      </c>
      <c r="AE15" s="228">
        <f t="shared" si="13"/>
        <v>0</v>
      </c>
      <c r="AF15" s="228">
        <f t="shared" si="13"/>
        <v>0</v>
      </c>
      <c r="AG15" s="228">
        <f t="shared" si="13"/>
        <v>0</v>
      </c>
      <c r="AH15" s="228">
        <f t="shared" si="13"/>
        <v>0</v>
      </c>
      <c r="AI15" s="245">
        <f t="shared" si="13"/>
        <v>0</v>
      </c>
      <c r="AJ15" s="220">
        <f t="shared" si="13"/>
        <v>1607.057853484373</v>
      </c>
    </row>
    <row r="16" spans="1:36" x14ac:dyDescent="0.3">
      <c r="A16" s="226" t="s">
        <v>373</v>
      </c>
      <c r="B16" s="231"/>
      <c r="C16" s="232"/>
      <c r="D16" s="244"/>
      <c r="E16" s="118"/>
      <c r="F16" s="118"/>
      <c r="G16" s="119"/>
      <c r="H16" s="119"/>
      <c r="I16" s="118"/>
      <c r="J16" s="220">
        <v>0</v>
      </c>
      <c r="K16" s="220">
        <f t="shared" ref="K16:AI16" si="14">J15-K15</f>
        <v>0</v>
      </c>
      <c r="L16" s="220">
        <f t="shared" si="14"/>
        <v>0</v>
      </c>
      <c r="M16" s="220">
        <f t="shared" si="14"/>
        <v>0</v>
      </c>
      <c r="N16" s="220">
        <f t="shared" si="14"/>
        <v>0</v>
      </c>
      <c r="O16" s="220">
        <f t="shared" si="14"/>
        <v>0</v>
      </c>
      <c r="P16" s="220">
        <f t="shared" si="14"/>
        <v>11.343475907549731</v>
      </c>
      <c r="Q16" s="220">
        <f t="shared" si="14"/>
        <v>0</v>
      </c>
      <c r="R16" s="220">
        <f t="shared" si="14"/>
        <v>0</v>
      </c>
      <c r="S16" s="220">
        <f t="shared" si="14"/>
        <v>0</v>
      </c>
      <c r="T16" s="220">
        <f t="shared" si="14"/>
        <v>5.4262271233263561</v>
      </c>
      <c r="U16" s="220">
        <f t="shared" si="14"/>
        <v>34.309127999999994</v>
      </c>
      <c r="V16" s="220">
        <f t="shared" si="14"/>
        <v>0</v>
      </c>
      <c r="W16" s="220">
        <f t="shared" si="14"/>
        <v>0</v>
      </c>
      <c r="X16" s="220">
        <f t="shared" si="14"/>
        <v>0</v>
      </c>
      <c r="Y16" s="220">
        <f t="shared" si="14"/>
        <v>3.4900695000000042</v>
      </c>
      <c r="Z16" s="220">
        <f t="shared" si="14"/>
        <v>0</v>
      </c>
      <c r="AA16" s="220">
        <f t="shared" si="14"/>
        <v>0</v>
      </c>
      <c r="AB16" s="220">
        <f t="shared" si="14"/>
        <v>0</v>
      </c>
      <c r="AC16" s="220">
        <f t="shared" si="14"/>
        <v>0</v>
      </c>
      <c r="AD16" s="220">
        <f t="shared" si="14"/>
        <v>52.749163815290579</v>
      </c>
      <c r="AE16" s="220">
        <f t="shared" si="14"/>
        <v>0</v>
      </c>
      <c r="AF16" s="220">
        <f t="shared" si="14"/>
        <v>0</v>
      </c>
      <c r="AG16" s="220">
        <f t="shared" si="14"/>
        <v>0</v>
      </c>
      <c r="AH16" s="220">
        <f t="shared" si="14"/>
        <v>0</v>
      </c>
      <c r="AI16" s="220">
        <f t="shared" si="14"/>
        <v>0</v>
      </c>
      <c r="AJ16" s="107"/>
    </row>
    <row r="17" spans="1:36" x14ac:dyDescent="0.3">
      <c r="A17" s="226" t="s">
        <v>374</v>
      </c>
      <c r="B17" s="231"/>
      <c r="C17" s="232"/>
      <c r="D17" s="232"/>
      <c r="E17" s="118"/>
      <c r="F17" s="118"/>
      <c r="G17" s="119"/>
      <c r="H17" s="119"/>
      <c r="I17" s="118"/>
      <c r="J17" s="220">
        <f>$J15-J15</f>
        <v>0</v>
      </c>
      <c r="K17" s="220">
        <f t="shared" ref="K17:AI17" si="15">$J15-K15</f>
        <v>0</v>
      </c>
      <c r="L17" s="220">
        <f t="shared" si="15"/>
        <v>0</v>
      </c>
      <c r="M17" s="220">
        <f t="shared" si="15"/>
        <v>0</v>
      </c>
      <c r="N17" s="220">
        <f t="shared" si="15"/>
        <v>0</v>
      </c>
      <c r="O17" s="220">
        <f t="shared" si="15"/>
        <v>0</v>
      </c>
      <c r="P17" s="220">
        <f t="shared" si="15"/>
        <v>11.343475907549731</v>
      </c>
      <c r="Q17" s="220">
        <f t="shared" si="15"/>
        <v>11.343475907549731</v>
      </c>
      <c r="R17" s="220">
        <f t="shared" si="15"/>
        <v>11.343475907549731</v>
      </c>
      <c r="S17" s="220">
        <f t="shared" si="15"/>
        <v>11.343475907549731</v>
      </c>
      <c r="T17" s="220">
        <f t="shared" si="15"/>
        <v>16.769703030876087</v>
      </c>
      <c r="U17" s="220">
        <f t="shared" si="15"/>
        <v>51.078831030876081</v>
      </c>
      <c r="V17" s="220">
        <f t="shared" si="15"/>
        <v>51.078831030876081</v>
      </c>
      <c r="W17" s="220">
        <f t="shared" si="15"/>
        <v>51.078831030876081</v>
      </c>
      <c r="X17" s="220">
        <f t="shared" si="15"/>
        <v>51.078831030876081</v>
      </c>
      <c r="Y17" s="220">
        <f t="shared" si="15"/>
        <v>54.568900530876085</v>
      </c>
      <c r="Z17" s="220">
        <f t="shared" si="15"/>
        <v>54.568900530876085</v>
      </c>
      <c r="AA17" s="220">
        <f t="shared" si="15"/>
        <v>54.568900530876085</v>
      </c>
      <c r="AB17" s="220">
        <f t="shared" si="15"/>
        <v>54.568900530876085</v>
      </c>
      <c r="AC17" s="220">
        <f t="shared" si="15"/>
        <v>54.568900530876085</v>
      </c>
      <c r="AD17" s="220">
        <f t="shared" si="15"/>
        <v>107.31806434616666</v>
      </c>
      <c r="AE17" s="220">
        <f t="shared" si="15"/>
        <v>107.31806434616666</v>
      </c>
      <c r="AF17" s="220">
        <f t="shared" si="15"/>
        <v>107.31806434616666</v>
      </c>
      <c r="AG17" s="220">
        <f t="shared" si="15"/>
        <v>107.31806434616666</v>
      </c>
      <c r="AH17" s="220">
        <f t="shared" si="15"/>
        <v>107.31806434616666</v>
      </c>
      <c r="AI17" s="220">
        <f t="shared" si="15"/>
        <v>107.31806434616666</v>
      </c>
      <c r="AJ17" s="102"/>
    </row>
    <row r="18" spans="1:36" x14ac:dyDescent="0.3">
      <c r="A18" s="239" t="s">
        <v>70</v>
      </c>
      <c r="B18" s="254">
        <f>SUMPRODUCT(B6:B14,C6:C14)/C15</f>
        <v>16.454513291388352</v>
      </c>
      <c r="C18" s="77"/>
      <c r="D18" s="41"/>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row>
    <row r="19" spans="1:36" hidden="1" x14ac:dyDescent="0.3">
      <c r="A19" s="41"/>
      <c r="B19" s="123"/>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ht="15" hidden="1" customHeight="1" x14ac:dyDescent="0.3">
      <c r="A20" s="561" t="str">
        <f>A4</f>
        <v>Measure Category</v>
      </c>
      <c r="B20" s="563" t="str">
        <f>B4</f>
        <v>Measure Life</v>
      </c>
      <c r="C20" s="563" t="str">
        <f>C4</f>
        <v>Annual Verified Gross Savings (MWh)</v>
      </c>
      <c r="D20" s="567" t="str">
        <f>D4</f>
        <v>NTGR</v>
      </c>
      <c r="E20" s="218"/>
      <c r="F20" s="242"/>
      <c r="G20" s="242"/>
      <c r="H20" s="242"/>
      <c r="I20" s="276"/>
      <c r="J20" s="151" t="str">
        <f>J4</f>
        <v>CPAS - Verified Net Savings (MWh)</v>
      </c>
      <c r="K20" s="113"/>
      <c r="L20" s="113"/>
      <c r="M20" s="113"/>
      <c r="N20" s="113"/>
      <c r="O20" s="113"/>
      <c r="P20" s="113"/>
      <c r="Q20" s="113"/>
      <c r="R20" s="113"/>
      <c r="S20" s="113"/>
      <c r="T20" s="113"/>
      <c r="U20" s="113"/>
      <c r="V20" s="114"/>
      <c r="W20" s="41"/>
      <c r="X20" s="41"/>
      <c r="Y20" s="41"/>
      <c r="Z20" s="41"/>
      <c r="AA20" s="41"/>
      <c r="AB20" s="41"/>
      <c r="AC20" s="41"/>
      <c r="AD20" s="41"/>
      <c r="AE20" s="41"/>
      <c r="AF20" s="41"/>
      <c r="AG20" s="41"/>
      <c r="AH20" s="41"/>
      <c r="AI20" s="41"/>
      <c r="AJ20" s="41"/>
    </row>
    <row r="21" spans="1:36" hidden="1" x14ac:dyDescent="0.3">
      <c r="A21" s="566"/>
      <c r="B21" s="565"/>
      <c r="C21" s="565"/>
      <c r="D21" s="564"/>
      <c r="E21" s="277"/>
      <c r="F21" s="278"/>
      <c r="G21" s="278"/>
      <c r="H21" s="278"/>
      <c r="I21" s="279"/>
      <c r="J21" s="122">
        <f>W5</f>
        <v>2036</v>
      </c>
      <c r="K21" s="122">
        <f t="shared" ref="K21:V33" si="16">X5</f>
        <v>2037</v>
      </c>
      <c r="L21" s="122">
        <f t="shared" si="16"/>
        <v>2038</v>
      </c>
      <c r="M21" s="122">
        <f t="shared" si="16"/>
        <v>2039</v>
      </c>
      <c r="N21" s="122">
        <f t="shared" si="16"/>
        <v>2040</v>
      </c>
      <c r="O21" s="122">
        <f t="shared" si="16"/>
        <v>2041</v>
      </c>
      <c r="P21" s="122">
        <f t="shared" si="16"/>
        <v>2042</v>
      </c>
      <c r="Q21" s="122">
        <f t="shared" si="16"/>
        <v>2043</v>
      </c>
      <c r="R21" s="122">
        <f t="shared" si="16"/>
        <v>2044</v>
      </c>
      <c r="S21" s="122">
        <f t="shared" si="16"/>
        <v>2045</v>
      </c>
      <c r="T21" s="122">
        <f t="shared" si="16"/>
        <v>2046</v>
      </c>
      <c r="U21" s="122">
        <f t="shared" si="16"/>
        <v>2047</v>
      </c>
      <c r="V21" s="122">
        <f t="shared" si="16"/>
        <v>2048</v>
      </c>
      <c r="W21" s="41"/>
      <c r="X21" s="41"/>
      <c r="Y21" s="41"/>
      <c r="Z21" s="41"/>
      <c r="AA21" s="41"/>
      <c r="AB21" s="41"/>
      <c r="AC21" s="41"/>
      <c r="AD21" s="41"/>
      <c r="AE21" s="41"/>
      <c r="AF21" s="41"/>
      <c r="AG21" s="41"/>
      <c r="AH21" s="41"/>
      <c r="AI21" s="41"/>
      <c r="AJ21" s="41"/>
    </row>
    <row r="22" spans="1:36" hidden="1" x14ac:dyDescent="0.3">
      <c r="A22" s="273" t="str">
        <f>A6</f>
        <v>Pipe Insulation</v>
      </c>
      <c r="B22" s="274">
        <f>B6</f>
        <v>15</v>
      </c>
      <c r="C22" s="223">
        <f>C6</f>
        <v>3.4900695000000006</v>
      </c>
      <c r="D22" s="275">
        <f>D6</f>
        <v>1</v>
      </c>
      <c r="E22" s="280"/>
      <c r="F22" s="281"/>
      <c r="G22" s="282"/>
      <c r="H22" s="282"/>
      <c r="I22" s="283"/>
      <c r="J22" s="223">
        <f t="shared" ref="J22:J33" si="17">W6</f>
        <v>3.4900695000000006</v>
      </c>
      <c r="K22" s="223">
        <f t="shared" si="16"/>
        <v>3.4900695000000006</v>
      </c>
      <c r="L22" s="223">
        <f t="shared" si="16"/>
        <v>0</v>
      </c>
      <c r="M22" s="223">
        <f t="shared" si="16"/>
        <v>0</v>
      </c>
      <c r="N22" s="223">
        <f t="shared" si="16"/>
        <v>0</v>
      </c>
      <c r="O22" s="223">
        <f t="shared" si="16"/>
        <v>0</v>
      </c>
      <c r="P22" s="223">
        <f t="shared" si="16"/>
        <v>0</v>
      </c>
      <c r="Q22" s="223">
        <f t="shared" si="16"/>
        <v>0</v>
      </c>
      <c r="R22" s="223">
        <f t="shared" si="16"/>
        <v>0</v>
      </c>
      <c r="S22" s="223">
        <f t="shared" si="16"/>
        <v>0</v>
      </c>
      <c r="T22" s="223">
        <f t="shared" si="16"/>
        <v>0</v>
      </c>
      <c r="U22" s="223">
        <f t="shared" si="16"/>
        <v>0</v>
      </c>
      <c r="V22" s="223">
        <f t="shared" si="16"/>
        <v>0</v>
      </c>
      <c r="W22" s="41"/>
      <c r="X22" s="41"/>
      <c r="Y22" s="41"/>
      <c r="Z22" s="41"/>
      <c r="AA22" s="41"/>
      <c r="AB22" s="41"/>
      <c r="AC22" s="41"/>
      <c r="AD22" s="41"/>
      <c r="AE22" s="41"/>
      <c r="AF22" s="41"/>
      <c r="AG22" s="41"/>
      <c r="AH22" s="41"/>
      <c r="AI22" s="41"/>
      <c r="AJ22" s="41"/>
    </row>
    <row r="23" spans="1:36" hidden="1" x14ac:dyDescent="0.3">
      <c r="A23" s="273" t="str">
        <f t="shared" ref="A23:D23" si="18">A7</f>
        <v>Air Sealing</v>
      </c>
      <c r="B23" s="274">
        <f t="shared" si="18"/>
        <v>20</v>
      </c>
      <c r="C23" s="223">
        <f t="shared" si="18"/>
        <v>29.797979054702438</v>
      </c>
      <c r="D23" s="275">
        <f t="shared" si="18"/>
        <v>1</v>
      </c>
      <c r="E23" s="280"/>
      <c r="F23" s="281"/>
      <c r="G23" s="282"/>
      <c r="H23" s="282"/>
      <c r="I23" s="283"/>
      <c r="J23" s="223">
        <f t="shared" si="17"/>
        <v>29.797979054702438</v>
      </c>
      <c r="K23" s="223">
        <f t="shared" si="16"/>
        <v>29.797979054702438</v>
      </c>
      <c r="L23" s="223">
        <f t="shared" si="16"/>
        <v>29.797979054702438</v>
      </c>
      <c r="M23" s="223">
        <f t="shared" si="16"/>
        <v>29.797979054702438</v>
      </c>
      <c r="N23" s="223">
        <f t="shared" si="16"/>
        <v>29.797979054702438</v>
      </c>
      <c r="O23" s="223">
        <f t="shared" si="16"/>
        <v>29.797979054702438</v>
      </c>
      <c r="P23" s="223">
        <f t="shared" si="16"/>
        <v>29.797979054702438</v>
      </c>
      <c r="Q23" s="223">
        <f t="shared" si="16"/>
        <v>0</v>
      </c>
      <c r="R23" s="223">
        <f t="shared" si="16"/>
        <v>0</v>
      </c>
      <c r="S23" s="223">
        <f t="shared" si="16"/>
        <v>0</v>
      </c>
      <c r="T23" s="223">
        <f t="shared" si="16"/>
        <v>0</v>
      </c>
      <c r="U23" s="223">
        <f t="shared" si="16"/>
        <v>0</v>
      </c>
      <c r="V23" s="223">
        <f t="shared" si="16"/>
        <v>0</v>
      </c>
      <c r="W23" s="41"/>
      <c r="X23" s="41"/>
      <c r="Y23" s="41"/>
      <c r="Z23" s="41"/>
      <c r="AA23" s="41"/>
      <c r="AB23" s="41"/>
      <c r="AC23" s="41"/>
      <c r="AD23" s="41"/>
      <c r="AE23" s="41"/>
      <c r="AF23" s="41"/>
      <c r="AG23" s="41"/>
      <c r="AH23" s="41"/>
      <c r="AI23" s="41"/>
      <c r="AJ23" s="41"/>
    </row>
    <row r="24" spans="1:36" hidden="1" x14ac:dyDescent="0.3">
      <c r="A24" s="273" t="str">
        <f t="shared" ref="A24:D24" si="19">A8</f>
        <v>Attic Insulation</v>
      </c>
      <c r="B24" s="274">
        <f t="shared" si="19"/>
        <v>20</v>
      </c>
      <c r="C24" s="223">
        <f t="shared" si="19"/>
        <v>15.335339743376617</v>
      </c>
      <c r="D24" s="275">
        <f t="shared" si="19"/>
        <v>1</v>
      </c>
      <c r="E24" s="280"/>
      <c r="F24" s="281"/>
      <c r="G24" s="282"/>
      <c r="H24" s="282"/>
      <c r="I24" s="283"/>
      <c r="J24" s="223">
        <f t="shared" si="17"/>
        <v>15.335339743376617</v>
      </c>
      <c r="K24" s="223">
        <f t="shared" si="16"/>
        <v>15.335339743376617</v>
      </c>
      <c r="L24" s="223">
        <f t="shared" si="16"/>
        <v>15.335339743376617</v>
      </c>
      <c r="M24" s="223">
        <f t="shared" si="16"/>
        <v>15.335339743376617</v>
      </c>
      <c r="N24" s="223">
        <f t="shared" si="16"/>
        <v>15.335339743376617</v>
      </c>
      <c r="O24" s="223">
        <f t="shared" si="16"/>
        <v>15.335339743376617</v>
      </c>
      <c r="P24" s="223">
        <f t="shared" si="16"/>
        <v>15.335339743376617</v>
      </c>
      <c r="Q24" s="223">
        <f t="shared" si="16"/>
        <v>0</v>
      </c>
      <c r="R24" s="223">
        <f t="shared" si="16"/>
        <v>0</v>
      </c>
      <c r="S24" s="223">
        <f t="shared" si="16"/>
        <v>0</v>
      </c>
      <c r="T24" s="223">
        <f t="shared" si="16"/>
        <v>0</v>
      </c>
      <c r="U24" s="223">
        <f t="shared" si="16"/>
        <v>0</v>
      </c>
      <c r="V24" s="223">
        <f t="shared" si="16"/>
        <v>0</v>
      </c>
      <c r="W24" s="41"/>
      <c r="X24" s="41"/>
      <c r="Y24" s="41"/>
      <c r="Z24" s="41"/>
      <c r="AA24" s="41"/>
      <c r="AB24" s="41"/>
      <c r="AC24" s="41"/>
      <c r="AD24" s="41"/>
      <c r="AE24" s="41"/>
      <c r="AF24" s="41"/>
      <c r="AG24" s="41"/>
      <c r="AH24" s="41"/>
      <c r="AI24" s="41"/>
      <c r="AJ24" s="41"/>
    </row>
    <row r="25" spans="1:36" hidden="1" x14ac:dyDescent="0.3">
      <c r="A25" s="273" t="str">
        <f t="shared" ref="A25:D25" si="20">A9</f>
        <v>Faucet Aerator</v>
      </c>
      <c r="B25" s="274">
        <f t="shared" si="20"/>
        <v>10</v>
      </c>
      <c r="C25" s="223">
        <f t="shared" si="20"/>
        <v>3.1920429039077858</v>
      </c>
      <c r="D25" s="275">
        <f t="shared" si="20"/>
        <v>1</v>
      </c>
      <c r="E25" s="280"/>
      <c r="F25" s="281"/>
      <c r="G25" s="282"/>
      <c r="H25" s="282"/>
      <c r="I25" s="283"/>
      <c r="J25" s="223">
        <f t="shared" si="17"/>
        <v>0</v>
      </c>
      <c r="K25" s="223">
        <f t="shared" si="16"/>
        <v>0</v>
      </c>
      <c r="L25" s="223">
        <f t="shared" si="16"/>
        <v>0</v>
      </c>
      <c r="M25" s="223">
        <f t="shared" si="16"/>
        <v>0</v>
      </c>
      <c r="N25" s="223">
        <f t="shared" si="16"/>
        <v>0</v>
      </c>
      <c r="O25" s="223">
        <f t="shared" si="16"/>
        <v>0</v>
      </c>
      <c r="P25" s="223">
        <f t="shared" si="16"/>
        <v>0</v>
      </c>
      <c r="Q25" s="223">
        <f t="shared" si="16"/>
        <v>0</v>
      </c>
      <c r="R25" s="223">
        <f t="shared" si="16"/>
        <v>0</v>
      </c>
      <c r="S25" s="223">
        <f t="shared" si="16"/>
        <v>0</v>
      </c>
      <c r="T25" s="223">
        <f t="shared" si="16"/>
        <v>0</v>
      </c>
      <c r="U25" s="223">
        <f t="shared" si="16"/>
        <v>0</v>
      </c>
      <c r="V25" s="223">
        <f t="shared" si="16"/>
        <v>0</v>
      </c>
      <c r="W25" s="41"/>
      <c r="X25" s="41"/>
      <c r="Y25" s="41"/>
      <c r="Z25" s="41"/>
      <c r="AA25" s="41"/>
      <c r="AB25" s="41"/>
      <c r="AC25" s="41"/>
      <c r="AD25" s="41"/>
      <c r="AE25" s="41"/>
      <c r="AF25" s="41"/>
      <c r="AG25" s="41"/>
      <c r="AH25" s="41"/>
      <c r="AI25" s="41"/>
      <c r="AJ25" s="41"/>
    </row>
    <row r="26" spans="1:36" hidden="1" x14ac:dyDescent="0.3">
      <c r="A26" s="273" t="str">
        <f t="shared" ref="A26:D26" si="21">A10</f>
        <v>Furnace (ER)</v>
      </c>
      <c r="B26" s="274">
        <f t="shared" si="21"/>
        <v>20</v>
      </c>
      <c r="C26" s="223">
        <f t="shared" si="21"/>
        <v>17.663448343447175</v>
      </c>
      <c r="D26" s="275">
        <f t="shared" si="21"/>
        <v>1</v>
      </c>
      <c r="E26" s="280"/>
      <c r="F26" s="281"/>
      <c r="G26" s="282"/>
      <c r="H26" s="282"/>
      <c r="I26" s="283"/>
      <c r="J26" s="223">
        <f t="shared" si="17"/>
        <v>6.3199724358974345</v>
      </c>
      <c r="K26" s="223">
        <f t="shared" si="16"/>
        <v>6.3199724358974345</v>
      </c>
      <c r="L26" s="223">
        <f t="shared" si="16"/>
        <v>6.3199724358974345</v>
      </c>
      <c r="M26" s="223">
        <f t="shared" si="16"/>
        <v>6.3199724358974345</v>
      </c>
      <c r="N26" s="223">
        <f t="shared" si="16"/>
        <v>6.3199724358974345</v>
      </c>
      <c r="O26" s="223">
        <f t="shared" si="16"/>
        <v>6.3199724358974345</v>
      </c>
      <c r="P26" s="223">
        <f t="shared" si="16"/>
        <v>6.3199724358974345</v>
      </c>
      <c r="Q26" s="223">
        <f t="shared" si="16"/>
        <v>0</v>
      </c>
      <c r="R26" s="223">
        <f t="shared" si="16"/>
        <v>0</v>
      </c>
      <c r="S26" s="223">
        <f t="shared" si="16"/>
        <v>0</v>
      </c>
      <c r="T26" s="223">
        <f t="shared" si="16"/>
        <v>0</v>
      </c>
      <c r="U26" s="223">
        <f t="shared" si="16"/>
        <v>0</v>
      </c>
      <c r="V26" s="223">
        <f t="shared" si="16"/>
        <v>0</v>
      </c>
      <c r="W26" s="41"/>
      <c r="X26" s="41"/>
      <c r="Y26" s="41"/>
      <c r="Z26" s="41"/>
      <c r="AA26" s="41"/>
      <c r="AB26" s="41"/>
      <c r="AC26" s="41"/>
      <c r="AD26" s="41"/>
      <c r="AE26" s="41"/>
      <c r="AF26" s="41"/>
      <c r="AG26" s="41"/>
      <c r="AH26" s="41"/>
      <c r="AI26" s="41"/>
      <c r="AJ26" s="41"/>
    </row>
    <row r="27" spans="1:36" hidden="1" x14ac:dyDescent="0.3">
      <c r="A27" s="273" t="str">
        <f t="shared" ref="A27:D27" si="22">A11</f>
        <v>Rim Joist Insulation</v>
      </c>
      <c r="B27" s="274">
        <f t="shared" si="22"/>
        <v>20</v>
      </c>
      <c r="C27" s="223">
        <f t="shared" si="22"/>
        <v>0.66338422535657016</v>
      </c>
      <c r="D27" s="275">
        <f t="shared" si="22"/>
        <v>1</v>
      </c>
      <c r="E27" s="280"/>
      <c r="F27" s="281"/>
      <c r="G27" s="282"/>
      <c r="H27" s="282"/>
      <c r="I27" s="283"/>
      <c r="J27" s="223">
        <f t="shared" si="17"/>
        <v>0.66338422535657016</v>
      </c>
      <c r="K27" s="223">
        <f t="shared" si="16"/>
        <v>0.66338422535657016</v>
      </c>
      <c r="L27" s="223">
        <f t="shared" si="16"/>
        <v>0.66338422535657016</v>
      </c>
      <c r="M27" s="223">
        <f t="shared" si="16"/>
        <v>0.66338422535657016</v>
      </c>
      <c r="N27" s="223">
        <f t="shared" si="16"/>
        <v>0.66338422535657016</v>
      </c>
      <c r="O27" s="223">
        <f t="shared" si="16"/>
        <v>0.66338422535657016</v>
      </c>
      <c r="P27" s="223">
        <f t="shared" si="16"/>
        <v>0.66338422535657016</v>
      </c>
      <c r="Q27" s="223">
        <f t="shared" si="16"/>
        <v>0</v>
      </c>
      <c r="R27" s="223">
        <f t="shared" si="16"/>
        <v>0</v>
      </c>
      <c r="S27" s="223">
        <f t="shared" si="16"/>
        <v>0</v>
      </c>
      <c r="T27" s="223">
        <f t="shared" si="16"/>
        <v>0</v>
      </c>
      <c r="U27" s="223">
        <f t="shared" si="16"/>
        <v>0</v>
      </c>
      <c r="V27" s="223">
        <f t="shared" si="16"/>
        <v>0</v>
      </c>
      <c r="W27" s="41"/>
      <c r="X27" s="41"/>
      <c r="Y27" s="41"/>
      <c r="Z27" s="41"/>
      <c r="AA27" s="41"/>
      <c r="AB27" s="41"/>
      <c r="AC27" s="41"/>
      <c r="AD27" s="41"/>
      <c r="AE27" s="41"/>
      <c r="AF27" s="41"/>
      <c r="AG27" s="41"/>
      <c r="AH27" s="41"/>
      <c r="AI27" s="41"/>
      <c r="AJ27" s="41"/>
    </row>
    <row r="28" spans="1:36" hidden="1" x14ac:dyDescent="0.3">
      <c r="A28" s="273" t="str">
        <f t="shared" ref="A28:D28" si="23">A12</f>
        <v>Advanced Thermostat</v>
      </c>
      <c r="B28" s="274">
        <f t="shared" si="23"/>
        <v>11</v>
      </c>
      <c r="C28" s="223">
        <f t="shared" si="23"/>
        <v>34.309127999999987</v>
      </c>
      <c r="D28" s="275">
        <f t="shared" si="23"/>
        <v>1</v>
      </c>
      <c r="E28" s="280"/>
      <c r="F28" s="281"/>
      <c r="G28" s="282"/>
      <c r="H28" s="282"/>
      <c r="I28" s="283"/>
      <c r="J28" s="223">
        <f t="shared" si="17"/>
        <v>0</v>
      </c>
      <c r="K28" s="223">
        <f t="shared" si="16"/>
        <v>0</v>
      </c>
      <c r="L28" s="223">
        <f t="shared" si="16"/>
        <v>0</v>
      </c>
      <c r="M28" s="223">
        <f t="shared" si="16"/>
        <v>0</v>
      </c>
      <c r="N28" s="223">
        <f t="shared" si="16"/>
        <v>0</v>
      </c>
      <c r="O28" s="223">
        <f t="shared" si="16"/>
        <v>0</v>
      </c>
      <c r="P28" s="223">
        <f t="shared" si="16"/>
        <v>0</v>
      </c>
      <c r="Q28" s="223">
        <f t="shared" si="16"/>
        <v>0</v>
      </c>
      <c r="R28" s="223">
        <f t="shared" si="16"/>
        <v>0</v>
      </c>
      <c r="S28" s="223">
        <f t="shared" si="16"/>
        <v>0</v>
      </c>
      <c r="T28" s="223">
        <f t="shared" si="16"/>
        <v>0</v>
      </c>
      <c r="U28" s="223">
        <f t="shared" si="16"/>
        <v>0</v>
      </c>
      <c r="V28" s="223">
        <f t="shared" si="16"/>
        <v>0</v>
      </c>
      <c r="W28" s="41"/>
      <c r="X28" s="41"/>
      <c r="Y28" s="41"/>
      <c r="Z28" s="41"/>
      <c r="AA28" s="41"/>
      <c r="AB28" s="41"/>
      <c r="AC28" s="41"/>
      <c r="AD28" s="41"/>
      <c r="AE28" s="41"/>
      <c r="AF28" s="41"/>
      <c r="AG28" s="41"/>
      <c r="AH28" s="41"/>
      <c r="AI28" s="41"/>
      <c r="AJ28" s="41"/>
    </row>
    <row r="29" spans="1:36" hidden="1" x14ac:dyDescent="0.3">
      <c r="A29" s="273" t="str">
        <f t="shared" ref="A29:D29" si="24">A13</f>
        <v>Showerhead</v>
      </c>
      <c r="B29" s="274">
        <f t="shared" si="24"/>
        <v>10</v>
      </c>
      <c r="C29" s="223">
        <f t="shared" si="24"/>
        <v>2.2341842194185793</v>
      </c>
      <c r="D29" s="275">
        <f t="shared" si="24"/>
        <v>1</v>
      </c>
      <c r="E29" s="280"/>
      <c r="F29" s="281"/>
      <c r="G29" s="282"/>
      <c r="H29" s="282"/>
      <c r="I29" s="283"/>
      <c r="J29" s="223">
        <f t="shared" si="17"/>
        <v>0</v>
      </c>
      <c r="K29" s="223">
        <f t="shared" si="16"/>
        <v>0</v>
      </c>
      <c r="L29" s="223">
        <f t="shared" si="16"/>
        <v>0</v>
      </c>
      <c r="M29" s="223">
        <f t="shared" si="16"/>
        <v>0</v>
      </c>
      <c r="N29" s="223">
        <f t="shared" si="16"/>
        <v>0</v>
      </c>
      <c r="O29" s="223">
        <f t="shared" si="16"/>
        <v>0</v>
      </c>
      <c r="P29" s="223">
        <f t="shared" si="16"/>
        <v>0</v>
      </c>
      <c r="Q29" s="223">
        <f t="shared" si="16"/>
        <v>0</v>
      </c>
      <c r="R29" s="223">
        <f t="shared" si="16"/>
        <v>0</v>
      </c>
      <c r="S29" s="223">
        <f t="shared" si="16"/>
        <v>0</v>
      </c>
      <c r="T29" s="223">
        <f t="shared" si="16"/>
        <v>0</v>
      </c>
      <c r="U29" s="223">
        <f t="shared" si="16"/>
        <v>0</v>
      </c>
      <c r="V29" s="223">
        <f t="shared" si="16"/>
        <v>0</v>
      </c>
      <c r="W29" s="41"/>
      <c r="X29" s="41"/>
      <c r="Y29" s="41"/>
      <c r="Z29" s="41"/>
      <c r="AA29" s="41"/>
      <c r="AB29" s="41"/>
      <c r="AC29" s="41"/>
      <c r="AD29" s="41"/>
      <c r="AE29" s="41"/>
      <c r="AF29" s="41"/>
      <c r="AG29" s="41"/>
      <c r="AH29" s="41"/>
      <c r="AI29" s="41"/>
      <c r="AJ29" s="41"/>
    </row>
    <row r="30" spans="1:36" hidden="1" x14ac:dyDescent="0.3">
      <c r="A30" s="273" t="str">
        <f t="shared" ref="A30:D30" si="25">A14</f>
        <v>Wall Insulation</v>
      </c>
      <c r="B30" s="274">
        <f t="shared" si="25"/>
        <v>20</v>
      </c>
      <c r="C30" s="223">
        <f t="shared" si="25"/>
        <v>0.63248835595751862</v>
      </c>
      <c r="D30" s="275">
        <f t="shared" si="25"/>
        <v>1</v>
      </c>
      <c r="E30" s="280"/>
      <c r="F30" s="281"/>
      <c r="G30" s="282"/>
      <c r="H30" s="282"/>
      <c r="I30" s="283"/>
      <c r="J30" s="223">
        <f t="shared" si="17"/>
        <v>0.63248835595751862</v>
      </c>
      <c r="K30" s="223">
        <f t="shared" si="16"/>
        <v>0.63248835595751862</v>
      </c>
      <c r="L30" s="223">
        <f t="shared" si="16"/>
        <v>0.63248835595751862</v>
      </c>
      <c r="M30" s="223">
        <f t="shared" si="16"/>
        <v>0.63248835595751862</v>
      </c>
      <c r="N30" s="223">
        <f t="shared" si="16"/>
        <v>0.63248835595751862</v>
      </c>
      <c r="O30" s="223">
        <f t="shared" si="16"/>
        <v>0.63248835595751862</v>
      </c>
      <c r="P30" s="223">
        <f t="shared" si="16"/>
        <v>0.63248835595751862</v>
      </c>
      <c r="Q30" s="223">
        <f t="shared" si="16"/>
        <v>0</v>
      </c>
      <c r="R30" s="223">
        <f t="shared" si="16"/>
        <v>0</v>
      </c>
      <c r="S30" s="223">
        <f t="shared" si="16"/>
        <v>0</v>
      </c>
      <c r="T30" s="223">
        <f t="shared" si="16"/>
        <v>0</v>
      </c>
      <c r="U30" s="223">
        <f t="shared" si="16"/>
        <v>0</v>
      </c>
      <c r="V30" s="223">
        <f t="shared" si="16"/>
        <v>0</v>
      </c>
      <c r="W30" s="41"/>
      <c r="X30" s="41"/>
      <c r="Y30" s="41"/>
      <c r="Z30" s="41"/>
      <c r="AA30" s="41"/>
      <c r="AB30" s="41"/>
      <c r="AC30" s="41"/>
      <c r="AD30" s="41"/>
      <c r="AE30" s="41"/>
      <c r="AF30" s="41"/>
      <c r="AG30" s="41"/>
      <c r="AH30" s="41"/>
      <c r="AI30" s="41"/>
      <c r="AJ30" s="41"/>
    </row>
    <row r="31" spans="1:36" hidden="1" x14ac:dyDescent="0.3">
      <c r="A31" s="226" t="str">
        <f>A15</f>
        <v>2023 CPAS</v>
      </c>
      <c r="B31" s="243"/>
      <c r="C31" s="228">
        <f>C15</f>
        <v>107.31806434616666</v>
      </c>
      <c r="D31" s="253">
        <f>D15</f>
        <v>1</v>
      </c>
      <c r="E31" s="284"/>
      <c r="F31" s="282"/>
      <c r="G31" s="282"/>
      <c r="H31" s="282"/>
      <c r="I31" s="283"/>
      <c r="J31" s="228">
        <f t="shared" si="17"/>
        <v>56.239233315290583</v>
      </c>
      <c r="K31" s="228">
        <f t="shared" si="16"/>
        <v>56.239233315290583</v>
      </c>
      <c r="L31" s="228">
        <f t="shared" si="16"/>
        <v>52.749163815290579</v>
      </c>
      <c r="M31" s="228">
        <f t="shared" si="16"/>
        <v>52.749163815290579</v>
      </c>
      <c r="N31" s="228">
        <f t="shared" si="16"/>
        <v>52.749163815290579</v>
      </c>
      <c r="O31" s="228">
        <f t="shared" si="16"/>
        <v>52.749163815290579</v>
      </c>
      <c r="P31" s="228">
        <f t="shared" si="16"/>
        <v>52.749163815290579</v>
      </c>
      <c r="Q31" s="228">
        <f t="shared" si="16"/>
        <v>0</v>
      </c>
      <c r="R31" s="228">
        <f t="shared" si="16"/>
        <v>0</v>
      </c>
      <c r="S31" s="228">
        <f t="shared" si="16"/>
        <v>0</v>
      </c>
      <c r="T31" s="228">
        <f t="shared" si="16"/>
        <v>0</v>
      </c>
      <c r="U31" s="228">
        <f t="shared" si="16"/>
        <v>0</v>
      </c>
      <c r="V31" s="228">
        <f t="shared" si="16"/>
        <v>0</v>
      </c>
      <c r="W31" s="41"/>
      <c r="X31" s="41"/>
      <c r="Y31" s="41"/>
      <c r="Z31" s="41"/>
      <c r="AA31" s="41"/>
      <c r="AB31" s="41"/>
      <c r="AC31" s="41"/>
      <c r="AD31" s="41"/>
      <c r="AE31" s="41"/>
      <c r="AF31" s="41"/>
      <c r="AG31" s="41"/>
      <c r="AH31" s="41"/>
      <c r="AI31" s="41"/>
      <c r="AJ31" s="41"/>
    </row>
    <row r="32" spans="1:36" hidden="1" x14ac:dyDescent="0.3">
      <c r="A32" s="226" t="str">
        <f>A16</f>
        <v>Expiring 2023 CPAS</v>
      </c>
      <c r="B32" s="231"/>
      <c r="C32" s="232"/>
      <c r="D32" s="244"/>
      <c r="E32" s="284"/>
      <c r="F32" s="282"/>
      <c r="G32" s="282"/>
      <c r="H32" s="282"/>
      <c r="I32" s="283"/>
      <c r="J32" s="220">
        <f t="shared" si="17"/>
        <v>0</v>
      </c>
      <c r="K32" s="220">
        <f t="shared" si="16"/>
        <v>0</v>
      </c>
      <c r="L32" s="220">
        <f t="shared" si="16"/>
        <v>3.4900695000000042</v>
      </c>
      <c r="M32" s="220">
        <f t="shared" si="16"/>
        <v>0</v>
      </c>
      <c r="N32" s="220">
        <f t="shared" si="16"/>
        <v>0</v>
      </c>
      <c r="O32" s="220">
        <f t="shared" si="16"/>
        <v>0</v>
      </c>
      <c r="P32" s="220">
        <f t="shared" si="16"/>
        <v>0</v>
      </c>
      <c r="Q32" s="220">
        <f t="shared" si="16"/>
        <v>52.749163815290579</v>
      </c>
      <c r="R32" s="220">
        <f t="shared" si="16"/>
        <v>0</v>
      </c>
      <c r="S32" s="220">
        <f t="shared" si="16"/>
        <v>0</v>
      </c>
      <c r="T32" s="220">
        <f t="shared" si="16"/>
        <v>0</v>
      </c>
      <c r="U32" s="220">
        <f t="shared" si="16"/>
        <v>0</v>
      </c>
      <c r="V32" s="220">
        <f t="shared" si="16"/>
        <v>0</v>
      </c>
      <c r="W32" s="41"/>
      <c r="X32" s="41"/>
      <c r="Y32" s="41"/>
      <c r="Z32" s="41"/>
      <c r="AA32" s="41"/>
      <c r="AB32" s="41"/>
      <c r="AC32" s="41"/>
      <c r="AD32" s="41"/>
      <c r="AE32" s="41"/>
      <c r="AF32" s="41"/>
      <c r="AG32" s="41"/>
      <c r="AH32" s="41"/>
      <c r="AI32" s="41"/>
      <c r="AJ32" s="41"/>
    </row>
    <row r="33" spans="1:36" hidden="1" x14ac:dyDescent="0.3">
      <c r="A33" s="226" t="str">
        <f>A17</f>
        <v>Expired 2023 CPAS</v>
      </c>
      <c r="B33" s="231"/>
      <c r="C33" s="232"/>
      <c r="D33" s="232"/>
      <c r="E33" s="284"/>
      <c r="F33" s="282"/>
      <c r="G33" s="282"/>
      <c r="H33" s="282"/>
      <c r="I33" s="283"/>
      <c r="J33" s="220">
        <f t="shared" si="17"/>
        <v>51.078831030876081</v>
      </c>
      <c r="K33" s="220">
        <f t="shared" si="16"/>
        <v>51.078831030876081</v>
      </c>
      <c r="L33" s="220">
        <f t="shared" si="16"/>
        <v>54.568900530876085</v>
      </c>
      <c r="M33" s="220">
        <f t="shared" si="16"/>
        <v>54.568900530876085</v>
      </c>
      <c r="N33" s="220">
        <f t="shared" si="16"/>
        <v>54.568900530876085</v>
      </c>
      <c r="O33" s="220">
        <f t="shared" si="16"/>
        <v>54.568900530876085</v>
      </c>
      <c r="P33" s="220">
        <f t="shared" si="16"/>
        <v>54.568900530876085</v>
      </c>
      <c r="Q33" s="220">
        <f t="shared" si="16"/>
        <v>107.31806434616666</v>
      </c>
      <c r="R33" s="220">
        <f t="shared" si="16"/>
        <v>107.31806434616666</v>
      </c>
      <c r="S33" s="220">
        <f t="shared" si="16"/>
        <v>107.31806434616666</v>
      </c>
      <c r="T33" s="220">
        <f t="shared" si="16"/>
        <v>107.31806434616666</v>
      </c>
      <c r="U33" s="220">
        <f t="shared" si="16"/>
        <v>107.31806434616666</v>
      </c>
      <c r="V33" s="220">
        <f t="shared" si="16"/>
        <v>107.31806434616666</v>
      </c>
      <c r="W33" s="41"/>
      <c r="X33" s="41"/>
      <c r="Y33" s="41"/>
      <c r="Z33" s="41"/>
      <c r="AA33" s="41"/>
      <c r="AB33" s="41"/>
      <c r="AC33" s="41"/>
      <c r="AD33" s="41"/>
      <c r="AE33" s="41"/>
      <c r="AF33" s="41"/>
      <c r="AG33" s="41"/>
      <c r="AH33" s="41"/>
      <c r="AI33" s="41"/>
      <c r="AJ33" s="41"/>
    </row>
    <row r="34" spans="1:36" hidden="1" x14ac:dyDescent="0.3">
      <c r="A34" s="239" t="str">
        <f>A18</f>
        <v>WAML</v>
      </c>
      <c r="B34" s="254">
        <f>B18</f>
        <v>16.454513291388352</v>
      </c>
      <c r="C34" s="77"/>
      <c r="D34" s="41"/>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row>
    <row r="35" spans="1:36" x14ac:dyDescent="0.3">
      <c r="A35" s="41"/>
      <c r="B35" s="123"/>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row>
    <row r="36" spans="1:36" x14ac:dyDescent="0.3">
      <c r="A36" s="125" t="s">
        <v>447</v>
      </c>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row>
    <row r="37" spans="1:36" ht="15.75" customHeight="1" x14ac:dyDescent="0.3">
      <c r="A37" s="561" t="s">
        <v>314</v>
      </c>
      <c r="B37" s="563" t="s">
        <v>0</v>
      </c>
      <c r="C37" s="563" t="s">
        <v>437</v>
      </c>
      <c r="D37" s="563" t="s">
        <v>60</v>
      </c>
      <c r="E37" s="138"/>
      <c r="F37" s="133"/>
      <c r="G37" s="133"/>
      <c r="H37" s="133"/>
      <c r="I37" s="133"/>
      <c r="J37" s="138" t="s">
        <v>78</v>
      </c>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559" t="s">
        <v>1</v>
      </c>
    </row>
    <row r="38" spans="1:36" x14ac:dyDescent="0.3">
      <c r="A38" s="566"/>
      <c r="B38" s="565"/>
      <c r="C38" s="565"/>
      <c r="D38" s="564"/>
      <c r="E38" s="1">
        <f t="shared" ref="E38:AI38" si="26">E5</f>
        <v>2018</v>
      </c>
      <c r="F38" s="1">
        <f t="shared" si="26"/>
        <v>2019</v>
      </c>
      <c r="G38" s="1">
        <f t="shared" si="26"/>
        <v>2020</v>
      </c>
      <c r="H38" s="1">
        <f t="shared" si="26"/>
        <v>2021</v>
      </c>
      <c r="I38" s="1">
        <f t="shared" si="26"/>
        <v>2022</v>
      </c>
      <c r="J38" s="122">
        <f t="shared" si="26"/>
        <v>2023</v>
      </c>
      <c r="K38" s="122">
        <f t="shared" si="26"/>
        <v>2024</v>
      </c>
      <c r="L38" s="122">
        <f t="shared" si="26"/>
        <v>2025</v>
      </c>
      <c r="M38" s="122">
        <f t="shared" si="26"/>
        <v>2026</v>
      </c>
      <c r="N38" s="122">
        <f t="shared" si="26"/>
        <v>2027</v>
      </c>
      <c r="O38" s="122">
        <f t="shared" si="26"/>
        <v>2028</v>
      </c>
      <c r="P38" s="122">
        <f t="shared" si="26"/>
        <v>2029</v>
      </c>
      <c r="Q38" s="122">
        <f t="shared" si="26"/>
        <v>2030</v>
      </c>
      <c r="R38" s="122">
        <f t="shared" si="26"/>
        <v>2031</v>
      </c>
      <c r="S38" s="122">
        <f t="shared" si="26"/>
        <v>2032</v>
      </c>
      <c r="T38" s="122">
        <f t="shared" si="26"/>
        <v>2033</v>
      </c>
      <c r="U38" s="122">
        <f t="shared" si="26"/>
        <v>2034</v>
      </c>
      <c r="V38" s="122">
        <f t="shared" si="26"/>
        <v>2035</v>
      </c>
      <c r="W38" s="122">
        <f t="shared" si="26"/>
        <v>2036</v>
      </c>
      <c r="X38" s="122">
        <f t="shared" si="26"/>
        <v>2037</v>
      </c>
      <c r="Y38" s="122">
        <f t="shared" si="26"/>
        <v>2038</v>
      </c>
      <c r="Z38" s="122">
        <f t="shared" si="26"/>
        <v>2039</v>
      </c>
      <c r="AA38" s="122">
        <f t="shared" si="26"/>
        <v>2040</v>
      </c>
      <c r="AB38" s="122">
        <f t="shared" si="26"/>
        <v>2041</v>
      </c>
      <c r="AC38" s="122">
        <f t="shared" si="26"/>
        <v>2042</v>
      </c>
      <c r="AD38" s="122">
        <f t="shared" si="26"/>
        <v>2043</v>
      </c>
      <c r="AE38" s="122">
        <f t="shared" si="26"/>
        <v>2044</v>
      </c>
      <c r="AF38" s="122">
        <f t="shared" si="26"/>
        <v>2045</v>
      </c>
      <c r="AG38" s="122">
        <f t="shared" si="26"/>
        <v>2046</v>
      </c>
      <c r="AH38" s="122">
        <f t="shared" si="26"/>
        <v>2047</v>
      </c>
      <c r="AI38" s="122">
        <f t="shared" si="26"/>
        <v>2048</v>
      </c>
      <c r="AJ38" s="560"/>
    </row>
    <row r="39" spans="1:36" x14ac:dyDescent="0.3">
      <c r="A39" s="273" t="s">
        <v>47</v>
      </c>
      <c r="B39" s="274">
        <v>15</v>
      </c>
      <c r="C39" s="223">
        <v>119.11500000000001</v>
      </c>
      <c r="D39" s="275">
        <v>1</v>
      </c>
      <c r="E39" s="72"/>
      <c r="F39" s="168"/>
      <c r="G39" s="27"/>
      <c r="H39" s="27"/>
      <c r="I39" s="271"/>
      <c r="J39" s="223">
        <f t="shared" ref="J39:J47" si="27">C39</f>
        <v>119.11500000000001</v>
      </c>
      <c r="K39" s="223">
        <f t="shared" ref="K39:K47" si="28">J39</f>
        <v>119.11500000000001</v>
      </c>
      <c r="L39" s="223">
        <f t="shared" ref="L39:AC47" si="29">K39</f>
        <v>119.11500000000001</v>
      </c>
      <c r="M39" s="223">
        <f t="shared" si="29"/>
        <v>119.11500000000001</v>
      </c>
      <c r="N39" s="223">
        <f t="shared" si="29"/>
        <v>119.11500000000001</v>
      </c>
      <c r="O39" s="223">
        <f t="shared" si="29"/>
        <v>119.11500000000001</v>
      </c>
      <c r="P39" s="223">
        <f t="shared" si="29"/>
        <v>119.11500000000001</v>
      </c>
      <c r="Q39" s="223">
        <f t="shared" si="29"/>
        <v>119.11500000000001</v>
      </c>
      <c r="R39" s="223">
        <f t="shared" si="29"/>
        <v>119.11500000000001</v>
      </c>
      <c r="S39" s="223">
        <f t="shared" si="29"/>
        <v>119.11500000000001</v>
      </c>
      <c r="T39" s="223">
        <f t="shared" si="29"/>
        <v>119.11500000000001</v>
      </c>
      <c r="U39" s="223">
        <f t="shared" si="29"/>
        <v>119.11500000000001</v>
      </c>
      <c r="V39" s="223">
        <f t="shared" si="29"/>
        <v>119.11500000000001</v>
      </c>
      <c r="W39" s="223">
        <f t="shared" si="29"/>
        <v>119.11500000000001</v>
      </c>
      <c r="X39" s="223">
        <f t="shared" si="29"/>
        <v>119.11500000000001</v>
      </c>
      <c r="Y39" s="223">
        <v>0</v>
      </c>
      <c r="Z39" s="223">
        <f t="shared" si="29"/>
        <v>0</v>
      </c>
      <c r="AA39" s="223">
        <f t="shared" si="29"/>
        <v>0</v>
      </c>
      <c r="AB39" s="223">
        <f t="shared" si="29"/>
        <v>0</v>
      </c>
      <c r="AC39" s="223">
        <f t="shared" si="29"/>
        <v>0</v>
      </c>
      <c r="AD39" s="223">
        <v>0</v>
      </c>
      <c r="AE39" s="223">
        <v>0</v>
      </c>
      <c r="AF39" s="223">
        <v>0</v>
      </c>
      <c r="AG39" s="223">
        <v>0</v>
      </c>
      <c r="AH39" s="223">
        <v>0</v>
      </c>
      <c r="AI39" s="223">
        <v>0</v>
      </c>
      <c r="AJ39" s="258">
        <f t="shared" ref="AJ39:AJ47" si="30">SUM(E39:AI39)</f>
        <v>1786.7250000000001</v>
      </c>
    </row>
    <row r="40" spans="1:36" x14ac:dyDescent="0.3">
      <c r="A40" s="273" t="s">
        <v>49</v>
      </c>
      <c r="B40" s="274">
        <v>20</v>
      </c>
      <c r="C40" s="223">
        <v>1016.9958721741447</v>
      </c>
      <c r="D40" s="275">
        <v>1</v>
      </c>
      <c r="E40" s="98"/>
      <c r="F40" s="152"/>
      <c r="G40" s="27"/>
      <c r="H40" s="27"/>
      <c r="I40" s="285"/>
      <c r="J40" s="223">
        <f t="shared" si="27"/>
        <v>1016.9958721741447</v>
      </c>
      <c r="K40" s="223">
        <f t="shared" si="28"/>
        <v>1016.9958721741447</v>
      </c>
      <c r="L40" s="223">
        <f t="shared" ref="L40:AC40" si="31">K40</f>
        <v>1016.9958721741447</v>
      </c>
      <c r="M40" s="223">
        <f t="shared" si="31"/>
        <v>1016.9958721741447</v>
      </c>
      <c r="N40" s="223">
        <f t="shared" si="31"/>
        <v>1016.9958721741447</v>
      </c>
      <c r="O40" s="223">
        <f t="shared" si="31"/>
        <v>1016.9958721741447</v>
      </c>
      <c r="P40" s="223">
        <f t="shared" si="31"/>
        <v>1016.9958721741447</v>
      </c>
      <c r="Q40" s="223">
        <f t="shared" si="31"/>
        <v>1016.9958721741447</v>
      </c>
      <c r="R40" s="223">
        <f t="shared" si="31"/>
        <v>1016.9958721741447</v>
      </c>
      <c r="S40" s="223">
        <f t="shared" si="31"/>
        <v>1016.9958721741447</v>
      </c>
      <c r="T40" s="223">
        <f t="shared" si="31"/>
        <v>1016.9958721741447</v>
      </c>
      <c r="U40" s="223">
        <f t="shared" si="31"/>
        <v>1016.9958721741447</v>
      </c>
      <c r="V40" s="223">
        <f t="shared" si="31"/>
        <v>1016.9958721741447</v>
      </c>
      <c r="W40" s="223">
        <f t="shared" si="31"/>
        <v>1016.9958721741447</v>
      </c>
      <c r="X40" s="223">
        <f t="shared" si="31"/>
        <v>1016.9958721741447</v>
      </c>
      <c r="Y40" s="223">
        <f t="shared" si="31"/>
        <v>1016.9958721741447</v>
      </c>
      <c r="Z40" s="223">
        <f t="shared" si="31"/>
        <v>1016.9958721741447</v>
      </c>
      <c r="AA40" s="223">
        <f t="shared" si="31"/>
        <v>1016.9958721741447</v>
      </c>
      <c r="AB40" s="223">
        <f t="shared" si="31"/>
        <v>1016.9958721741447</v>
      </c>
      <c r="AC40" s="223">
        <f t="shared" si="31"/>
        <v>1016.9958721741447</v>
      </c>
      <c r="AD40" s="223">
        <v>0</v>
      </c>
      <c r="AE40" s="223">
        <v>0</v>
      </c>
      <c r="AF40" s="223">
        <v>0</v>
      </c>
      <c r="AG40" s="223">
        <v>0</v>
      </c>
      <c r="AH40" s="223">
        <v>0</v>
      </c>
      <c r="AI40" s="223">
        <v>0</v>
      </c>
      <c r="AJ40" s="258">
        <f t="shared" si="30"/>
        <v>20339.917443482893</v>
      </c>
    </row>
    <row r="41" spans="1:36" x14ac:dyDescent="0.3">
      <c r="A41" s="273" t="s">
        <v>48</v>
      </c>
      <c r="B41" s="274">
        <v>20</v>
      </c>
      <c r="C41" s="223">
        <v>523.39043492752955</v>
      </c>
      <c r="D41" s="275">
        <v>1</v>
      </c>
      <c r="E41" s="98"/>
      <c r="F41" s="152"/>
      <c r="G41" s="27"/>
      <c r="H41" s="27"/>
      <c r="I41" s="285"/>
      <c r="J41" s="223">
        <f t="shared" si="27"/>
        <v>523.39043492752955</v>
      </c>
      <c r="K41" s="223">
        <f t="shared" si="28"/>
        <v>523.39043492752955</v>
      </c>
      <c r="L41" s="223">
        <f t="shared" ref="L41:AC41" si="32">K41</f>
        <v>523.39043492752955</v>
      </c>
      <c r="M41" s="223">
        <f t="shared" si="32"/>
        <v>523.39043492752955</v>
      </c>
      <c r="N41" s="223">
        <f t="shared" si="32"/>
        <v>523.39043492752955</v>
      </c>
      <c r="O41" s="223">
        <f t="shared" si="32"/>
        <v>523.39043492752955</v>
      </c>
      <c r="P41" s="223">
        <f t="shared" si="32"/>
        <v>523.39043492752955</v>
      </c>
      <c r="Q41" s="223">
        <f t="shared" si="32"/>
        <v>523.39043492752955</v>
      </c>
      <c r="R41" s="223">
        <f t="shared" si="32"/>
        <v>523.39043492752955</v>
      </c>
      <c r="S41" s="223">
        <f t="shared" si="32"/>
        <v>523.39043492752955</v>
      </c>
      <c r="T41" s="223">
        <f t="shared" si="32"/>
        <v>523.39043492752955</v>
      </c>
      <c r="U41" s="223">
        <f t="shared" si="32"/>
        <v>523.39043492752955</v>
      </c>
      <c r="V41" s="223">
        <f t="shared" si="32"/>
        <v>523.39043492752955</v>
      </c>
      <c r="W41" s="223">
        <f t="shared" si="32"/>
        <v>523.39043492752955</v>
      </c>
      <c r="X41" s="223">
        <f t="shared" si="32"/>
        <v>523.39043492752955</v>
      </c>
      <c r="Y41" s="223">
        <f t="shared" si="32"/>
        <v>523.39043492752955</v>
      </c>
      <c r="Z41" s="223">
        <f t="shared" si="32"/>
        <v>523.39043492752955</v>
      </c>
      <c r="AA41" s="223">
        <f t="shared" si="32"/>
        <v>523.39043492752955</v>
      </c>
      <c r="AB41" s="223">
        <f t="shared" si="32"/>
        <v>523.39043492752955</v>
      </c>
      <c r="AC41" s="223">
        <f t="shared" si="32"/>
        <v>523.39043492752955</v>
      </c>
      <c r="AD41" s="223">
        <v>0</v>
      </c>
      <c r="AE41" s="223">
        <v>0</v>
      </c>
      <c r="AF41" s="223">
        <v>0</v>
      </c>
      <c r="AG41" s="223">
        <v>0</v>
      </c>
      <c r="AH41" s="223">
        <v>0</v>
      </c>
      <c r="AI41" s="223">
        <v>0</v>
      </c>
      <c r="AJ41" s="258">
        <f t="shared" si="30"/>
        <v>10467.808698550591</v>
      </c>
    </row>
    <row r="42" spans="1:36" x14ac:dyDescent="0.3">
      <c r="A42" s="273" t="s">
        <v>150</v>
      </c>
      <c r="B42" s="274">
        <v>10</v>
      </c>
      <c r="C42" s="223">
        <v>108.94344381937834</v>
      </c>
      <c r="D42" s="275">
        <v>1</v>
      </c>
      <c r="E42" s="98"/>
      <c r="F42" s="152"/>
      <c r="G42" s="27"/>
      <c r="H42" s="27"/>
      <c r="I42" s="285"/>
      <c r="J42" s="223">
        <f t="shared" si="27"/>
        <v>108.94344381937834</v>
      </c>
      <c r="K42" s="223">
        <f t="shared" si="28"/>
        <v>108.94344381937834</v>
      </c>
      <c r="L42" s="223">
        <f t="shared" ref="L42:AC42" si="33">K42</f>
        <v>108.94344381937834</v>
      </c>
      <c r="M42" s="223">
        <f t="shared" si="33"/>
        <v>108.94344381937834</v>
      </c>
      <c r="N42" s="223">
        <f t="shared" si="33"/>
        <v>108.94344381937834</v>
      </c>
      <c r="O42" s="223">
        <f t="shared" si="33"/>
        <v>108.94344381937834</v>
      </c>
      <c r="P42" s="223">
        <f t="shared" si="33"/>
        <v>108.94344381937834</v>
      </c>
      <c r="Q42" s="223">
        <f t="shared" si="33"/>
        <v>108.94344381937834</v>
      </c>
      <c r="R42" s="223">
        <f t="shared" si="33"/>
        <v>108.94344381937834</v>
      </c>
      <c r="S42" s="223">
        <f t="shared" si="33"/>
        <v>108.94344381937834</v>
      </c>
      <c r="T42" s="223">
        <v>0</v>
      </c>
      <c r="U42" s="223">
        <f t="shared" si="33"/>
        <v>0</v>
      </c>
      <c r="V42" s="223">
        <f t="shared" si="33"/>
        <v>0</v>
      </c>
      <c r="W42" s="223">
        <f t="shared" si="33"/>
        <v>0</v>
      </c>
      <c r="X42" s="223">
        <f t="shared" si="33"/>
        <v>0</v>
      </c>
      <c r="Y42" s="223">
        <f t="shared" si="33"/>
        <v>0</v>
      </c>
      <c r="Z42" s="223">
        <f t="shared" si="33"/>
        <v>0</v>
      </c>
      <c r="AA42" s="223">
        <f t="shared" si="33"/>
        <v>0</v>
      </c>
      <c r="AB42" s="223">
        <f t="shared" si="33"/>
        <v>0</v>
      </c>
      <c r="AC42" s="223">
        <f t="shared" si="33"/>
        <v>0</v>
      </c>
      <c r="AD42" s="223">
        <v>0</v>
      </c>
      <c r="AE42" s="223">
        <v>0</v>
      </c>
      <c r="AF42" s="223">
        <v>0</v>
      </c>
      <c r="AG42" s="223">
        <v>0</v>
      </c>
      <c r="AH42" s="223">
        <v>0</v>
      </c>
      <c r="AI42" s="223">
        <v>0</v>
      </c>
      <c r="AJ42" s="258">
        <f t="shared" si="30"/>
        <v>1089.4344381937835</v>
      </c>
    </row>
    <row r="43" spans="1:36" x14ac:dyDescent="0.3">
      <c r="A43" s="273" t="s">
        <v>444</v>
      </c>
      <c r="B43" s="274">
        <v>20</v>
      </c>
      <c r="C43" s="223">
        <v>602.84806632925518</v>
      </c>
      <c r="D43" s="275">
        <v>1</v>
      </c>
      <c r="E43" s="98"/>
      <c r="F43" s="152"/>
      <c r="G43" s="27"/>
      <c r="H43" s="27"/>
      <c r="I43" s="285"/>
      <c r="J43" s="223">
        <f t="shared" si="27"/>
        <v>602.84806632925518</v>
      </c>
      <c r="K43" s="223">
        <f t="shared" si="28"/>
        <v>602.84806632925518</v>
      </c>
      <c r="L43" s="223">
        <f t="shared" ref="L43:AC43" si="34">K43</f>
        <v>602.84806632925518</v>
      </c>
      <c r="M43" s="223">
        <f t="shared" si="34"/>
        <v>602.84806632925518</v>
      </c>
      <c r="N43" s="223">
        <f t="shared" si="34"/>
        <v>602.84806632925518</v>
      </c>
      <c r="O43" s="223">
        <f t="shared" si="34"/>
        <v>602.84806632925518</v>
      </c>
      <c r="P43" s="223">
        <v>215.6987179487179</v>
      </c>
      <c r="Q43" s="223">
        <f t="shared" si="34"/>
        <v>215.6987179487179</v>
      </c>
      <c r="R43" s="223">
        <f t="shared" si="34"/>
        <v>215.6987179487179</v>
      </c>
      <c r="S43" s="223">
        <f t="shared" si="34"/>
        <v>215.6987179487179</v>
      </c>
      <c r="T43" s="223">
        <f t="shared" si="34"/>
        <v>215.6987179487179</v>
      </c>
      <c r="U43" s="223">
        <f t="shared" si="34"/>
        <v>215.6987179487179</v>
      </c>
      <c r="V43" s="223">
        <f t="shared" si="34"/>
        <v>215.6987179487179</v>
      </c>
      <c r="W43" s="223">
        <f t="shared" si="34"/>
        <v>215.6987179487179</v>
      </c>
      <c r="X43" s="223">
        <f t="shared" si="34"/>
        <v>215.6987179487179</v>
      </c>
      <c r="Y43" s="223">
        <f t="shared" si="34"/>
        <v>215.6987179487179</v>
      </c>
      <c r="Z43" s="223">
        <f t="shared" si="34"/>
        <v>215.6987179487179</v>
      </c>
      <c r="AA43" s="223">
        <f t="shared" si="34"/>
        <v>215.6987179487179</v>
      </c>
      <c r="AB43" s="223">
        <f t="shared" si="34"/>
        <v>215.6987179487179</v>
      </c>
      <c r="AC43" s="223">
        <f t="shared" si="34"/>
        <v>215.6987179487179</v>
      </c>
      <c r="AD43" s="223">
        <v>0</v>
      </c>
      <c r="AE43" s="223">
        <v>0</v>
      </c>
      <c r="AF43" s="223">
        <v>0</v>
      </c>
      <c r="AG43" s="223">
        <v>0</v>
      </c>
      <c r="AH43" s="223">
        <v>0</v>
      </c>
      <c r="AI43" s="223">
        <v>0</v>
      </c>
      <c r="AJ43" s="258">
        <f t="shared" si="30"/>
        <v>6636.8704492575807</v>
      </c>
    </row>
    <row r="44" spans="1:36" x14ac:dyDescent="0.3">
      <c r="A44" s="273" t="s">
        <v>97</v>
      </c>
      <c r="B44" s="274">
        <v>20</v>
      </c>
      <c r="C44" s="223">
        <v>22.641099841521164</v>
      </c>
      <c r="D44" s="275">
        <v>1</v>
      </c>
      <c r="E44" s="98"/>
      <c r="F44" s="152"/>
      <c r="G44" s="27"/>
      <c r="H44" s="27"/>
      <c r="I44" s="285"/>
      <c r="J44" s="223">
        <f t="shared" si="27"/>
        <v>22.641099841521164</v>
      </c>
      <c r="K44" s="223">
        <f t="shared" si="28"/>
        <v>22.641099841521164</v>
      </c>
      <c r="L44" s="223">
        <f t="shared" ref="L44:AC44" si="35">K44</f>
        <v>22.641099841521164</v>
      </c>
      <c r="M44" s="223">
        <f t="shared" si="35"/>
        <v>22.641099841521164</v>
      </c>
      <c r="N44" s="223">
        <f t="shared" si="35"/>
        <v>22.641099841521164</v>
      </c>
      <c r="O44" s="223">
        <f t="shared" si="35"/>
        <v>22.641099841521164</v>
      </c>
      <c r="P44" s="223">
        <f t="shared" si="35"/>
        <v>22.641099841521164</v>
      </c>
      <c r="Q44" s="223">
        <f t="shared" si="35"/>
        <v>22.641099841521164</v>
      </c>
      <c r="R44" s="223">
        <f t="shared" si="35"/>
        <v>22.641099841521164</v>
      </c>
      <c r="S44" s="223">
        <f t="shared" si="35"/>
        <v>22.641099841521164</v>
      </c>
      <c r="T44" s="223">
        <f t="shared" si="35"/>
        <v>22.641099841521164</v>
      </c>
      <c r="U44" s="223">
        <f t="shared" si="35"/>
        <v>22.641099841521164</v>
      </c>
      <c r="V44" s="223">
        <f t="shared" si="35"/>
        <v>22.641099841521164</v>
      </c>
      <c r="W44" s="223">
        <f t="shared" si="35"/>
        <v>22.641099841521164</v>
      </c>
      <c r="X44" s="223">
        <f t="shared" si="35"/>
        <v>22.641099841521164</v>
      </c>
      <c r="Y44" s="223">
        <f t="shared" si="35"/>
        <v>22.641099841521164</v>
      </c>
      <c r="Z44" s="223">
        <f t="shared" si="35"/>
        <v>22.641099841521164</v>
      </c>
      <c r="AA44" s="223">
        <f t="shared" si="35"/>
        <v>22.641099841521164</v>
      </c>
      <c r="AB44" s="223">
        <f t="shared" si="35"/>
        <v>22.641099841521164</v>
      </c>
      <c r="AC44" s="223">
        <f t="shared" si="35"/>
        <v>22.641099841521164</v>
      </c>
      <c r="AD44" s="223">
        <v>0</v>
      </c>
      <c r="AE44" s="223">
        <v>0</v>
      </c>
      <c r="AF44" s="223">
        <v>0</v>
      </c>
      <c r="AG44" s="223">
        <v>0</v>
      </c>
      <c r="AH44" s="223">
        <v>0</v>
      </c>
      <c r="AI44" s="223">
        <v>0</v>
      </c>
      <c r="AJ44" s="258">
        <f t="shared" si="30"/>
        <v>452.8219968304233</v>
      </c>
    </row>
    <row r="45" spans="1:36" x14ac:dyDescent="0.3">
      <c r="A45" s="273" t="s">
        <v>27</v>
      </c>
      <c r="B45" s="274">
        <v>11</v>
      </c>
      <c r="C45" s="223">
        <v>1170.9599999999996</v>
      </c>
      <c r="D45" s="275">
        <v>1</v>
      </c>
      <c r="E45" s="98"/>
      <c r="F45" s="152"/>
      <c r="G45" s="27"/>
      <c r="H45" s="27"/>
      <c r="I45" s="285"/>
      <c r="J45" s="223">
        <f t="shared" si="27"/>
        <v>1170.9599999999996</v>
      </c>
      <c r="K45" s="223">
        <f t="shared" si="28"/>
        <v>1170.9599999999996</v>
      </c>
      <c r="L45" s="223">
        <f t="shared" si="29"/>
        <v>1170.9599999999996</v>
      </c>
      <c r="M45" s="223">
        <f t="shared" si="29"/>
        <v>1170.9599999999996</v>
      </c>
      <c r="N45" s="223">
        <f t="shared" si="29"/>
        <v>1170.9599999999996</v>
      </c>
      <c r="O45" s="223">
        <f t="shared" si="29"/>
        <v>1170.9599999999996</v>
      </c>
      <c r="P45" s="223">
        <f t="shared" si="29"/>
        <v>1170.9599999999996</v>
      </c>
      <c r="Q45" s="223">
        <f t="shared" si="29"/>
        <v>1170.9599999999996</v>
      </c>
      <c r="R45" s="223">
        <f t="shared" si="29"/>
        <v>1170.9599999999996</v>
      </c>
      <c r="S45" s="223">
        <f t="shared" si="29"/>
        <v>1170.9599999999996</v>
      </c>
      <c r="T45" s="223">
        <f t="shared" si="29"/>
        <v>1170.9599999999996</v>
      </c>
      <c r="U45" s="223">
        <v>0</v>
      </c>
      <c r="V45" s="223">
        <f t="shared" si="29"/>
        <v>0</v>
      </c>
      <c r="W45" s="223">
        <f t="shared" si="29"/>
        <v>0</v>
      </c>
      <c r="X45" s="223">
        <f t="shared" si="29"/>
        <v>0</v>
      </c>
      <c r="Y45" s="223">
        <f t="shared" si="29"/>
        <v>0</v>
      </c>
      <c r="Z45" s="223">
        <f t="shared" si="29"/>
        <v>0</v>
      </c>
      <c r="AA45" s="223">
        <f t="shared" si="29"/>
        <v>0</v>
      </c>
      <c r="AB45" s="223">
        <f t="shared" si="29"/>
        <v>0</v>
      </c>
      <c r="AC45" s="223">
        <f t="shared" si="29"/>
        <v>0</v>
      </c>
      <c r="AD45" s="223">
        <v>0</v>
      </c>
      <c r="AE45" s="223">
        <v>0</v>
      </c>
      <c r="AF45" s="223">
        <v>0</v>
      </c>
      <c r="AG45" s="223">
        <v>0</v>
      </c>
      <c r="AH45" s="223">
        <v>0</v>
      </c>
      <c r="AI45" s="223">
        <v>0</v>
      </c>
      <c r="AJ45" s="258">
        <f t="shared" si="30"/>
        <v>12880.559999999992</v>
      </c>
    </row>
    <row r="46" spans="1:36" x14ac:dyDescent="0.3">
      <c r="A46" s="273" t="s">
        <v>46</v>
      </c>
      <c r="B46" s="274">
        <v>10</v>
      </c>
      <c r="C46" s="223">
        <v>76.252021140565844</v>
      </c>
      <c r="D46" s="275">
        <v>1</v>
      </c>
      <c r="E46" s="98"/>
      <c r="F46" s="152"/>
      <c r="G46" s="27"/>
      <c r="H46" s="27"/>
      <c r="I46" s="285"/>
      <c r="J46" s="223">
        <f t="shared" si="27"/>
        <v>76.252021140565844</v>
      </c>
      <c r="K46" s="223">
        <f t="shared" si="28"/>
        <v>76.252021140565844</v>
      </c>
      <c r="L46" s="223">
        <f t="shared" si="29"/>
        <v>76.252021140565844</v>
      </c>
      <c r="M46" s="223">
        <f t="shared" si="29"/>
        <v>76.252021140565844</v>
      </c>
      <c r="N46" s="223">
        <f t="shared" si="29"/>
        <v>76.252021140565844</v>
      </c>
      <c r="O46" s="223">
        <f t="shared" si="29"/>
        <v>76.252021140565844</v>
      </c>
      <c r="P46" s="223">
        <f t="shared" si="29"/>
        <v>76.252021140565844</v>
      </c>
      <c r="Q46" s="223">
        <f t="shared" si="29"/>
        <v>76.252021140565844</v>
      </c>
      <c r="R46" s="223">
        <f t="shared" si="29"/>
        <v>76.252021140565844</v>
      </c>
      <c r="S46" s="223">
        <f t="shared" si="29"/>
        <v>76.252021140565844</v>
      </c>
      <c r="T46" s="223">
        <v>0</v>
      </c>
      <c r="U46" s="223">
        <f t="shared" si="29"/>
        <v>0</v>
      </c>
      <c r="V46" s="223">
        <f t="shared" si="29"/>
        <v>0</v>
      </c>
      <c r="W46" s="223">
        <f t="shared" si="29"/>
        <v>0</v>
      </c>
      <c r="X46" s="223">
        <f t="shared" si="29"/>
        <v>0</v>
      </c>
      <c r="Y46" s="223">
        <f t="shared" si="29"/>
        <v>0</v>
      </c>
      <c r="Z46" s="223">
        <f t="shared" si="29"/>
        <v>0</v>
      </c>
      <c r="AA46" s="223">
        <f t="shared" si="29"/>
        <v>0</v>
      </c>
      <c r="AB46" s="223">
        <f t="shared" si="29"/>
        <v>0</v>
      </c>
      <c r="AC46" s="223">
        <f t="shared" si="29"/>
        <v>0</v>
      </c>
      <c r="AD46" s="223">
        <v>0</v>
      </c>
      <c r="AE46" s="223">
        <v>0</v>
      </c>
      <c r="AF46" s="223">
        <v>0</v>
      </c>
      <c r="AG46" s="223">
        <v>0</v>
      </c>
      <c r="AH46" s="223">
        <v>0</v>
      </c>
      <c r="AI46" s="223">
        <v>0</v>
      </c>
      <c r="AJ46" s="258">
        <f t="shared" si="30"/>
        <v>762.52021140565842</v>
      </c>
    </row>
    <row r="47" spans="1:36" x14ac:dyDescent="0.3">
      <c r="A47" s="273" t="s">
        <v>98</v>
      </c>
      <c r="B47" s="274">
        <v>20</v>
      </c>
      <c r="C47" s="223">
        <v>21.586633309130328</v>
      </c>
      <c r="D47" s="275">
        <v>1</v>
      </c>
      <c r="E47" s="98"/>
      <c r="F47" s="152"/>
      <c r="G47" s="27"/>
      <c r="H47" s="27"/>
      <c r="I47" s="285"/>
      <c r="J47" s="223">
        <f t="shared" si="27"/>
        <v>21.586633309130328</v>
      </c>
      <c r="K47" s="223">
        <f t="shared" si="28"/>
        <v>21.586633309130328</v>
      </c>
      <c r="L47" s="223">
        <f t="shared" si="29"/>
        <v>21.586633309130328</v>
      </c>
      <c r="M47" s="223">
        <f t="shared" si="29"/>
        <v>21.586633309130328</v>
      </c>
      <c r="N47" s="223">
        <f t="shared" si="29"/>
        <v>21.586633309130328</v>
      </c>
      <c r="O47" s="223">
        <f t="shared" si="29"/>
        <v>21.586633309130328</v>
      </c>
      <c r="P47" s="223">
        <f t="shared" si="29"/>
        <v>21.586633309130328</v>
      </c>
      <c r="Q47" s="223">
        <f t="shared" si="29"/>
        <v>21.586633309130328</v>
      </c>
      <c r="R47" s="223">
        <f t="shared" si="29"/>
        <v>21.586633309130328</v>
      </c>
      <c r="S47" s="223">
        <f t="shared" si="29"/>
        <v>21.586633309130328</v>
      </c>
      <c r="T47" s="223">
        <f t="shared" si="29"/>
        <v>21.586633309130328</v>
      </c>
      <c r="U47" s="223">
        <f t="shared" si="29"/>
        <v>21.586633309130328</v>
      </c>
      <c r="V47" s="223">
        <f t="shared" si="29"/>
        <v>21.586633309130328</v>
      </c>
      <c r="W47" s="223">
        <f t="shared" si="29"/>
        <v>21.586633309130328</v>
      </c>
      <c r="X47" s="223">
        <f t="shared" si="29"/>
        <v>21.586633309130328</v>
      </c>
      <c r="Y47" s="223">
        <f t="shared" si="29"/>
        <v>21.586633309130328</v>
      </c>
      <c r="Z47" s="223">
        <f t="shared" si="29"/>
        <v>21.586633309130328</v>
      </c>
      <c r="AA47" s="223">
        <f t="shared" si="29"/>
        <v>21.586633309130328</v>
      </c>
      <c r="AB47" s="223">
        <f t="shared" si="29"/>
        <v>21.586633309130328</v>
      </c>
      <c r="AC47" s="223">
        <f t="shared" si="29"/>
        <v>21.586633309130328</v>
      </c>
      <c r="AD47" s="223">
        <v>0</v>
      </c>
      <c r="AE47" s="223">
        <v>0</v>
      </c>
      <c r="AF47" s="223">
        <v>0</v>
      </c>
      <c r="AG47" s="223">
        <v>0</v>
      </c>
      <c r="AH47" s="223">
        <v>0</v>
      </c>
      <c r="AI47" s="223">
        <v>0</v>
      </c>
      <c r="AJ47" s="258">
        <f t="shared" si="30"/>
        <v>431.73266618260647</v>
      </c>
    </row>
    <row r="48" spans="1:36" x14ac:dyDescent="0.3">
      <c r="A48" s="226" t="s">
        <v>431</v>
      </c>
      <c r="B48" s="243"/>
      <c r="C48" s="228">
        <f>SUM(C39:C47)</f>
        <v>3662.732571541525</v>
      </c>
      <c r="D48" s="253">
        <f>J48/C48</f>
        <v>1</v>
      </c>
      <c r="E48" s="108"/>
      <c r="F48" s="96"/>
      <c r="G48" s="99"/>
      <c r="H48" s="99"/>
      <c r="I48" s="118"/>
      <c r="J48" s="228">
        <f t="shared" ref="J48:AJ48" si="36">SUM(J39:J47)</f>
        <v>3662.732571541525</v>
      </c>
      <c r="K48" s="228">
        <f t="shared" si="36"/>
        <v>3662.732571541525</v>
      </c>
      <c r="L48" s="228">
        <f t="shared" si="36"/>
        <v>3662.732571541525</v>
      </c>
      <c r="M48" s="228">
        <f t="shared" si="36"/>
        <v>3662.732571541525</v>
      </c>
      <c r="N48" s="228">
        <f t="shared" si="36"/>
        <v>3662.732571541525</v>
      </c>
      <c r="O48" s="228">
        <f t="shared" si="36"/>
        <v>3662.732571541525</v>
      </c>
      <c r="P48" s="228">
        <f t="shared" si="36"/>
        <v>3275.5832231609875</v>
      </c>
      <c r="Q48" s="228">
        <f t="shared" si="36"/>
        <v>3275.5832231609875</v>
      </c>
      <c r="R48" s="228">
        <f t="shared" si="36"/>
        <v>3275.5832231609875</v>
      </c>
      <c r="S48" s="228">
        <f t="shared" si="36"/>
        <v>3275.5832231609875</v>
      </c>
      <c r="T48" s="228">
        <f t="shared" si="36"/>
        <v>3090.3877582010432</v>
      </c>
      <c r="U48" s="228">
        <f t="shared" si="36"/>
        <v>1919.4277582010434</v>
      </c>
      <c r="V48" s="228">
        <f t="shared" si="36"/>
        <v>1919.4277582010434</v>
      </c>
      <c r="W48" s="228">
        <f t="shared" si="36"/>
        <v>1919.4277582010434</v>
      </c>
      <c r="X48" s="228">
        <f t="shared" si="36"/>
        <v>1919.4277582010434</v>
      </c>
      <c r="Y48" s="228">
        <f t="shared" si="36"/>
        <v>1800.3127582010436</v>
      </c>
      <c r="Z48" s="228">
        <f t="shared" si="36"/>
        <v>1800.3127582010436</v>
      </c>
      <c r="AA48" s="228">
        <f t="shared" si="36"/>
        <v>1800.3127582010436</v>
      </c>
      <c r="AB48" s="228">
        <f t="shared" si="36"/>
        <v>1800.3127582010436</v>
      </c>
      <c r="AC48" s="228">
        <f t="shared" si="36"/>
        <v>1800.3127582010436</v>
      </c>
      <c r="AD48" s="228">
        <f t="shared" si="36"/>
        <v>0</v>
      </c>
      <c r="AE48" s="228">
        <f t="shared" si="36"/>
        <v>0</v>
      </c>
      <c r="AF48" s="228">
        <f t="shared" si="36"/>
        <v>0</v>
      </c>
      <c r="AG48" s="228">
        <f t="shared" si="36"/>
        <v>0</v>
      </c>
      <c r="AH48" s="228">
        <f t="shared" si="36"/>
        <v>0</v>
      </c>
      <c r="AI48" s="228">
        <f t="shared" si="36"/>
        <v>0</v>
      </c>
      <c r="AJ48" s="220">
        <f t="shared" si="36"/>
        <v>54848.390903903528</v>
      </c>
    </row>
    <row r="49" spans="1:36" x14ac:dyDescent="0.3">
      <c r="A49" s="226" t="s">
        <v>432</v>
      </c>
      <c r="B49" s="231"/>
      <c r="C49" s="232"/>
      <c r="D49" s="244"/>
      <c r="E49" s="99"/>
      <c r="F49" s="99"/>
      <c r="G49" s="100"/>
      <c r="H49" s="100"/>
      <c r="I49" s="169"/>
      <c r="J49" s="220">
        <v>0</v>
      </c>
      <c r="K49" s="220">
        <f t="shared" ref="K49:AI49" si="37">J48-K48</f>
        <v>0</v>
      </c>
      <c r="L49" s="220">
        <f t="shared" si="37"/>
        <v>0</v>
      </c>
      <c r="M49" s="220">
        <f t="shared" si="37"/>
        <v>0</v>
      </c>
      <c r="N49" s="220">
        <f t="shared" si="37"/>
        <v>0</v>
      </c>
      <c r="O49" s="220">
        <f t="shared" si="37"/>
        <v>0</v>
      </c>
      <c r="P49" s="220">
        <f t="shared" si="37"/>
        <v>387.1493483805375</v>
      </c>
      <c r="Q49" s="220">
        <f t="shared" si="37"/>
        <v>0</v>
      </c>
      <c r="R49" s="220">
        <f t="shared" si="37"/>
        <v>0</v>
      </c>
      <c r="S49" s="220">
        <f t="shared" si="37"/>
        <v>0</v>
      </c>
      <c r="T49" s="220">
        <f t="shared" si="37"/>
        <v>185.19546495994427</v>
      </c>
      <c r="U49" s="220">
        <f t="shared" si="37"/>
        <v>1170.9599999999998</v>
      </c>
      <c r="V49" s="220">
        <f t="shared" si="37"/>
        <v>0</v>
      </c>
      <c r="W49" s="220">
        <f t="shared" si="37"/>
        <v>0</v>
      </c>
      <c r="X49" s="220">
        <f t="shared" si="37"/>
        <v>0</v>
      </c>
      <c r="Y49" s="220">
        <f t="shared" si="37"/>
        <v>119.11499999999978</v>
      </c>
      <c r="Z49" s="220">
        <f t="shared" si="37"/>
        <v>0</v>
      </c>
      <c r="AA49" s="220">
        <f t="shared" si="37"/>
        <v>0</v>
      </c>
      <c r="AB49" s="220">
        <f t="shared" si="37"/>
        <v>0</v>
      </c>
      <c r="AC49" s="220">
        <f t="shared" si="37"/>
        <v>0</v>
      </c>
      <c r="AD49" s="220">
        <f t="shared" si="37"/>
        <v>1800.3127582010436</v>
      </c>
      <c r="AE49" s="220">
        <f t="shared" si="37"/>
        <v>0</v>
      </c>
      <c r="AF49" s="220">
        <f t="shared" si="37"/>
        <v>0</v>
      </c>
      <c r="AG49" s="220">
        <f t="shared" si="37"/>
        <v>0</v>
      </c>
      <c r="AH49" s="220">
        <f t="shared" si="37"/>
        <v>0</v>
      </c>
      <c r="AI49" s="220">
        <f t="shared" si="37"/>
        <v>0</v>
      </c>
      <c r="AJ49" s="84"/>
    </row>
    <row r="50" spans="1:36" x14ac:dyDescent="0.3">
      <c r="A50" s="226" t="s">
        <v>433</v>
      </c>
      <c r="B50" s="231"/>
      <c r="C50" s="232"/>
      <c r="D50" s="232"/>
      <c r="E50" s="96"/>
      <c r="F50" s="96"/>
      <c r="G50" s="101"/>
      <c r="H50" s="101"/>
      <c r="I50" s="118"/>
      <c r="J50" s="220">
        <f>$J48-J48</f>
        <v>0</v>
      </c>
      <c r="K50" s="220">
        <f t="shared" ref="K50:AI50" si="38">$J48-K48</f>
        <v>0</v>
      </c>
      <c r="L50" s="220">
        <f t="shared" si="38"/>
        <v>0</v>
      </c>
      <c r="M50" s="220">
        <f t="shared" si="38"/>
        <v>0</v>
      </c>
      <c r="N50" s="220">
        <f t="shared" si="38"/>
        <v>0</v>
      </c>
      <c r="O50" s="220">
        <f t="shared" si="38"/>
        <v>0</v>
      </c>
      <c r="P50" s="220">
        <f t="shared" si="38"/>
        <v>387.1493483805375</v>
      </c>
      <c r="Q50" s="220">
        <f t="shared" si="38"/>
        <v>387.1493483805375</v>
      </c>
      <c r="R50" s="220">
        <f t="shared" si="38"/>
        <v>387.1493483805375</v>
      </c>
      <c r="S50" s="220">
        <f t="shared" si="38"/>
        <v>387.1493483805375</v>
      </c>
      <c r="T50" s="220">
        <f t="shared" si="38"/>
        <v>572.34481334048178</v>
      </c>
      <c r="U50" s="220">
        <f t="shared" si="38"/>
        <v>1743.3048133404816</v>
      </c>
      <c r="V50" s="220">
        <f t="shared" si="38"/>
        <v>1743.3048133404816</v>
      </c>
      <c r="W50" s="220">
        <f t="shared" si="38"/>
        <v>1743.3048133404816</v>
      </c>
      <c r="X50" s="220">
        <f t="shared" si="38"/>
        <v>1743.3048133404816</v>
      </c>
      <c r="Y50" s="220">
        <f t="shared" si="38"/>
        <v>1862.4198133404814</v>
      </c>
      <c r="Z50" s="220">
        <f t="shared" si="38"/>
        <v>1862.4198133404814</v>
      </c>
      <c r="AA50" s="220">
        <f t="shared" si="38"/>
        <v>1862.4198133404814</v>
      </c>
      <c r="AB50" s="220">
        <f t="shared" si="38"/>
        <v>1862.4198133404814</v>
      </c>
      <c r="AC50" s="220">
        <f t="shared" si="38"/>
        <v>1862.4198133404814</v>
      </c>
      <c r="AD50" s="220">
        <f t="shared" si="38"/>
        <v>3662.732571541525</v>
      </c>
      <c r="AE50" s="220">
        <f t="shared" si="38"/>
        <v>3662.732571541525</v>
      </c>
      <c r="AF50" s="220">
        <f t="shared" si="38"/>
        <v>3662.732571541525</v>
      </c>
      <c r="AG50" s="220">
        <f t="shared" si="38"/>
        <v>3662.732571541525</v>
      </c>
      <c r="AH50" s="220">
        <f t="shared" si="38"/>
        <v>3662.732571541525</v>
      </c>
      <c r="AI50" s="220">
        <f t="shared" si="38"/>
        <v>3662.732571541525</v>
      </c>
      <c r="AJ50" s="85"/>
    </row>
    <row r="51" spans="1:36" collapsed="1" x14ac:dyDescent="0.3">
      <c r="A51" s="41"/>
      <c r="B51" s="41"/>
      <c r="C51" s="41"/>
      <c r="D51" s="41"/>
      <c r="E51" s="41"/>
      <c r="F51" s="41"/>
      <c r="G51" s="41"/>
      <c r="H51" s="41"/>
      <c r="I51" s="41"/>
      <c r="J51" s="41"/>
      <c r="K51" s="41"/>
      <c r="L51" s="41"/>
      <c r="M51" s="41"/>
      <c r="N51" s="41"/>
      <c r="O51" s="41"/>
      <c r="P51" s="41"/>
      <c r="Q51" s="41"/>
      <c r="R51" s="41"/>
      <c r="S51" s="41"/>
      <c r="T51" s="41"/>
      <c r="U51" s="41"/>
    </row>
    <row r="52" spans="1:36" x14ac:dyDescent="0.3">
      <c r="A52" s="653" t="s">
        <v>442</v>
      </c>
      <c r="B52" s="286"/>
    </row>
  </sheetData>
  <mergeCells count="14">
    <mergeCell ref="AJ4:AJ5"/>
    <mergeCell ref="A37:A38"/>
    <mergeCell ref="B37:B38"/>
    <mergeCell ref="C37:C38"/>
    <mergeCell ref="D37:D38"/>
    <mergeCell ref="AJ37:AJ38"/>
    <mergeCell ref="A20:A21"/>
    <mergeCell ref="B20:B21"/>
    <mergeCell ref="C20:C21"/>
    <mergeCell ref="D20:D21"/>
    <mergeCell ref="A4:A5"/>
    <mergeCell ref="B4:B5"/>
    <mergeCell ref="C4:C5"/>
    <mergeCell ref="D4:D5"/>
  </mergeCells>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CDE39-EBCE-4B86-90EB-491893B14308}">
  <dimension ref="A1:AJ28"/>
  <sheetViews>
    <sheetView workbookViewId="0">
      <selection activeCell="C32" sqref="C32"/>
    </sheetView>
    <sheetView workbookViewId="1"/>
  </sheetViews>
  <sheetFormatPr defaultColWidth="8.88671875" defaultRowHeight="15.75" x14ac:dyDescent="0.3"/>
  <cols>
    <col min="1" max="1" width="32.77734375" customWidth="1"/>
    <col min="2" max="2" width="8.77734375" customWidth="1"/>
    <col min="3" max="3" width="14.77734375" customWidth="1"/>
    <col min="4" max="4" width="5.77734375" customWidth="1"/>
    <col min="5" max="8" width="6.44140625" hidden="1" customWidth="1"/>
    <col min="9" max="9" width="7.44140625" hidden="1" customWidth="1"/>
    <col min="10" max="30" width="7.77734375" customWidth="1"/>
    <col min="31" max="35" width="7.77734375" hidden="1" customWidth="1"/>
  </cols>
  <sheetData>
    <row r="1" spans="1:36" ht="15.75" customHeight="1" x14ac:dyDescent="0.3">
      <c r="A1" s="3" t="s">
        <v>569</v>
      </c>
    </row>
    <row r="2" spans="1:36" x14ac:dyDescent="0.3">
      <c r="A2" s="49"/>
    </row>
    <row r="3" spans="1:36" x14ac:dyDescent="0.3">
      <c r="A3" s="28" t="s">
        <v>570</v>
      </c>
    </row>
    <row r="4" spans="1:36" ht="15" customHeight="1" x14ac:dyDescent="0.3">
      <c r="A4" s="561" t="s">
        <v>314</v>
      </c>
      <c r="B4" s="563" t="s">
        <v>0</v>
      </c>
      <c r="C4" s="563" t="s">
        <v>412</v>
      </c>
      <c r="D4" s="567" t="s">
        <v>60</v>
      </c>
      <c r="E4" s="120"/>
      <c r="F4" s="120"/>
      <c r="G4" s="120"/>
      <c r="H4" s="120"/>
      <c r="I4" s="112"/>
      <c r="J4" s="151" t="s">
        <v>414</v>
      </c>
      <c r="K4" s="113"/>
      <c r="L4" s="113"/>
      <c r="M4" s="113"/>
      <c r="N4" s="113"/>
      <c r="O4" s="113"/>
      <c r="P4" s="113"/>
      <c r="Q4" s="113"/>
      <c r="R4" s="113"/>
      <c r="S4" s="113"/>
      <c r="T4" s="113"/>
      <c r="U4" s="113"/>
      <c r="V4" s="114"/>
      <c r="W4" s="120"/>
      <c r="X4" s="120"/>
      <c r="Y4" s="120"/>
      <c r="Z4" s="120"/>
      <c r="AA4" s="120"/>
      <c r="AB4" s="120"/>
      <c r="AC4" s="120"/>
      <c r="AD4" s="120"/>
      <c r="AE4" s="120"/>
      <c r="AF4" s="120"/>
      <c r="AG4" s="120"/>
      <c r="AH4" s="120"/>
      <c r="AI4" s="120"/>
      <c r="AJ4" s="606" t="s">
        <v>1</v>
      </c>
    </row>
    <row r="5" spans="1:36" x14ac:dyDescent="0.3">
      <c r="A5" s="566"/>
      <c r="B5" s="565"/>
      <c r="C5" s="565"/>
      <c r="D5" s="564"/>
      <c r="E5" s="122">
        <v>2018</v>
      </c>
      <c r="F5" s="122">
        <f>E5+1</f>
        <v>2019</v>
      </c>
      <c r="G5" s="122">
        <f t="shared" ref="G5:AI5" si="0">F5+1</f>
        <v>2020</v>
      </c>
      <c r="H5" s="122">
        <f t="shared" si="0"/>
        <v>2021</v>
      </c>
      <c r="I5" s="122">
        <f t="shared" si="0"/>
        <v>2022</v>
      </c>
      <c r="J5" s="122">
        <f t="shared" si="0"/>
        <v>2023</v>
      </c>
      <c r="K5" s="122">
        <f t="shared" si="0"/>
        <v>2024</v>
      </c>
      <c r="L5" s="122">
        <f t="shared" si="0"/>
        <v>2025</v>
      </c>
      <c r="M5" s="122">
        <f t="shared" si="0"/>
        <v>2026</v>
      </c>
      <c r="N5" s="122">
        <f t="shared" si="0"/>
        <v>2027</v>
      </c>
      <c r="O5" s="122">
        <f t="shared" si="0"/>
        <v>2028</v>
      </c>
      <c r="P5" s="122">
        <f t="shared" si="0"/>
        <v>2029</v>
      </c>
      <c r="Q5" s="122">
        <f t="shared" si="0"/>
        <v>2030</v>
      </c>
      <c r="R5" s="122">
        <f t="shared" si="0"/>
        <v>2031</v>
      </c>
      <c r="S5" s="122">
        <f t="shared" si="0"/>
        <v>2032</v>
      </c>
      <c r="T5" s="122">
        <f t="shared" si="0"/>
        <v>2033</v>
      </c>
      <c r="U5" s="122">
        <f t="shared" si="0"/>
        <v>2034</v>
      </c>
      <c r="V5" s="122">
        <f t="shared" si="0"/>
        <v>2035</v>
      </c>
      <c r="W5" s="122">
        <f t="shared" si="0"/>
        <v>2036</v>
      </c>
      <c r="X5" s="122">
        <f t="shared" si="0"/>
        <v>2037</v>
      </c>
      <c r="Y5" s="122">
        <f t="shared" si="0"/>
        <v>2038</v>
      </c>
      <c r="Z5" s="122">
        <f t="shared" si="0"/>
        <v>2039</v>
      </c>
      <c r="AA5" s="122">
        <f t="shared" si="0"/>
        <v>2040</v>
      </c>
      <c r="AB5" s="122">
        <f t="shared" si="0"/>
        <v>2041</v>
      </c>
      <c r="AC5" s="122">
        <f t="shared" si="0"/>
        <v>2042</v>
      </c>
      <c r="AD5" s="122">
        <f t="shared" si="0"/>
        <v>2043</v>
      </c>
      <c r="AE5" s="122">
        <f t="shared" si="0"/>
        <v>2044</v>
      </c>
      <c r="AF5" s="122">
        <f t="shared" si="0"/>
        <v>2045</v>
      </c>
      <c r="AG5" s="122">
        <f t="shared" si="0"/>
        <v>2046</v>
      </c>
      <c r="AH5" s="122">
        <f t="shared" si="0"/>
        <v>2047</v>
      </c>
      <c r="AI5" s="122">
        <f t="shared" si="0"/>
        <v>2048</v>
      </c>
      <c r="AJ5" s="560"/>
    </row>
    <row r="6" spans="1:36" x14ac:dyDescent="0.3">
      <c r="A6" s="273" t="s">
        <v>119</v>
      </c>
      <c r="B6" s="274">
        <f>B23</f>
        <v>20</v>
      </c>
      <c r="C6" s="223">
        <f>C23*29.3/1000</f>
        <v>13.60045775170375</v>
      </c>
      <c r="D6" s="275">
        <v>1</v>
      </c>
      <c r="E6" s="116"/>
      <c r="F6" s="167"/>
      <c r="G6" s="146"/>
      <c r="H6" s="146"/>
      <c r="I6" s="271"/>
      <c r="J6" s="223">
        <f>J23*29.3/1000</f>
        <v>13.60045775170375</v>
      </c>
      <c r="K6" s="223">
        <f t="shared" ref="K6:AI6" si="1">K23*29.3/1000</f>
        <v>13.60045775170375</v>
      </c>
      <c r="L6" s="223">
        <f t="shared" si="1"/>
        <v>13.60045775170375</v>
      </c>
      <c r="M6" s="223">
        <f t="shared" si="1"/>
        <v>13.60045775170375</v>
      </c>
      <c r="N6" s="223">
        <f t="shared" si="1"/>
        <v>13.60045775170375</v>
      </c>
      <c r="O6" s="223">
        <f t="shared" si="1"/>
        <v>13.60045775170375</v>
      </c>
      <c r="P6" s="223">
        <f t="shared" si="1"/>
        <v>13.60045775170375</v>
      </c>
      <c r="Q6" s="223">
        <f t="shared" si="1"/>
        <v>13.60045775170375</v>
      </c>
      <c r="R6" s="223">
        <f t="shared" si="1"/>
        <v>13.60045775170375</v>
      </c>
      <c r="S6" s="223">
        <f t="shared" si="1"/>
        <v>13.60045775170375</v>
      </c>
      <c r="T6" s="223">
        <f t="shared" si="1"/>
        <v>13.60045775170375</v>
      </c>
      <c r="U6" s="223">
        <f t="shared" si="1"/>
        <v>13.60045775170375</v>
      </c>
      <c r="V6" s="223">
        <f t="shared" si="1"/>
        <v>13.60045775170375</v>
      </c>
      <c r="W6" s="223">
        <f t="shared" si="1"/>
        <v>13.60045775170375</v>
      </c>
      <c r="X6" s="223">
        <f t="shared" si="1"/>
        <v>13.60045775170375</v>
      </c>
      <c r="Y6" s="223">
        <f t="shared" si="1"/>
        <v>13.60045775170375</v>
      </c>
      <c r="Z6" s="223">
        <f t="shared" si="1"/>
        <v>13.60045775170375</v>
      </c>
      <c r="AA6" s="223">
        <f t="shared" si="1"/>
        <v>13.60045775170375</v>
      </c>
      <c r="AB6" s="223">
        <f t="shared" si="1"/>
        <v>13.60045775170375</v>
      </c>
      <c r="AC6" s="223">
        <f t="shared" si="1"/>
        <v>13.60045775170375</v>
      </c>
      <c r="AD6" s="223">
        <f t="shared" si="1"/>
        <v>0</v>
      </c>
      <c r="AE6" s="223">
        <f t="shared" si="1"/>
        <v>0</v>
      </c>
      <c r="AF6" s="223">
        <f t="shared" si="1"/>
        <v>0</v>
      </c>
      <c r="AG6" s="223">
        <f t="shared" si="1"/>
        <v>0</v>
      </c>
      <c r="AH6" s="223">
        <f t="shared" si="1"/>
        <v>0</v>
      </c>
      <c r="AI6" s="223">
        <f t="shared" si="1"/>
        <v>0</v>
      </c>
      <c r="AJ6" s="258">
        <f t="shared" ref="AJ6" si="2">SUM(E6:AI6)</f>
        <v>272.00915503407492</v>
      </c>
    </row>
    <row r="7" spans="1:36" x14ac:dyDescent="0.3">
      <c r="A7" s="226" t="s">
        <v>372</v>
      </c>
      <c r="B7" s="243"/>
      <c r="C7" s="228">
        <f>SUM(C6:C6)</f>
        <v>13.60045775170375</v>
      </c>
      <c r="D7" s="253">
        <f>J7/C7</f>
        <v>1</v>
      </c>
      <c r="E7" s="118"/>
      <c r="F7" s="118"/>
      <c r="G7" s="272"/>
      <c r="H7" s="272"/>
      <c r="I7" s="118"/>
      <c r="J7" s="228">
        <f t="shared" ref="J7:AJ7" si="3">SUM(J6:J6)</f>
        <v>13.60045775170375</v>
      </c>
      <c r="K7" s="228">
        <f t="shared" si="3"/>
        <v>13.60045775170375</v>
      </c>
      <c r="L7" s="228">
        <f t="shared" si="3"/>
        <v>13.60045775170375</v>
      </c>
      <c r="M7" s="228">
        <f t="shared" si="3"/>
        <v>13.60045775170375</v>
      </c>
      <c r="N7" s="228">
        <f t="shared" si="3"/>
        <v>13.60045775170375</v>
      </c>
      <c r="O7" s="228">
        <f t="shared" si="3"/>
        <v>13.60045775170375</v>
      </c>
      <c r="P7" s="228">
        <f t="shared" si="3"/>
        <v>13.60045775170375</v>
      </c>
      <c r="Q7" s="228">
        <f t="shared" si="3"/>
        <v>13.60045775170375</v>
      </c>
      <c r="R7" s="228">
        <f t="shared" si="3"/>
        <v>13.60045775170375</v>
      </c>
      <c r="S7" s="228">
        <f t="shared" si="3"/>
        <v>13.60045775170375</v>
      </c>
      <c r="T7" s="228">
        <f t="shared" si="3"/>
        <v>13.60045775170375</v>
      </c>
      <c r="U7" s="228">
        <f t="shared" si="3"/>
        <v>13.60045775170375</v>
      </c>
      <c r="V7" s="228">
        <f t="shared" si="3"/>
        <v>13.60045775170375</v>
      </c>
      <c r="W7" s="228">
        <f t="shared" si="3"/>
        <v>13.60045775170375</v>
      </c>
      <c r="X7" s="228">
        <f t="shared" si="3"/>
        <v>13.60045775170375</v>
      </c>
      <c r="Y7" s="228">
        <f t="shared" si="3"/>
        <v>13.60045775170375</v>
      </c>
      <c r="Z7" s="228">
        <f t="shared" si="3"/>
        <v>13.60045775170375</v>
      </c>
      <c r="AA7" s="228">
        <f t="shared" si="3"/>
        <v>13.60045775170375</v>
      </c>
      <c r="AB7" s="228">
        <f t="shared" si="3"/>
        <v>13.60045775170375</v>
      </c>
      <c r="AC7" s="228">
        <f t="shared" si="3"/>
        <v>13.60045775170375</v>
      </c>
      <c r="AD7" s="228">
        <f t="shared" si="3"/>
        <v>0</v>
      </c>
      <c r="AE7" s="228">
        <f t="shared" si="3"/>
        <v>0</v>
      </c>
      <c r="AF7" s="228">
        <f t="shared" si="3"/>
        <v>0</v>
      </c>
      <c r="AG7" s="228">
        <f t="shared" si="3"/>
        <v>0</v>
      </c>
      <c r="AH7" s="228">
        <f t="shared" si="3"/>
        <v>0</v>
      </c>
      <c r="AI7" s="245">
        <f t="shared" si="3"/>
        <v>0</v>
      </c>
      <c r="AJ7" s="220">
        <f t="shared" si="3"/>
        <v>272.00915503407492</v>
      </c>
    </row>
    <row r="8" spans="1:36" x14ac:dyDescent="0.3">
      <c r="A8" s="226" t="s">
        <v>373</v>
      </c>
      <c r="B8" s="231"/>
      <c r="C8" s="232"/>
      <c r="D8" s="244"/>
      <c r="E8" s="118"/>
      <c r="F8" s="118"/>
      <c r="G8" s="119"/>
      <c r="H8" s="119"/>
      <c r="I8" s="118"/>
      <c r="J8" s="220">
        <v>0</v>
      </c>
      <c r="K8" s="220">
        <f t="shared" ref="K8:AI8" si="4">J7-K7</f>
        <v>0</v>
      </c>
      <c r="L8" s="220">
        <f t="shared" si="4"/>
        <v>0</v>
      </c>
      <c r="M8" s="220">
        <f t="shared" si="4"/>
        <v>0</v>
      </c>
      <c r="N8" s="220">
        <f t="shared" si="4"/>
        <v>0</v>
      </c>
      <c r="O8" s="220">
        <f t="shared" si="4"/>
        <v>0</v>
      </c>
      <c r="P8" s="220">
        <f t="shared" si="4"/>
        <v>0</v>
      </c>
      <c r="Q8" s="220">
        <f t="shared" si="4"/>
        <v>0</v>
      </c>
      <c r="R8" s="220">
        <f t="shared" si="4"/>
        <v>0</v>
      </c>
      <c r="S8" s="220">
        <f t="shared" si="4"/>
        <v>0</v>
      </c>
      <c r="T8" s="220">
        <f t="shared" si="4"/>
        <v>0</v>
      </c>
      <c r="U8" s="220">
        <f t="shared" si="4"/>
        <v>0</v>
      </c>
      <c r="V8" s="220">
        <f t="shared" si="4"/>
        <v>0</v>
      </c>
      <c r="W8" s="220">
        <f t="shared" si="4"/>
        <v>0</v>
      </c>
      <c r="X8" s="220">
        <f t="shared" si="4"/>
        <v>0</v>
      </c>
      <c r="Y8" s="220">
        <f t="shared" si="4"/>
        <v>0</v>
      </c>
      <c r="Z8" s="220">
        <f t="shared" si="4"/>
        <v>0</v>
      </c>
      <c r="AA8" s="220">
        <f t="shared" si="4"/>
        <v>0</v>
      </c>
      <c r="AB8" s="220">
        <f t="shared" si="4"/>
        <v>0</v>
      </c>
      <c r="AC8" s="220">
        <f t="shared" si="4"/>
        <v>0</v>
      </c>
      <c r="AD8" s="220">
        <f t="shared" si="4"/>
        <v>13.60045775170375</v>
      </c>
      <c r="AE8" s="220">
        <f t="shared" si="4"/>
        <v>0</v>
      </c>
      <c r="AF8" s="220">
        <f t="shared" si="4"/>
        <v>0</v>
      </c>
      <c r="AG8" s="220">
        <f t="shared" si="4"/>
        <v>0</v>
      </c>
      <c r="AH8" s="220">
        <f t="shared" si="4"/>
        <v>0</v>
      </c>
      <c r="AI8" s="220">
        <f t="shared" si="4"/>
        <v>0</v>
      </c>
      <c r="AJ8" s="107"/>
    </row>
    <row r="9" spans="1:36" x14ac:dyDescent="0.3">
      <c r="A9" s="226" t="s">
        <v>374</v>
      </c>
      <c r="B9" s="231"/>
      <c r="C9" s="232"/>
      <c r="D9" s="232"/>
      <c r="E9" s="118"/>
      <c r="F9" s="118"/>
      <c r="G9" s="119"/>
      <c r="H9" s="119"/>
      <c r="I9" s="118"/>
      <c r="J9" s="220">
        <f>$J7-J7</f>
        <v>0</v>
      </c>
      <c r="K9" s="220">
        <f t="shared" ref="K9:AI9" si="5">$J7-K7</f>
        <v>0</v>
      </c>
      <c r="L9" s="220">
        <f t="shared" si="5"/>
        <v>0</v>
      </c>
      <c r="M9" s="220">
        <f t="shared" si="5"/>
        <v>0</v>
      </c>
      <c r="N9" s="220">
        <f t="shared" si="5"/>
        <v>0</v>
      </c>
      <c r="O9" s="220">
        <f t="shared" si="5"/>
        <v>0</v>
      </c>
      <c r="P9" s="220">
        <f t="shared" si="5"/>
        <v>0</v>
      </c>
      <c r="Q9" s="220">
        <f t="shared" si="5"/>
        <v>0</v>
      </c>
      <c r="R9" s="220">
        <f t="shared" si="5"/>
        <v>0</v>
      </c>
      <c r="S9" s="220">
        <f t="shared" si="5"/>
        <v>0</v>
      </c>
      <c r="T9" s="220">
        <f t="shared" si="5"/>
        <v>0</v>
      </c>
      <c r="U9" s="220">
        <f t="shared" si="5"/>
        <v>0</v>
      </c>
      <c r="V9" s="220">
        <f t="shared" si="5"/>
        <v>0</v>
      </c>
      <c r="W9" s="220">
        <f t="shared" si="5"/>
        <v>0</v>
      </c>
      <c r="X9" s="220">
        <f t="shared" si="5"/>
        <v>0</v>
      </c>
      <c r="Y9" s="220">
        <f t="shared" si="5"/>
        <v>0</v>
      </c>
      <c r="Z9" s="220">
        <f t="shared" si="5"/>
        <v>0</v>
      </c>
      <c r="AA9" s="220">
        <f t="shared" si="5"/>
        <v>0</v>
      </c>
      <c r="AB9" s="220">
        <f t="shared" si="5"/>
        <v>0</v>
      </c>
      <c r="AC9" s="220">
        <f t="shared" si="5"/>
        <v>0</v>
      </c>
      <c r="AD9" s="220">
        <f t="shared" si="5"/>
        <v>13.60045775170375</v>
      </c>
      <c r="AE9" s="220">
        <f t="shared" si="5"/>
        <v>13.60045775170375</v>
      </c>
      <c r="AF9" s="220">
        <f t="shared" si="5"/>
        <v>13.60045775170375</v>
      </c>
      <c r="AG9" s="220">
        <f t="shared" si="5"/>
        <v>13.60045775170375</v>
      </c>
      <c r="AH9" s="220">
        <f t="shared" si="5"/>
        <v>13.60045775170375</v>
      </c>
      <c r="AI9" s="220">
        <f t="shared" si="5"/>
        <v>13.60045775170375</v>
      </c>
      <c r="AJ9" s="102"/>
    </row>
    <row r="10" spans="1:36" x14ac:dyDescent="0.3">
      <c r="A10" s="239" t="s">
        <v>70</v>
      </c>
      <c r="B10" s="254">
        <f>SUMPRODUCT(B6:B6,C6:C6)/C7</f>
        <v>19.999999999999996</v>
      </c>
      <c r="C10" s="77"/>
      <c r="D10" s="41"/>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row>
    <row r="11" spans="1:36" hidden="1" x14ac:dyDescent="0.3">
      <c r="A11" s="41"/>
      <c r="B11" s="123"/>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ht="15" hidden="1" customHeight="1" x14ac:dyDescent="0.3">
      <c r="A12" s="561" t="str">
        <f>A4</f>
        <v>Measure Category</v>
      </c>
      <c r="B12" s="563" t="str">
        <f>B4</f>
        <v>Measure Life</v>
      </c>
      <c r="C12" s="563" t="str">
        <f>C4</f>
        <v>Annual Verified Gross Savings (MWh)</v>
      </c>
      <c r="D12" s="567" t="str">
        <f>D4</f>
        <v>NTGR</v>
      </c>
      <c r="E12" s="218"/>
      <c r="F12" s="242"/>
      <c r="G12" s="242"/>
      <c r="H12" s="242"/>
      <c r="I12" s="276"/>
      <c r="J12" s="151" t="str">
        <f>J4</f>
        <v>CPAS - Verified Net Savings (MWh)</v>
      </c>
      <c r="K12" s="113"/>
      <c r="L12" s="113"/>
      <c r="M12" s="113"/>
      <c r="N12" s="113"/>
      <c r="O12" s="113"/>
      <c r="P12" s="113"/>
      <c r="Q12" s="113"/>
      <c r="R12" s="113"/>
      <c r="S12" s="113"/>
      <c r="T12" s="113"/>
      <c r="U12" s="113"/>
      <c r="V12" s="114"/>
      <c r="W12" s="41"/>
      <c r="X12" s="41"/>
      <c r="Y12" s="41"/>
      <c r="Z12" s="41"/>
      <c r="AA12" s="41"/>
      <c r="AB12" s="41"/>
      <c r="AC12" s="41"/>
      <c r="AD12" s="41"/>
      <c r="AE12" s="41"/>
      <c r="AF12" s="41"/>
      <c r="AG12" s="41"/>
      <c r="AH12" s="41"/>
      <c r="AI12" s="41"/>
      <c r="AJ12" s="41"/>
    </row>
    <row r="13" spans="1:36" hidden="1" x14ac:dyDescent="0.3">
      <c r="A13" s="566"/>
      <c r="B13" s="565"/>
      <c r="C13" s="565"/>
      <c r="D13" s="564"/>
      <c r="E13" s="277"/>
      <c r="F13" s="278"/>
      <c r="G13" s="278"/>
      <c r="H13" s="278"/>
      <c r="I13" s="279"/>
      <c r="J13" s="122">
        <f t="shared" ref="J13:V17" si="6">W5</f>
        <v>2036</v>
      </c>
      <c r="K13" s="122">
        <f t="shared" si="6"/>
        <v>2037</v>
      </c>
      <c r="L13" s="122">
        <f t="shared" si="6"/>
        <v>2038</v>
      </c>
      <c r="M13" s="122">
        <f t="shared" si="6"/>
        <v>2039</v>
      </c>
      <c r="N13" s="122">
        <f t="shared" si="6"/>
        <v>2040</v>
      </c>
      <c r="O13" s="122">
        <f t="shared" si="6"/>
        <v>2041</v>
      </c>
      <c r="P13" s="122">
        <f t="shared" si="6"/>
        <v>2042</v>
      </c>
      <c r="Q13" s="122">
        <f t="shared" si="6"/>
        <v>2043</v>
      </c>
      <c r="R13" s="122">
        <f t="shared" si="6"/>
        <v>2044</v>
      </c>
      <c r="S13" s="122">
        <f t="shared" si="6"/>
        <v>2045</v>
      </c>
      <c r="T13" s="122">
        <f t="shared" si="6"/>
        <v>2046</v>
      </c>
      <c r="U13" s="122">
        <f t="shared" si="6"/>
        <v>2047</v>
      </c>
      <c r="V13" s="122">
        <f t="shared" si="6"/>
        <v>2048</v>
      </c>
      <c r="W13" s="41"/>
      <c r="X13" s="41"/>
      <c r="Y13" s="41"/>
      <c r="Z13" s="41"/>
      <c r="AA13" s="41"/>
      <c r="AB13" s="41"/>
      <c r="AC13" s="41"/>
      <c r="AD13" s="41"/>
      <c r="AE13" s="41"/>
      <c r="AF13" s="41"/>
      <c r="AG13" s="41"/>
      <c r="AH13" s="41"/>
      <c r="AI13" s="41"/>
      <c r="AJ13" s="41"/>
    </row>
    <row r="14" spans="1:36" hidden="1" x14ac:dyDescent="0.3">
      <c r="A14" s="273" t="str">
        <f>A6</f>
        <v>Door Sweep</v>
      </c>
      <c r="B14" s="274">
        <f>B6</f>
        <v>20</v>
      </c>
      <c r="C14" s="223">
        <f>C6</f>
        <v>13.60045775170375</v>
      </c>
      <c r="D14" s="275">
        <f>D6</f>
        <v>1</v>
      </c>
      <c r="E14" s="280"/>
      <c r="F14" s="281"/>
      <c r="G14" s="282"/>
      <c r="H14" s="282"/>
      <c r="I14" s="283"/>
      <c r="J14" s="223">
        <f t="shared" si="6"/>
        <v>13.60045775170375</v>
      </c>
      <c r="K14" s="223">
        <f t="shared" si="6"/>
        <v>13.60045775170375</v>
      </c>
      <c r="L14" s="223">
        <f t="shared" si="6"/>
        <v>13.60045775170375</v>
      </c>
      <c r="M14" s="223">
        <f t="shared" si="6"/>
        <v>13.60045775170375</v>
      </c>
      <c r="N14" s="223">
        <f t="shared" si="6"/>
        <v>13.60045775170375</v>
      </c>
      <c r="O14" s="223">
        <f t="shared" si="6"/>
        <v>13.60045775170375</v>
      </c>
      <c r="P14" s="223">
        <f t="shared" si="6"/>
        <v>13.60045775170375</v>
      </c>
      <c r="Q14" s="223">
        <f t="shared" si="6"/>
        <v>0</v>
      </c>
      <c r="R14" s="223">
        <f t="shared" si="6"/>
        <v>0</v>
      </c>
      <c r="S14" s="223">
        <f t="shared" si="6"/>
        <v>0</v>
      </c>
      <c r="T14" s="223">
        <f t="shared" si="6"/>
        <v>0</v>
      </c>
      <c r="U14" s="223">
        <f t="shared" si="6"/>
        <v>0</v>
      </c>
      <c r="V14" s="223">
        <f t="shared" si="6"/>
        <v>0</v>
      </c>
      <c r="W14" s="41"/>
      <c r="X14" s="41"/>
      <c r="Y14" s="41"/>
      <c r="Z14" s="41"/>
      <c r="AA14" s="41"/>
      <c r="AB14" s="41"/>
      <c r="AC14" s="41"/>
      <c r="AD14" s="41"/>
      <c r="AE14" s="41"/>
      <c r="AF14" s="41"/>
      <c r="AG14" s="41"/>
      <c r="AH14" s="41"/>
      <c r="AI14" s="41"/>
      <c r="AJ14" s="41"/>
    </row>
    <row r="15" spans="1:36" hidden="1" x14ac:dyDescent="0.3">
      <c r="A15" s="226" t="str">
        <f>A7</f>
        <v>2023 CPAS</v>
      </c>
      <c r="B15" s="243"/>
      <c r="C15" s="228">
        <f>C7</f>
        <v>13.60045775170375</v>
      </c>
      <c r="D15" s="253">
        <f>D7</f>
        <v>1</v>
      </c>
      <c r="E15" s="284"/>
      <c r="F15" s="282"/>
      <c r="G15" s="282"/>
      <c r="H15" s="282"/>
      <c r="I15" s="283"/>
      <c r="J15" s="228">
        <f t="shared" si="6"/>
        <v>13.60045775170375</v>
      </c>
      <c r="K15" s="228">
        <f t="shared" si="6"/>
        <v>13.60045775170375</v>
      </c>
      <c r="L15" s="228">
        <f t="shared" si="6"/>
        <v>13.60045775170375</v>
      </c>
      <c r="M15" s="228">
        <f t="shared" si="6"/>
        <v>13.60045775170375</v>
      </c>
      <c r="N15" s="228">
        <f t="shared" si="6"/>
        <v>13.60045775170375</v>
      </c>
      <c r="O15" s="228">
        <f t="shared" si="6"/>
        <v>13.60045775170375</v>
      </c>
      <c r="P15" s="228">
        <f t="shared" si="6"/>
        <v>13.60045775170375</v>
      </c>
      <c r="Q15" s="228">
        <f t="shared" si="6"/>
        <v>0</v>
      </c>
      <c r="R15" s="228">
        <f t="shared" si="6"/>
        <v>0</v>
      </c>
      <c r="S15" s="228">
        <f t="shared" si="6"/>
        <v>0</v>
      </c>
      <c r="T15" s="228">
        <f t="shared" si="6"/>
        <v>0</v>
      </c>
      <c r="U15" s="228">
        <f t="shared" si="6"/>
        <v>0</v>
      </c>
      <c r="V15" s="228">
        <f t="shared" si="6"/>
        <v>0</v>
      </c>
      <c r="W15" s="41"/>
      <c r="X15" s="41"/>
      <c r="Y15" s="41"/>
      <c r="Z15" s="41"/>
      <c r="AA15" s="41"/>
      <c r="AB15" s="41"/>
      <c r="AC15" s="41"/>
      <c r="AD15" s="41"/>
      <c r="AE15" s="41"/>
      <c r="AF15" s="41"/>
      <c r="AG15" s="41"/>
      <c r="AH15" s="41"/>
      <c r="AI15" s="41"/>
      <c r="AJ15" s="41"/>
    </row>
    <row r="16" spans="1:36" hidden="1" x14ac:dyDescent="0.3">
      <c r="A16" s="226" t="str">
        <f>A8</f>
        <v>Expiring 2023 CPAS</v>
      </c>
      <c r="B16" s="231"/>
      <c r="C16" s="232"/>
      <c r="D16" s="244"/>
      <c r="E16" s="284"/>
      <c r="F16" s="282"/>
      <c r="G16" s="282"/>
      <c r="H16" s="282"/>
      <c r="I16" s="283"/>
      <c r="J16" s="220">
        <f t="shared" si="6"/>
        <v>0</v>
      </c>
      <c r="K16" s="220">
        <f t="shared" si="6"/>
        <v>0</v>
      </c>
      <c r="L16" s="220">
        <f t="shared" si="6"/>
        <v>0</v>
      </c>
      <c r="M16" s="220">
        <f t="shared" si="6"/>
        <v>0</v>
      </c>
      <c r="N16" s="220">
        <f t="shared" si="6"/>
        <v>0</v>
      </c>
      <c r="O16" s="220">
        <f t="shared" si="6"/>
        <v>0</v>
      </c>
      <c r="P16" s="220">
        <f t="shared" si="6"/>
        <v>0</v>
      </c>
      <c r="Q16" s="220">
        <f t="shared" si="6"/>
        <v>13.60045775170375</v>
      </c>
      <c r="R16" s="220">
        <f t="shared" si="6"/>
        <v>0</v>
      </c>
      <c r="S16" s="220">
        <f t="shared" si="6"/>
        <v>0</v>
      </c>
      <c r="T16" s="220">
        <f t="shared" si="6"/>
        <v>0</v>
      </c>
      <c r="U16" s="220">
        <f t="shared" si="6"/>
        <v>0</v>
      </c>
      <c r="V16" s="220">
        <f t="shared" si="6"/>
        <v>0</v>
      </c>
      <c r="W16" s="41"/>
      <c r="X16" s="41"/>
      <c r="Y16" s="41"/>
      <c r="Z16" s="41"/>
      <c r="AA16" s="41"/>
      <c r="AB16" s="41"/>
      <c r="AC16" s="41"/>
      <c r="AD16" s="41"/>
      <c r="AE16" s="41"/>
      <c r="AF16" s="41"/>
      <c r="AG16" s="41"/>
      <c r="AH16" s="41"/>
      <c r="AI16" s="41"/>
      <c r="AJ16" s="41"/>
    </row>
    <row r="17" spans="1:36" hidden="1" x14ac:dyDescent="0.3">
      <c r="A17" s="226" t="str">
        <f>A9</f>
        <v>Expired 2023 CPAS</v>
      </c>
      <c r="B17" s="231"/>
      <c r="C17" s="232"/>
      <c r="D17" s="232"/>
      <c r="E17" s="284"/>
      <c r="F17" s="282"/>
      <c r="G17" s="282"/>
      <c r="H17" s="282"/>
      <c r="I17" s="283"/>
      <c r="J17" s="220">
        <f t="shared" si="6"/>
        <v>0</v>
      </c>
      <c r="K17" s="220">
        <f t="shared" si="6"/>
        <v>0</v>
      </c>
      <c r="L17" s="220">
        <f t="shared" si="6"/>
        <v>0</v>
      </c>
      <c r="M17" s="220">
        <f t="shared" si="6"/>
        <v>0</v>
      </c>
      <c r="N17" s="220">
        <f t="shared" si="6"/>
        <v>0</v>
      </c>
      <c r="O17" s="220">
        <f t="shared" si="6"/>
        <v>0</v>
      </c>
      <c r="P17" s="220">
        <f t="shared" si="6"/>
        <v>0</v>
      </c>
      <c r="Q17" s="220">
        <f t="shared" si="6"/>
        <v>13.60045775170375</v>
      </c>
      <c r="R17" s="220">
        <f t="shared" si="6"/>
        <v>13.60045775170375</v>
      </c>
      <c r="S17" s="220">
        <f t="shared" si="6"/>
        <v>13.60045775170375</v>
      </c>
      <c r="T17" s="220">
        <f t="shared" si="6"/>
        <v>13.60045775170375</v>
      </c>
      <c r="U17" s="220">
        <f t="shared" si="6"/>
        <v>13.60045775170375</v>
      </c>
      <c r="V17" s="220">
        <f t="shared" si="6"/>
        <v>13.60045775170375</v>
      </c>
      <c r="W17" s="41"/>
      <c r="X17" s="41"/>
      <c r="Y17" s="41"/>
      <c r="Z17" s="41"/>
      <c r="AA17" s="41"/>
      <c r="AB17" s="41"/>
      <c r="AC17" s="41"/>
      <c r="AD17" s="41"/>
      <c r="AE17" s="41"/>
      <c r="AF17" s="41"/>
      <c r="AG17" s="41"/>
      <c r="AH17" s="41"/>
      <c r="AI17" s="41"/>
      <c r="AJ17" s="41"/>
    </row>
    <row r="18" spans="1:36" hidden="1" x14ac:dyDescent="0.3">
      <c r="A18" s="239" t="str">
        <f>A10</f>
        <v>WAML</v>
      </c>
      <c r="B18" s="254">
        <f>B10</f>
        <v>19.999999999999996</v>
      </c>
      <c r="C18" s="77"/>
      <c r="D18" s="41"/>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row>
    <row r="19" spans="1:36" x14ac:dyDescent="0.3">
      <c r="A19" s="41"/>
      <c r="B19" s="123"/>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x14ac:dyDescent="0.3">
      <c r="A20" s="125" t="s">
        <v>571</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row>
    <row r="21" spans="1:36" ht="15.75" customHeight="1" x14ac:dyDescent="0.3">
      <c r="A21" s="561" t="s">
        <v>314</v>
      </c>
      <c r="B21" s="563" t="s">
        <v>0</v>
      </c>
      <c r="C21" s="563" t="s">
        <v>437</v>
      </c>
      <c r="D21" s="563" t="s">
        <v>60</v>
      </c>
      <c r="E21" s="138"/>
      <c r="F21" s="133"/>
      <c r="G21" s="133"/>
      <c r="H21" s="133"/>
      <c r="I21" s="133"/>
      <c r="J21" s="138" t="s">
        <v>78</v>
      </c>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559" t="s">
        <v>1</v>
      </c>
    </row>
    <row r="22" spans="1:36" x14ac:dyDescent="0.3">
      <c r="A22" s="566"/>
      <c r="B22" s="565"/>
      <c r="C22" s="565"/>
      <c r="D22" s="564"/>
      <c r="E22" s="1">
        <f t="shared" ref="E22:AI22" si="7">E5</f>
        <v>2018</v>
      </c>
      <c r="F22" s="1">
        <f t="shared" si="7"/>
        <v>2019</v>
      </c>
      <c r="G22" s="1">
        <f t="shared" si="7"/>
        <v>2020</v>
      </c>
      <c r="H22" s="1">
        <f t="shared" si="7"/>
        <v>2021</v>
      </c>
      <c r="I22" s="1">
        <f t="shared" si="7"/>
        <v>2022</v>
      </c>
      <c r="J22" s="122">
        <f t="shared" si="7"/>
        <v>2023</v>
      </c>
      <c r="K22" s="122">
        <f t="shared" si="7"/>
        <v>2024</v>
      </c>
      <c r="L22" s="122">
        <f t="shared" si="7"/>
        <v>2025</v>
      </c>
      <c r="M22" s="122">
        <f t="shared" si="7"/>
        <v>2026</v>
      </c>
      <c r="N22" s="122">
        <f t="shared" si="7"/>
        <v>2027</v>
      </c>
      <c r="O22" s="122">
        <f t="shared" si="7"/>
        <v>2028</v>
      </c>
      <c r="P22" s="122">
        <f t="shared" si="7"/>
        <v>2029</v>
      </c>
      <c r="Q22" s="122">
        <f t="shared" si="7"/>
        <v>2030</v>
      </c>
      <c r="R22" s="122">
        <f t="shared" si="7"/>
        <v>2031</v>
      </c>
      <c r="S22" s="122">
        <f t="shared" si="7"/>
        <v>2032</v>
      </c>
      <c r="T22" s="122">
        <f t="shared" si="7"/>
        <v>2033</v>
      </c>
      <c r="U22" s="122">
        <f t="shared" si="7"/>
        <v>2034</v>
      </c>
      <c r="V22" s="122">
        <f t="shared" si="7"/>
        <v>2035</v>
      </c>
      <c r="W22" s="122">
        <f t="shared" si="7"/>
        <v>2036</v>
      </c>
      <c r="X22" s="122">
        <f t="shared" si="7"/>
        <v>2037</v>
      </c>
      <c r="Y22" s="122">
        <f t="shared" si="7"/>
        <v>2038</v>
      </c>
      <c r="Z22" s="122">
        <f t="shared" si="7"/>
        <v>2039</v>
      </c>
      <c r="AA22" s="122">
        <f t="shared" si="7"/>
        <v>2040</v>
      </c>
      <c r="AB22" s="122">
        <f t="shared" si="7"/>
        <v>2041</v>
      </c>
      <c r="AC22" s="122">
        <f t="shared" si="7"/>
        <v>2042</v>
      </c>
      <c r="AD22" s="122">
        <f t="shared" si="7"/>
        <v>2043</v>
      </c>
      <c r="AE22" s="122">
        <f t="shared" si="7"/>
        <v>2044</v>
      </c>
      <c r="AF22" s="122">
        <f t="shared" si="7"/>
        <v>2045</v>
      </c>
      <c r="AG22" s="122">
        <f t="shared" si="7"/>
        <v>2046</v>
      </c>
      <c r="AH22" s="122">
        <f t="shared" si="7"/>
        <v>2047</v>
      </c>
      <c r="AI22" s="122">
        <f t="shared" si="7"/>
        <v>2048</v>
      </c>
      <c r="AJ22" s="560"/>
    </row>
    <row r="23" spans="1:36" x14ac:dyDescent="0.3">
      <c r="A23" s="273" t="s">
        <v>119</v>
      </c>
      <c r="B23" s="274">
        <v>20</v>
      </c>
      <c r="C23" s="223">
        <v>464.17944545063995</v>
      </c>
      <c r="D23" s="275">
        <v>1</v>
      </c>
      <c r="E23" s="72"/>
      <c r="F23" s="168"/>
      <c r="G23" s="27"/>
      <c r="H23" s="27"/>
      <c r="I23" s="271"/>
      <c r="J23" s="223">
        <f t="shared" ref="J23" si="8">C23</f>
        <v>464.17944545063995</v>
      </c>
      <c r="K23" s="223">
        <f t="shared" ref="K23:Z23" si="9">J23</f>
        <v>464.17944545063995</v>
      </c>
      <c r="L23" s="223">
        <f t="shared" si="9"/>
        <v>464.17944545063995</v>
      </c>
      <c r="M23" s="223">
        <f t="shared" si="9"/>
        <v>464.17944545063995</v>
      </c>
      <c r="N23" s="223">
        <f t="shared" si="9"/>
        <v>464.17944545063995</v>
      </c>
      <c r="O23" s="223">
        <f t="shared" si="9"/>
        <v>464.17944545063995</v>
      </c>
      <c r="P23" s="223">
        <f t="shared" si="9"/>
        <v>464.17944545063995</v>
      </c>
      <c r="Q23" s="223">
        <f t="shared" si="9"/>
        <v>464.17944545063995</v>
      </c>
      <c r="R23" s="223">
        <f t="shared" si="9"/>
        <v>464.17944545063995</v>
      </c>
      <c r="S23" s="223">
        <f t="shared" si="9"/>
        <v>464.17944545063995</v>
      </c>
      <c r="T23" s="223">
        <f t="shared" si="9"/>
        <v>464.17944545063995</v>
      </c>
      <c r="U23" s="223">
        <f t="shared" si="9"/>
        <v>464.17944545063995</v>
      </c>
      <c r="V23" s="223">
        <f t="shared" si="9"/>
        <v>464.17944545063995</v>
      </c>
      <c r="W23" s="223">
        <f t="shared" si="9"/>
        <v>464.17944545063995</v>
      </c>
      <c r="X23" s="223">
        <f t="shared" si="9"/>
        <v>464.17944545063995</v>
      </c>
      <c r="Y23" s="223">
        <f>X23</f>
        <v>464.17944545063995</v>
      </c>
      <c r="Z23" s="223">
        <f t="shared" si="9"/>
        <v>464.17944545063995</v>
      </c>
      <c r="AA23" s="223">
        <f t="shared" ref="AA23:AC23" si="10">Z23</f>
        <v>464.17944545063995</v>
      </c>
      <c r="AB23" s="223">
        <f t="shared" si="10"/>
        <v>464.17944545063995</v>
      </c>
      <c r="AC23" s="223">
        <f t="shared" si="10"/>
        <v>464.17944545063995</v>
      </c>
      <c r="AD23" s="223">
        <v>0</v>
      </c>
      <c r="AE23" s="223">
        <v>0</v>
      </c>
      <c r="AF23" s="223">
        <v>0</v>
      </c>
      <c r="AG23" s="223">
        <v>0</v>
      </c>
      <c r="AH23" s="223">
        <v>0</v>
      </c>
      <c r="AI23" s="223">
        <v>0</v>
      </c>
      <c r="AJ23" s="258">
        <f t="shared" ref="AJ23" si="11">SUM(E23:AI23)</f>
        <v>9283.5889090127985</v>
      </c>
    </row>
    <row r="24" spans="1:36" x14ac:dyDescent="0.3">
      <c r="A24" s="226" t="s">
        <v>431</v>
      </c>
      <c r="B24" s="243"/>
      <c r="C24" s="228">
        <f>SUM(C23:C23)</f>
        <v>464.17944545063995</v>
      </c>
      <c r="D24" s="253">
        <f>J24/C24</f>
        <v>1</v>
      </c>
      <c r="E24" s="108"/>
      <c r="F24" s="96"/>
      <c r="G24" s="99"/>
      <c r="H24" s="99"/>
      <c r="I24" s="118"/>
      <c r="J24" s="228">
        <f t="shared" ref="J24:AJ24" si="12">SUM(J23:J23)</f>
        <v>464.17944545063995</v>
      </c>
      <c r="K24" s="228">
        <f t="shared" si="12"/>
        <v>464.17944545063995</v>
      </c>
      <c r="L24" s="228">
        <f t="shared" si="12"/>
        <v>464.17944545063995</v>
      </c>
      <c r="M24" s="228">
        <f t="shared" si="12"/>
        <v>464.17944545063995</v>
      </c>
      <c r="N24" s="228">
        <f t="shared" si="12"/>
        <v>464.17944545063995</v>
      </c>
      <c r="O24" s="228">
        <f t="shared" si="12"/>
        <v>464.17944545063995</v>
      </c>
      <c r="P24" s="228">
        <f t="shared" si="12"/>
        <v>464.17944545063995</v>
      </c>
      <c r="Q24" s="228">
        <f t="shared" si="12"/>
        <v>464.17944545063995</v>
      </c>
      <c r="R24" s="228">
        <f t="shared" si="12"/>
        <v>464.17944545063995</v>
      </c>
      <c r="S24" s="228">
        <f t="shared" si="12"/>
        <v>464.17944545063995</v>
      </c>
      <c r="T24" s="228">
        <f t="shared" si="12"/>
        <v>464.17944545063995</v>
      </c>
      <c r="U24" s="228">
        <f t="shared" si="12"/>
        <v>464.17944545063995</v>
      </c>
      <c r="V24" s="228">
        <f t="shared" si="12"/>
        <v>464.17944545063995</v>
      </c>
      <c r="W24" s="228">
        <f t="shared" si="12"/>
        <v>464.17944545063995</v>
      </c>
      <c r="X24" s="228">
        <f t="shared" si="12"/>
        <v>464.17944545063995</v>
      </c>
      <c r="Y24" s="228">
        <f t="shared" si="12"/>
        <v>464.17944545063995</v>
      </c>
      <c r="Z24" s="228">
        <f t="shared" si="12"/>
        <v>464.17944545063995</v>
      </c>
      <c r="AA24" s="228">
        <f t="shared" si="12"/>
        <v>464.17944545063995</v>
      </c>
      <c r="AB24" s="228">
        <f t="shared" si="12"/>
        <v>464.17944545063995</v>
      </c>
      <c r="AC24" s="228">
        <f t="shared" si="12"/>
        <v>464.17944545063995</v>
      </c>
      <c r="AD24" s="228">
        <f t="shared" si="12"/>
        <v>0</v>
      </c>
      <c r="AE24" s="228">
        <f t="shared" si="12"/>
        <v>0</v>
      </c>
      <c r="AF24" s="228">
        <f t="shared" si="12"/>
        <v>0</v>
      </c>
      <c r="AG24" s="228">
        <f t="shared" si="12"/>
        <v>0</v>
      </c>
      <c r="AH24" s="228">
        <f t="shared" si="12"/>
        <v>0</v>
      </c>
      <c r="AI24" s="228">
        <f t="shared" si="12"/>
        <v>0</v>
      </c>
      <c r="AJ24" s="220">
        <f t="shared" si="12"/>
        <v>9283.5889090127985</v>
      </c>
    </row>
    <row r="25" spans="1:36" x14ac:dyDescent="0.3">
      <c r="A25" s="226" t="s">
        <v>432</v>
      </c>
      <c r="B25" s="231"/>
      <c r="C25" s="232"/>
      <c r="D25" s="244"/>
      <c r="E25" s="99"/>
      <c r="F25" s="99"/>
      <c r="G25" s="100"/>
      <c r="H25" s="100"/>
      <c r="I25" s="169"/>
      <c r="J25" s="220">
        <v>0</v>
      </c>
      <c r="K25" s="220">
        <f t="shared" ref="K25:AI25" si="13">J24-K24</f>
        <v>0</v>
      </c>
      <c r="L25" s="220">
        <f t="shared" si="13"/>
        <v>0</v>
      </c>
      <c r="M25" s="220">
        <f t="shared" si="13"/>
        <v>0</v>
      </c>
      <c r="N25" s="220">
        <f t="shared" si="13"/>
        <v>0</v>
      </c>
      <c r="O25" s="220">
        <f t="shared" si="13"/>
        <v>0</v>
      </c>
      <c r="P25" s="220">
        <f t="shared" si="13"/>
        <v>0</v>
      </c>
      <c r="Q25" s="220">
        <f t="shared" si="13"/>
        <v>0</v>
      </c>
      <c r="R25" s="220">
        <f t="shared" si="13"/>
        <v>0</v>
      </c>
      <c r="S25" s="220">
        <f t="shared" si="13"/>
        <v>0</v>
      </c>
      <c r="T25" s="220">
        <f t="shared" si="13"/>
        <v>0</v>
      </c>
      <c r="U25" s="220">
        <f t="shared" si="13"/>
        <v>0</v>
      </c>
      <c r="V25" s="220">
        <f t="shared" si="13"/>
        <v>0</v>
      </c>
      <c r="W25" s="220">
        <f t="shared" si="13"/>
        <v>0</v>
      </c>
      <c r="X25" s="220">
        <f t="shared" si="13"/>
        <v>0</v>
      </c>
      <c r="Y25" s="220">
        <f t="shared" si="13"/>
        <v>0</v>
      </c>
      <c r="Z25" s="220">
        <f t="shared" si="13"/>
        <v>0</v>
      </c>
      <c r="AA25" s="220">
        <f t="shared" si="13"/>
        <v>0</v>
      </c>
      <c r="AB25" s="220">
        <f t="shared" si="13"/>
        <v>0</v>
      </c>
      <c r="AC25" s="220">
        <f t="shared" si="13"/>
        <v>0</v>
      </c>
      <c r="AD25" s="220">
        <f t="shared" si="13"/>
        <v>464.17944545063995</v>
      </c>
      <c r="AE25" s="220">
        <f t="shared" si="13"/>
        <v>0</v>
      </c>
      <c r="AF25" s="220">
        <f t="shared" si="13"/>
        <v>0</v>
      </c>
      <c r="AG25" s="220">
        <f t="shared" si="13"/>
        <v>0</v>
      </c>
      <c r="AH25" s="220">
        <f t="shared" si="13"/>
        <v>0</v>
      </c>
      <c r="AI25" s="220">
        <f t="shared" si="13"/>
        <v>0</v>
      </c>
      <c r="AJ25" s="84"/>
    </row>
    <row r="26" spans="1:36" x14ac:dyDescent="0.3">
      <c r="A26" s="226" t="s">
        <v>433</v>
      </c>
      <c r="B26" s="231"/>
      <c r="C26" s="232"/>
      <c r="D26" s="232"/>
      <c r="E26" s="96"/>
      <c r="F26" s="96"/>
      <c r="G26" s="101"/>
      <c r="H26" s="101"/>
      <c r="I26" s="118"/>
      <c r="J26" s="220">
        <f>$J24-J24</f>
        <v>0</v>
      </c>
      <c r="K26" s="220">
        <f t="shared" ref="K26:AI26" si="14">$J24-K24</f>
        <v>0</v>
      </c>
      <c r="L26" s="220">
        <f t="shared" si="14"/>
        <v>0</v>
      </c>
      <c r="M26" s="220">
        <f t="shared" si="14"/>
        <v>0</v>
      </c>
      <c r="N26" s="220">
        <f t="shared" si="14"/>
        <v>0</v>
      </c>
      <c r="O26" s="220">
        <f t="shared" si="14"/>
        <v>0</v>
      </c>
      <c r="P26" s="220">
        <f t="shared" si="14"/>
        <v>0</v>
      </c>
      <c r="Q26" s="220">
        <f t="shared" si="14"/>
        <v>0</v>
      </c>
      <c r="R26" s="220">
        <f t="shared" si="14"/>
        <v>0</v>
      </c>
      <c r="S26" s="220">
        <f t="shared" si="14"/>
        <v>0</v>
      </c>
      <c r="T26" s="220">
        <f t="shared" si="14"/>
        <v>0</v>
      </c>
      <c r="U26" s="220">
        <f t="shared" si="14"/>
        <v>0</v>
      </c>
      <c r="V26" s="220">
        <f t="shared" si="14"/>
        <v>0</v>
      </c>
      <c r="W26" s="220">
        <f t="shared" si="14"/>
        <v>0</v>
      </c>
      <c r="X26" s="220">
        <f t="shared" si="14"/>
        <v>0</v>
      </c>
      <c r="Y26" s="220">
        <f t="shared" si="14"/>
        <v>0</v>
      </c>
      <c r="Z26" s="220">
        <f t="shared" si="14"/>
        <v>0</v>
      </c>
      <c r="AA26" s="220">
        <f t="shared" si="14"/>
        <v>0</v>
      </c>
      <c r="AB26" s="220">
        <f t="shared" si="14"/>
        <v>0</v>
      </c>
      <c r="AC26" s="220">
        <f t="shared" si="14"/>
        <v>0</v>
      </c>
      <c r="AD26" s="220">
        <f t="shared" si="14"/>
        <v>464.17944545063995</v>
      </c>
      <c r="AE26" s="220">
        <f t="shared" si="14"/>
        <v>464.17944545063995</v>
      </c>
      <c r="AF26" s="220">
        <f t="shared" si="14"/>
        <v>464.17944545063995</v>
      </c>
      <c r="AG26" s="220">
        <f t="shared" si="14"/>
        <v>464.17944545063995</v>
      </c>
      <c r="AH26" s="220">
        <f t="shared" si="14"/>
        <v>464.17944545063995</v>
      </c>
      <c r="AI26" s="220">
        <f t="shared" si="14"/>
        <v>464.17944545063995</v>
      </c>
      <c r="AJ26" s="85"/>
    </row>
    <row r="27" spans="1:36" collapsed="1" x14ac:dyDescent="0.3">
      <c r="A27" s="41"/>
      <c r="B27" s="41"/>
      <c r="C27" s="41"/>
      <c r="D27" s="41"/>
      <c r="E27" s="41"/>
      <c r="F27" s="41"/>
      <c r="G27" s="41"/>
      <c r="H27" s="41"/>
      <c r="I27" s="41"/>
      <c r="J27" s="41"/>
      <c r="K27" s="41"/>
      <c r="L27" s="41"/>
      <c r="M27" s="41"/>
      <c r="N27" s="41"/>
      <c r="O27" s="41"/>
      <c r="P27" s="41"/>
      <c r="Q27" s="41"/>
      <c r="R27" s="41"/>
      <c r="S27" s="41"/>
      <c r="T27" s="41"/>
      <c r="U27" s="41"/>
    </row>
    <row r="28" spans="1:36" x14ac:dyDescent="0.3">
      <c r="A28" s="653" t="s">
        <v>442</v>
      </c>
      <c r="B28" s="286"/>
    </row>
  </sheetData>
  <mergeCells count="14">
    <mergeCell ref="AJ4:AJ5"/>
    <mergeCell ref="A21:A22"/>
    <mergeCell ref="B21:B22"/>
    <mergeCell ref="C21:C22"/>
    <mergeCell ref="D21:D22"/>
    <mergeCell ref="AJ21:AJ22"/>
    <mergeCell ref="A12:A13"/>
    <mergeCell ref="B12:B13"/>
    <mergeCell ref="C12:C13"/>
    <mergeCell ref="D12:D13"/>
    <mergeCell ref="A4:A5"/>
    <mergeCell ref="B4:B5"/>
    <mergeCell ref="C4:C5"/>
    <mergeCell ref="D4:D5"/>
  </mergeCell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06C8-8F1C-4C54-998C-0580D5A8124D}">
  <dimension ref="A1:AJ39"/>
  <sheetViews>
    <sheetView workbookViewId="0">
      <selection activeCell="L21" sqref="L21"/>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5" width="7.77734375" customWidth="1"/>
    <col min="26" max="35" width="7.77734375" hidden="1" customWidth="1"/>
    <col min="36" max="36" width="9.77734375" customWidth="1"/>
  </cols>
  <sheetData>
    <row r="1" spans="1:36" ht="15.75" customHeight="1" x14ac:dyDescent="0.3">
      <c r="A1" s="28" t="s">
        <v>516</v>
      </c>
      <c r="B1" s="68"/>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row>
    <row r="2" spans="1:36" ht="15.75" customHeight="1" x14ac:dyDescent="0.3">
      <c r="A2" s="70"/>
      <c r="B2" s="70"/>
      <c r="C2" s="69"/>
      <c r="D2" s="69"/>
      <c r="E2" s="69"/>
      <c r="F2" s="69"/>
      <c r="G2" s="69"/>
      <c r="H2" s="69"/>
      <c r="I2" s="69"/>
      <c r="J2" s="69"/>
      <c r="K2" s="69"/>
      <c r="L2" s="69"/>
      <c r="M2" s="69"/>
      <c r="N2" s="69"/>
      <c r="O2" s="69"/>
      <c r="P2" s="137"/>
      <c r="Q2" s="69"/>
      <c r="R2" s="69"/>
      <c r="S2" s="69"/>
      <c r="T2" s="69"/>
      <c r="U2" s="69"/>
      <c r="V2" s="69"/>
      <c r="W2" s="69"/>
      <c r="X2" s="69"/>
      <c r="Y2" s="69"/>
      <c r="Z2" s="69"/>
      <c r="AA2" s="69"/>
      <c r="AB2" s="69"/>
      <c r="AC2" s="69"/>
      <c r="AD2" s="69"/>
      <c r="AE2" s="69"/>
      <c r="AF2" s="69"/>
      <c r="AG2" s="69"/>
      <c r="AH2" s="69"/>
      <c r="AI2" s="69"/>
      <c r="AJ2" s="69"/>
    </row>
    <row r="3" spans="1:36" ht="15.75" customHeight="1" x14ac:dyDescent="0.3">
      <c r="A3" s="561" t="s">
        <v>314</v>
      </c>
      <c r="B3" s="563" t="s">
        <v>0</v>
      </c>
      <c r="C3" s="563" t="s">
        <v>412</v>
      </c>
      <c r="D3" s="563" t="s">
        <v>60</v>
      </c>
      <c r="E3" s="17"/>
      <c r="F3" s="71"/>
      <c r="G3" s="71"/>
      <c r="H3" s="71"/>
      <c r="I3" s="13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67" t="s">
        <v>1</v>
      </c>
    </row>
    <row r="4" spans="1:36" ht="15.75" customHeight="1" x14ac:dyDescent="0.3">
      <c r="A4" s="566"/>
      <c r="B4" s="565"/>
      <c r="C4" s="565"/>
      <c r="D4" s="571"/>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71"/>
    </row>
    <row r="5" spans="1:36" ht="15.75" customHeight="1" x14ac:dyDescent="0.3">
      <c r="A5" s="273" t="s">
        <v>496</v>
      </c>
      <c r="B5" s="274">
        <v>10</v>
      </c>
      <c r="C5" s="223">
        <v>3661.563535587311</v>
      </c>
      <c r="D5" s="275">
        <v>0.91600000000000004</v>
      </c>
      <c r="E5" s="116"/>
      <c r="F5" s="167"/>
      <c r="G5" s="146"/>
      <c r="H5" s="146"/>
      <c r="I5" s="271"/>
      <c r="J5" s="223">
        <v>3354.4322558616077</v>
      </c>
      <c r="K5" s="223">
        <v>3354.4322558616077</v>
      </c>
      <c r="L5" s="223">
        <v>3354.4322558616077</v>
      </c>
      <c r="M5" s="223">
        <v>3354.4322558616077</v>
      </c>
      <c r="N5" s="223">
        <v>3354.4322558616077</v>
      </c>
      <c r="O5" s="223">
        <v>3354.4322558616077</v>
      </c>
      <c r="P5" s="223">
        <v>3354.4322558616077</v>
      </c>
      <c r="Q5" s="223">
        <v>2717.0901272479023</v>
      </c>
      <c r="R5" s="223">
        <v>2717.0901272479023</v>
      </c>
      <c r="S5" s="223">
        <v>2717.0901272479023</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v>31632.296172774961</v>
      </c>
    </row>
    <row r="6" spans="1:36" ht="15.75" customHeight="1" x14ac:dyDescent="0.3">
      <c r="A6" s="273" t="s">
        <v>499</v>
      </c>
      <c r="B6" s="274">
        <v>10</v>
      </c>
      <c r="C6" s="223">
        <v>798.01864722707865</v>
      </c>
      <c r="D6" s="275">
        <v>0.90100000000000002</v>
      </c>
      <c r="E6" s="116"/>
      <c r="F6" s="167"/>
      <c r="G6" s="146"/>
      <c r="H6" s="146"/>
      <c r="I6" s="271"/>
      <c r="J6" s="223">
        <v>718.67627794017756</v>
      </c>
      <c r="K6" s="223">
        <v>718.67627794017756</v>
      </c>
      <c r="L6" s="223">
        <v>718.67627794017756</v>
      </c>
      <c r="M6" s="223">
        <v>718.67627794017756</v>
      </c>
      <c r="N6" s="223">
        <v>718.67627794017756</v>
      </c>
      <c r="O6" s="223">
        <v>718.67627794017756</v>
      </c>
      <c r="P6" s="223">
        <v>718.67627794017756</v>
      </c>
      <c r="Q6" s="223">
        <v>524.63368289632956</v>
      </c>
      <c r="R6" s="223">
        <v>524.63368289632956</v>
      </c>
      <c r="S6" s="223">
        <v>524.63368289632956</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58">
        <v>6604.6349942702318</v>
      </c>
    </row>
    <row r="7" spans="1:36" ht="15.75" customHeight="1" x14ac:dyDescent="0.3">
      <c r="A7" s="273" t="s">
        <v>502</v>
      </c>
      <c r="B7" s="274">
        <v>10</v>
      </c>
      <c r="C7" s="223">
        <v>985.56636560368543</v>
      </c>
      <c r="D7" s="275">
        <v>0.88300000000000001</v>
      </c>
      <c r="E7" s="116"/>
      <c r="F7" s="167"/>
      <c r="G7" s="146"/>
      <c r="H7" s="146"/>
      <c r="I7" s="271"/>
      <c r="J7" s="223">
        <v>870.5845372040327</v>
      </c>
      <c r="K7" s="223">
        <v>870.5845372040327</v>
      </c>
      <c r="L7" s="223">
        <v>870.5845372040327</v>
      </c>
      <c r="M7" s="223">
        <v>870.5845372040327</v>
      </c>
      <c r="N7" s="223">
        <v>870.5845372040327</v>
      </c>
      <c r="O7" s="223">
        <v>870.5845372040327</v>
      </c>
      <c r="P7" s="223">
        <v>870.5845372040327</v>
      </c>
      <c r="Q7" s="223">
        <v>583.29163992670192</v>
      </c>
      <c r="R7" s="223">
        <v>583.29163992670192</v>
      </c>
      <c r="S7" s="223">
        <v>583.29163992670192</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58">
        <v>7843.9666802083339</v>
      </c>
    </row>
    <row r="8" spans="1:36" ht="15.75" customHeight="1" x14ac:dyDescent="0.3">
      <c r="A8" s="273" t="s">
        <v>507</v>
      </c>
      <c r="B8" s="274">
        <v>8</v>
      </c>
      <c r="C8" s="223">
        <v>38.712259138703352</v>
      </c>
      <c r="D8" s="275">
        <v>0.998</v>
      </c>
      <c r="E8" s="116"/>
      <c r="F8" s="167"/>
      <c r="G8" s="146"/>
      <c r="H8" s="146"/>
      <c r="I8" s="271"/>
      <c r="J8" s="223">
        <v>38.638247634829078</v>
      </c>
      <c r="K8" s="223">
        <v>38.638247634829078</v>
      </c>
      <c r="L8" s="223">
        <v>38.638247634829078</v>
      </c>
      <c r="M8" s="223">
        <v>38.638247634829078</v>
      </c>
      <c r="N8" s="223">
        <v>38.638247634829078</v>
      </c>
      <c r="O8" s="223">
        <v>38.638247634829078</v>
      </c>
      <c r="P8" s="223">
        <v>38.638247634829078</v>
      </c>
      <c r="Q8" s="223">
        <v>38.638247634829078</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58">
        <v>309.10598107863262</v>
      </c>
    </row>
    <row r="9" spans="1:36" ht="15.75" customHeight="1" x14ac:dyDescent="0.3">
      <c r="A9" s="273" t="s">
        <v>258</v>
      </c>
      <c r="B9" s="274">
        <v>10</v>
      </c>
      <c r="C9" s="223">
        <v>1307.4325811939239</v>
      </c>
      <c r="D9" s="275">
        <v>1</v>
      </c>
      <c r="E9" s="116"/>
      <c r="F9" s="167"/>
      <c r="G9" s="146"/>
      <c r="H9" s="146"/>
      <c r="I9" s="271"/>
      <c r="J9" s="223">
        <v>1307.432580087423</v>
      </c>
      <c r="K9" s="223">
        <v>1307.432580087423</v>
      </c>
      <c r="L9" s="223">
        <v>1307.432580087423</v>
      </c>
      <c r="M9" s="223">
        <v>1307.432580087423</v>
      </c>
      <c r="N9" s="223">
        <v>1307.432580087423</v>
      </c>
      <c r="O9" s="223">
        <v>1307.432580087423</v>
      </c>
      <c r="P9" s="223">
        <v>1307.432580087423</v>
      </c>
      <c r="Q9" s="223">
        <v>1059.0203898708128</v>
      </c>
      <c r="R9" s="223">
        <v>1059.0203898708128</v>
      </c>
      <c r="S9" s="223">
        <v>1059.0203898708128</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58">
        <v>12329.089230224401</v>
      </c>
    </row>
    <row r="10" spans="1:36" ht="15.75" customHeight="1" x14ac:dyDescent="0.3">
      <c r="A10" s="273" t="s">
        <v>510</v>
      </c>
      <c r="B10" s="274">
        <v>10</v>
      </c>
      <c r="C10" s="223">
        <v>405.79678335125737</v>
      </c>
      <c r="D10" s="275">
        <v>0.89600000000000002</v>
      </c>
      <c r="E10" s="116"/>
      <c r="F10" s="167"/>
      <c r="G10" s="146"/>
      <c r="H10" s="146"/>
      <c r="I10" s="271"/>
      <c r="J10" s="223">
        <v>363.67425231908766</v>
      </c>
      <c r="K10" s="223">
        <v>363.67425231908766</v>
      </c>
      <c r="L10" s="223">
        <v>363.67425231908766</v>
      </c>
      <c r="M10" s="223">
        <v>363.67425231908766</v>
      </c>
      <c r="N10" s="223">
        <v>363.67425231908766</v>
      </c>
      <c r="O10" s="223">
        <v>363.67425231908766</v>
      </c>
      <c r="P10" s="223">
        <v>363.67425231908766</v>
      </c>
      <c r="Q10" s="223">
        <v>265.48220419293398</v>
      </c>
      <c r="R10" s="223">
        <v>265.48220419293398</v>
      </c>
      <c r="S10" s="223">
        <v>265.48220419293398</v>
      </c>
      <c r="T10" s="223">
        <v>0</v>
      </c>
      <c r="U10" s="223">
        <v>0</v>
      </c>
      <c r="V10" s="223">
        <v>0</v>
      </c>
      <c r="W10" s="223">
        <v>0</v>
      </c>
      <c r="X10" s="223">
        <v>0</v>
      </c>
      <c r="Y10" s="223">
        <v>0</v>
      </c>
      <c r="Z10" s="223">
        <v>0</v>
      </c>
      <c r="AA10" s="223">
        <v>0</v>
      </c>
      <c r="AB10" s="223">
        <v>0</v>
      </c>
      <c r="AC10" s="223">
        <v>0</v>
      </c>
      <c r="AD10" s="223">
        <v>0</v>
      </c>
      <c r="AE10" s="223">
        <v>0</v>
      </c>
      <c r="AF10" s="223">
        <v>0</v>
      </c>
      <c r="AG10" s="223">
        <v>0</v>
      </c>
      <c r="AH10" s="223">
        <v>0</v>
      </c>
      <c r="AI10" s="223">
        <v>0</v>
      </c>
      <c r="AJ10" s="258">
        <v>3342.1663788124151</v>
      </c>
    </row>
    <row r="11" spans="1:36" ht="15.75" customHeight="1" x14ac:dyDescent="0.3">
      <c r="A11" s="273" t="s">
        <v>513</v>
      </c>
      <c r="B11" s="274">
        <v>10</v>
      </c>
      <c r="C11" s="223">
        <v>354.3596418038756</v>
      </c>
      <c r="D11" s="275">
        <v>0.79800000000000004</v>
      </c>
      <c r="E11" s="116"/>
      <c r="F11" s="167"/>
      <c r="G11" s="146"/>
      <c r="H11" s="146"/>
      <c r="I11" s="271"/>
      <c r="J11" s="223">
        <v>282.7830113962022</v>
      </c>
      <c r="K11" s="223">
        <v>282.7830113962022</v>
      </c>
      <c r="L11" s="223">
        <v>282.7830113962022</v>
      </c>
      <c r="M11" s="223">
        <v>282.7830113962022</v>
      </c>
      <c r="N11" s="223">
        <v>282.7830113962022</v>
      </c>
      <c r="O11" s="223">
        <v>282.7830113962022</v>
      </c>
      <c r="P11" s="223">
        <v>282.7830113962022</v>
      </c>
      <c r="Q11" s="223">
        <v>189.46461763545548</v>
      </c>
      <c r="R11" s="223">
        <v>189.46461763545548</v>
      </c>
      <c r="S11" s="223">
        <v>189.46461763545548</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58">
        <v>2547.874932679782</v>
      </c>
    </row>
    <row r="12" spans="1:36" ht="15.75" customHeight="1" x14ac:dyDescent="0.3">
      <c r="A12" s="273" t="s">
        <v>263</v>
      </c>
      <c r="B12" s="274">
        <v>8</v>
      </c>
      <c r="C12" s="223">
        <v>5.1399936142861842</v>
      </c>
      <c r="D12" s="275">
        <v>1</v>
      </c>
      <c r="E12" s="116"/>
      <c r="F12" s="167"/>
      <c r="G12" s="146"/>
      <c r="H12" s="146"/>
      <c r="I12" s="271"/>
      <c r="J12" s="223">
        <v>5.1399936884475368</v>
      </c>
      <c r="K12" s="223">
        <v>5.1399936884475368</v>
      </c>
      <c r="L12" s="223">
        <v>5.1399936884475368</v>
      </c>
      <c r="M12" s="223">
        <v>5.1399936884475368</v>
      </c>
      <c r="N12" s="223">
        <v>5.1399936884475368</v>
      </c>
      <c r="O12" s="223">
        <v>5.1399936884475368</v>
      </c>
      <c r="P12" s="223">
        <v>5.1399936884475368</v>
      </c>
      <c r="Q12" s="223">
        <v>5.1399936884475368</v>
      </c>
      <c r="R12" s="223">
        <v>0</v>
      </c>
      <c r="S12" s="223">
        <v>0</v>
      </c>
      <c r="T12" s="223">
        <v>0</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58">
        <v>41.119949507580294</v>
      </c>
    </row>
    <row r="13" spans="1:36" x14ac:dyDescent="0.3">
      <c r="A13" s="226" t="s">
        <v>372</v>
      </c>
      <c r="B13" s="243"/>
      <c r="C13" s="228">
        <f>SUM(C5:C12)</f>
        <v>7556.5898075201221</v>
      </c>
      <c r="D13" s="253">
        <f>J13/C13</f>
        <v>0.91858382325105747</v>
      </c>
      <c r="E13" s="118"/>
      <c r="F13" s="118"/>
      <c r="G13" s="272"/>
      <c r="H13" s="272"/>
      <c r="I13" s="118"/>
      <c r="J13" s="228">
        <f>SUM(J5:J12)</f>
        <v>6941.3611561318066</v>
      </c>
      <c r="K13" s="228">
        <f t="shared" ref="K13:Y13" si="1">SUM(K5:K12)</f>
        <v>6941.3611561318066</v>
      </c>
      <c r="L13" s="228">
        <f t="shared" si="1"/>
        <v>6941.3611561318066</v>
      </c>
      <c r="M13" s="228">
        <f t="shared" si="1"/>
        <v>6941.3611561318066</v>
      </c>
      <c r="N13" s="228">
        <f t="shared" si="1"/>
        <v>6941.3611561318066</v>
      </c>
      <c r="O13" s="228">
        <f t="shared" si="1"/>
        <v>6941.3611561318066</v>
      </c>
      <c r="P13" s="228">
        <f t="shared" si="1"/>
        <v>6941.3611561318066</v>
      </c>
      <c r="Q13" s="228">
        <f t="shared" si="1"/>
        <v>5382.7609030934118</v>
      </c>
      <c r="R13" s="228">
        <f t="shared" si="1"/>
        <v>5338.9826617701356</v>
      </c>
      <c r="S13" s="228">
        <f t="shared" si="1"/>
        <v>5338.9826617701356</v>
      </c>
      <c r="T13" s="228">
        <f t="shared" si="1"/>
        <v>0</v>
      </c>
      <c r="U13" s="228">
        <f t="shared" si="1"/>
        <v>0</v>
      </c>
      <c r="V13" s="228">
        <f t="shared" si="1"/>
        <v>0</v>
      </c>
      <c r="W13" s="228">
        <f t="shared" si="1"/>
        <v>0</v>
      </c>
      <c r="X13" s="228">
        <f t="shared" si="1"/>
        <v>0</v>
      </c>
      <c r="Y13" s="228">
        <f t="shared" si="1"/>
        <v>0</v>
      </c>
      <c r="Z13" s="228">
        <f t="shared" ref="Z13:AJ13" si="2">SUM(Z5:Z12)</f>
        <v>0</v>
      </c>
      <c r="AA13" s="228">
        <f t="shared" si="2"/>
        <v>0</v>
      </c>
      <c r="AB13" s="228">
        <f t="shared" si="2"/>
        <v>0</v>
      </c>
      <c r="AC13" s="228">
        <f t="shared" si="2"/>
        <v>0</v>
      </c>
      <c r="AD13" s="228">
        <f t="shared" si="2"/>
        <v>0</v>
      </c>
      <c r="AE13" s="228">
        <f t="shared" si="2"/>
        <v>0</v>
      </c>
      <c r="AF13" s="228">
        <f t="shared" si="2"/>
        <v>0</v>
      </c>
      <c r="AG13" s="228">
        <f t="shared" si="2"/>
        <v>0</v>
      </c>
      <c r="AH13" s="228">
        <f t="shared" si="2"/>
        <v>0</v>
      </c>
      <c r="AI13" s="245">
        <f t="shared" si="2"/>
        <v>0</v>
      </c>
      <c r="AJ13" s="220">
        <f t="shared" si="2"/>
        <v>64650.254319556334</v>
      </c>
    </row>
    <row r="14" spans="1:36" x14ac:dyDescent="0.3">
      <c r="A14" s="226" t="s">
        <v>373</v>
      </c>
      <c r="B14" s="231"/>
      <c r="C14" s="232"/>
      <c r="D14" s="244"/>
      <c r="E14" s="118"/>
      <c r="F14" s="118"/>
      <c r="G14" s="119"/>
      <c r="H14" s="119"/>
      <c r="I14" s="118"/>
      <c r="J14" s="220">
        <v>0</v>
      </c>
      <c r="K14" s="220">
        <f>J13-K13</f>
        <v>0</v>
      </c>
      <c r="L14" s="220">
        <f t="shared" ref="L14:Y14" si="3">K13-L13</f>
        <v>0</v>
      </c>
      <c r="M14" s="220">
        <f t="shared" si="3"/>
        <v>0</v>
      </c>
      <c r="N14" s="220">
        <f t="shared" si="3"/>
        <v>0</v>
      </c>
      <c r="O14" s="220">
        <f t="shared" si="3"/>
        <v>0</v>
      </c>
      <c r="P14" s="220">
        <f t="shared" si="3"/>
        <v>0</v>
      </c>
      <c r="Q14" s="220">
        <f t="shared" si="3"/>
        <v>1558.6002530383948</v>
      </c>
      <c r="R14" s="220">
        <f t="shared" si="3"/>
        <v>43.778241323276234</v>
      </c>
      <c r="S14" s="220">
        <f t="shared" si="3"/>
        <v>0</v>
      </c>
      <c r="T14" s="220">
        <f t="shared" si="3"/>
        <v>5338.9826617701356</v>
      </c>
      <c r="U14" s="220">
        <f t="shared" si="3"/>
        <v>0</v>
      </c>
      <c r="V14" s="220">
        <f t="shared" si="3"/>
        <v>0</v>
      </c>
      <c r="W14" s="220">
        <f t="shared" si="3"/>
        <v>0</v>
      </c>
      <c r="X14" s="220">
        <f t="shared" si="3"/>
        <v>0</v>
      </c>
      <c r="Y14" s="220">
        <f t="shared" si="3"/>
        <v>0</v>
      </c>
      <c r="Z14" s="220">
        <f t="shared" ref="Z14:AI14" si="4">Y13-Z13</f>
        <v>0</v>
      </c>
      <c r="AA14" s="220">
        <f t="shared" si="4"/>
        <v>0</v>
      </c>
      <c r="AB14" s="220">
        <f t="shared" si="4"/>
        <v>0</v>
      </c>
      <c r="AC14" s="220">
        <f t="shared" si="4"/>
        <v>0</v>
      </c>
      <c r="AD14" s="220">
        <f t="shared" si="4"/>
        <v>0</v>
      </c>
      <c r="AE14" s="220">
        <f t="shared" si="4"/>
        <v>0</v>
      </c>
      <c r="AF14" s="220">
        <f t="shared" si="4"/>
        <v>0</v>
      </c>
      <c r="AG14" s="220">
        <f t="shared" si="4"/>
        <v>0</v>
      </c>
      <c r="AH14" s="220">
        <f t="shared" si="4"/>
        <v>0</v>
      </c>
      <c r="AI14" s="220">
        <f t="shared" si="4"/>
        <v>0</v>
      </c>
      <c r="AJ14" s="107"/>
    </row>
    <row r="15" spans="1:36" x14ac:dyDescent="0.3">
      <c r="A15" s="226" t="s">
        <v>374</v>
      </c>
      <c r="B15" s="231"/>
      <c r="C15" s="232"/>
      <c r="D15" s="232"/>
      <c r="E15" s="118"/>
      <c r="F15" s="118"/>
      <c r="G15" s="119"/>
      <c r="H15" s="119"/>
      <c r="I15" s="118"/>
      <c r="J15" s="220">
        <f>$J$13-K13</f>
        <v>0</v>
      </c>
      <c r="K15" s="220">
        <f t="shared" ref="K15:AI15" si="5">$J$13-L13</f>
        <v>0</v>
      </c>
      <c r="L15" s="220">
        <f t="shared" si="5"/>
        <v>0</v>
      </c>
      <c r="M15" s="220">
        <f t="shared" si="5"/>
        <v>0</v>
      </c>
      <c r="N15" s="220">
        <f t="shared" si="5"/>
        <v>0</v>
      </c>
      <c r="O15" s="220">
        <f t="shared" si="5"/>
        <v>0</v>
      </c>
      <c r="P15" s="220">
        <f t="shared" si="5"/>
        <v>1558.6002530383948</v>
      </c>
      <c r="Q15" s="220">
        <f t="shared" si="5"/>
        <v>1602.3784943616711</v>
      </c>
      <c r="R15" s="220">
        <f t="shared" si="5"/>
        <v>1602.3784943616711</v>
      </c>
      <c r="S15" s="220">
        <f t="shared" si="5"/>
        <v>6941.3611561318066</v>
      </c>
      <c r="T15" s="220">
        <f t="shared" si="5"/>
        <v>6941.3611561318066</v>
      </c>
      <c r="U15" s="220">
        <f t="shared" si="5"/>
        <v>6941.3611561318066</v>
      </c>
      <c r="V15" s="220">
        <f t="shared" si="5"/>
        <v>6941.3611561318066</v>
      </c>
      <c r="W15" s="220">
        <f t="shared" si="5"/>
        <v>6941.3611561318066</v>
      </c>
      <c r="X15" s="220">
        <f t="shared" si="5"/>
        <v>6941.3611561318066</v>
      </c>
      <c r="Y15" s="220">
        <f t="shared" si="5"/>
        <v>6941.3611561318066</v>
      </c>
      <c r="Z15" s="220">
        <f t="shared" si="5"/>
        <v>6941.3611561318066</v>
      </c>
      <c r="AA15" s="220">
        <f t="shared" si="5"/>
        <v>6941.3611561318066</v>
      </c>
      <c r="AB15" s="220">
        <f t="shared" si="5"/>
        <v>6941.3611561318066</v>
      </c>
      <c r="AC15" s="220">
        <f t="shared" si="5"/>
        <v>6941.3611561318066</v>
      </c>
      <c r="AD15" s="220">
        <f t="shared" si="5"/>
        <v>6941.3611561318066</v>
      </c>
      <c r="AE15" s="220">
        <f t="shared" si="5"/>
        <v>6941.3611561318066</v>
      </c>
      <c r="AF15" s="220">
        <f t="shared" si="5"/>
        <v>6941.3611561318066</v>
      </c>
      <c r="AG15" s="220">
        <f t="shared" si="5"/>
        <v>6941.3611561318066</v>
      </c>
      <c r="AH15" s="220">
        <f t="shared" si="5"/>
        <v>6941.3611561318066</v>
      </c>
      <c r="AI15" s="220">
        <f t="shared" si="5"/>
        <v>-57708.893163424524</v>
      </c>
      <c r="AJ15" s="102"/>
    </row>
    <row r="16" spans="1:36" x14ac:dyDescent="0.3">
      <c r="A16" s="239" t="s">
        <v>70</v>
      </c>
      <c r="B16" s="254">
        <f>SUMPRODUCT(B5:B12,C5:C12)/C13</f>
        <v>9.9883936394934771</v>
      </c>
      <c r="C16" s="77"/>
      <c r="D16" s="41"/>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row>
    <row r="17" spans="1:16" ht="15.75" customHeight="1" x14ac:dyDescent="0.3">
      <c r="A17" s="41"/>
      <c r="B17" s="41"/>
      <c r="C17" s="41"/>
      <c r="D17" s="41"/>
      <c r="E17" s="41"/>
      <c r="F17" s="41"/>
      <c r="G17" s="41"/>
      <c r="H17" s="41"/>
      <c r="I17" s="41"/>
      <c r="J17" s="41"/>
      <c r="K17" s="41"/>
      <c r="L17" s="41"/>
      <c r="M17" s="41"/>
      <c r="N17" s="41"/>
      <c r="O17" s="41"/>
      <c r="P17" s="41"/>
    </row>
    <row r="18" spans="1:16" ht="15.75" customHeight="1" x14ac:dyDescent="0.3">
      <c r="J18" s="21"/>
    </row>
    <row r="19" spans="1:16" ht="15.75" customHeight="1" x14ac:dyDescent="0.3"/>
    <row r="20" spans="1:16" ht="15.75" customHeight="1" x14ac:dyDescent="0.3">
      <c r="J20" s="21"/>
    </row>
    <row r="21" spans="1:16" ht="15.75" customHeight="1" x14ac:dyDescent="0.3"/>
    <row r="22" spans="1:16" ht="15.75" customHeight="1" x14ac:dyDescent="0.3"/>
    <row r="23" spans="1:16" ht="15.75" customHeight="1" x14ac:dyDescent="0.3"/>
    <row r="24" spans="1:16" ht="15.75" customHeight="1" x14ac:dyDescent="0.3"/>
    <row r="25" spans="1:16" ht="15.75" customHeight="1" x14ac:dyDescent="0.3"/>
    <row r="26" spans="1:16" ht="15.75" customHeight="1" x14ac:dyDescent="0.3"/>
    <row r="27" spans="1:16" ht="15.75" customHeight="1" x14ac:dyDescent="0.3">
      <c r="J27" s="21"/>
    </row>
    <row r="28" spans="1:16" ht="15.75" customHeight="1" x14ac:dyDescent="0.3">
      <c r="J28" s="21"/>
    </row>
    <row r="29" spans="1:16" ht="15.75" customHeight="1" x14ac:dyDescent="0.3"/>
    <row r="32" spans="1:16"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E565-F31F-4210-93F3-179197FD3ADA}">
  <dimension ref="A1:AJ50"/>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517</v>
      </c>
      <c r="B1" s="68"/>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row>
    <row r="2" spans="1:36" ht="15.75" customHeight="1" x14ac:dyDescent="0.3">
      <c r="A2" s="70"/>
      <c r="B2" s="70"/>
      <c r="C2" s="69"/>
      <c r="D2" s="69"/>
      <c r="E2" s="69"/>
      <c r="F2" s="69"/>
      <c r="G2" s="69"/>
      <c r="H2" s="69"/>
      <c r="I2" s="69"/>
      <c r="J2" s="69"/>
      <c r="K2" s="69"/>
      <c r="L2" s="69"/>
      <c r="M2" s="69"/>
      <c r="N2" s="69"/>
      <c r="O2" s="69"/>
      <c r="P2" s="137"/>
      <c r="Q2" s="69"/>
      <c r="R2" s="69"/>
      <c r="S2" s="69"/>
      <c r="T2" s="69"/>
      <c r="U2" s="69"/>
      <c r="V2" s="69"/>
      <c r="W2" s="69"/>
      <c r="X2" s="69"/>
      <c r="Y2" s="69"/>
      <c r="Z2" s="69"/>
      <c r="AA2" s="69"/>
      <c r="AB2" s="69"/>
      <c r="AC2" s="69"/>
      <c r="AD2" s="69"/>
      <c r="AE2" s="69"/>
      <c r="AF2" s="69"/>
      <c r="AG2" s="69"/>
      <c r="AH2" s="69"/>
      <c r="AI2" s="69"/>
      <c r="AJ2" s="69"/>
    </row>
    <row r="3" spans="1:36" ht="15.75" customHeight="1" x14ac:dyDescent="0.3">
      <c r="A3" s="561" t="s">
        <v>314</v>
      </c>
      <c r="B3" s="563" t="s">
        <v>0</v>
      </c>
      <c r="C3" s="563" t="s">
        <v>412</v>
      </c>
      <c r="D3" s="563" t="s">
        <v>60</v>
      </c>
      <c r="E3" s="17"/>
      <c r="F3" s="71"/>
      <c r="G3" s="71"/>
      <c r="H3" s="71"/>
      <c r="I3" s="13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67" t="s">
        <v>1</v>
      </c>
    </row>
    <row r="4" spans="1:36" ht="15.75" customHeight="1" x14ac:dyDescent="0.3">
      <c r="A4" s="566"/>
      <c r="B4" s="565"/>
      <c r="C4" s="565"/>
      <c r="D4" s="571"/>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71"/>
    </row>
    <row r="5" spans="1:36" ht="15.75" customHeight="1" x14ac:dyDescent="0.3">
      <c r="A5" s="273" t="s">
        <v>495</v>
      </c>
      <c r="B5" s="274">
        <v>10</v>
      </c>
      <c r="C5" s="223">
        <v>3121.2730025523902</v>
      </c>
      <c r="D5" s="275">
        <v>0.69000000000000006</v>
      </c>
      <c r="E5" s="116"/>
      <c r="F5" s="167"/>
      <c r="G5" s="146"/>
      <c r="H5" s="146"/>
      <c r="I5" s="271"/>
      <c r="J5" s="223">
        <v>2153.678365371034</v>
      </c>
      <c r="K5" s="223">
        <v>2153.678365371034</v>
      </c>
      <c r="L5" s="223">
        <v>2153.678365371034</v>
      </c>
      <c r="M5" s="223">
        <v>2153.678365371034</v>
      </c>
      <c r="N5" s="223">
        <v>732.25064422615162</v>
      </c>
      <c r="O5" s="223">
        <v>732.25064422615162</v>
      </c>
      <c r="P5" s="223">
        <v>732.25064422615162</v>
      </c>
      <c r="Q5" s="223">
        <v>732.25064422615162</v>
      </c>
      <c r="R5" s="223">
        <v>732.25064422615162</v>
      </c>
      <c r="S5" s="223">
        <v>732.25064422615162</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v>31632.296172774961</v>
      </c>
    </row>
    <row r="6" spans="1:36" ht="15.75" customHeight="1" x14ac:dyDescent="0.3">
      <c r="A6" s="273" t="s">
        <v>497</v>
      </c>
      <c r="B6" s="274">
        <v>5.5370985603543739</v>
      </c>
      <c r="C6" s="223">
        <v>474.2179734604955</v>
      </c>
      <c r="D6" s="275">
        <v>0.81200000000000006</v>
      </c>
      <c r="E6" s="116"/>
      <c r="F6" s="167"/>
      <c r="G6" s="146"/>
      <c r="H6" s="146"/>
      <c r="I6" s="271"/>
      <c r="J6" s="223">
        <v>385.09790000000851</v>
      </c>
      <c r="K6" s="223">
        <v>385.09790000000851</v>
      </c>
      <c r="L6" s="223">
        <v>385.09790000000851</v>
      </c>
      <c r="M6" s="223">
        <v>385.09790000000851</v>
      </c>
      <c r="N6" s="223">
        <v>130.93328600000291</v>
      </c>
      <c r="O6" s="223">
        <v>70.324079413069057</v>
      </c>
      <c r="P6" s="223">
        <v>0</v>
      </c>
      <c r="Q6" s="223">
        <v>0</v>
      </c>
      <c r="R6" s="223">
        <v>0</v>
      </c>
      <c r="S6" s="223">
        <v>0</v>
      </c>
      <c r="T6" s="223">
        <v>0</v>
      </c>
      <c r="U6" s="223">
        <v>0</v>
      </c>
      <c r="V6" s="223">
        <v>0</v>
      </c>
      <c r="W6" s="223">
        <v>0</v>
      </c>
      <c r="X6" s="223">
        <v>0</v>
      </c>
      <c r="Y6" s="223">
        <v>0</v>
      </c>
      <c r="Z6" s="223">
        <v>0</v>
      </c>
      <c r="AA6" s="223">
        <v>0</v>
      </c>
      <c r="AB6" s="223">
        <v>0</v>
      </c>
      <c r="AC6" s="223">
        <v>0</v>
      </c>
      <c r="AD6" s="223">
        <v>0</v>
      </c>
      <c r="AE6" s="223">
        <v>0</v>
      </c>
      <c r="AF6" s="223">
        <v>0</v>
      </c>
      <c r="AG6" s="223">
        <v>0</v>
      </c>
      <c r="AH6" s="223">
        <v>0</v>
      </c>
      <c r="AI6" s="223">
        <v>0</v>
      </c>
      <c r="AJ6" s="258">
        <v>6604.6349942702318</v>
      </c>
    </row>
    <row r="7" spans="1:36" ht="15.75" customHeight="1" x14ac:dyDescent="0.3">
      <c r="A7" s="273" t="s">
        <v>498</v>
      </c>
      <c r="B7" s="274">
        <v>10</v>
      </c>
      <c r="C7" s="223">
        <v>815.28666948831085</v>
      </c>
      <c r="D7" s="275">
        <v>0.69000000000000006</v>
      </c>
      <c r="E7" s="116"/>
      <c r="F7" s="167"/>
      <c r="G7" s="146"/>
      <c r="H7" s="146"/>
      <c r="I7" s="271"/>
      <c r="J7" s="223">
        <v>562.5478015649494</v>
      </c>
      <c r="K7" s="223">
        <v>562.5478015649494</v>
      </c>
      <c r="L7" s="223">
        <v>562.5478015649494</v>
      </c>
      <c r="M7" s="223">
        <v>562.5478015649494</v>
      </c>
      <c r="N7" s="223">
        <v>343.15415895461911</v>
      </c>
      <c r="O7" s="223">
        <v>343.15415895461911</v>
      </c>
      <c r="P7" s="223">
        <v>343.15415895461911</v>
      </c>
      <c r="Q7" s="223">
        <v>343.15415895461911</v>
      </c>
      <c r="R7" s="223">
        <v>343.15415895461911</v>
      </c>
      <c r="S7" s="223">
        <v>343.15415895461911</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58">
        <v>7843.9666802083339</v>
      </c>
    </row>
    <row r="8" spans="1:36" ht="15.75" customHeight="1" x14ac:dyDescent="0.3">
      <c r="A8" s="273" t="s">
        <v>500</v>
      </c>
      <c r="B8" s="274">
        <v>6.921373200442968</v>
      </c>
      <c r="C8" s="223">
        <v>231.97131426602598</v>
      </c>
      <c r="D8" s="275">
        <v>0.79400000000000004</v>
      </c>
      <c r="E8" s="116"/>
      <c r="F8" s="167"/>
      <c r="G8" s="146"/>
      <c r="H8" s="146"/>
      <c r="I8" s="271"/>
      <c r="J8" s="223">
        <v>184.22209200000751</v>
      </c>
      <c r="K8" s="223">
        <v>184.22209200000751</v>
      </c>
      <c r="L8" s="223">
        <v>184.22209200000751</v>
      </c>
      <c r="M8" s="223">
        <v>184.22209200000751</v>
      </c>
      <c r="N8" s="223">
        <v>112.37547612000458</v>
      </c>
      <c r="O8" s="223">
        <v>112.37547612000458</v>
      </c>
      <c r="P8" s="223">
        <v>103.53975208399095</v>
      </c>
      <c r="Q8" s="223">
        <v>0</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58">
        <v>309.10598107863262</v>
      </c>
    </row>
    <row r="9" spans="1:36" ht="15.75" customHeight="1" x14ac:dyDescent="0.3">
      <c r="A9" s="273" t="s">
        <v>501</v>
      </c>
      <c r="B9" s="274">
        <v>10</v>
      </c>
      <c r="C9" s="223">
        <v>1017.2591548666951</v>
      </c>
      <c r="D9" s="275">
        <v>0.69000000000000006</v>
      </c>
      <c r="E9" s="116"/>
      <c r="F9" s="167"/>
      <c r="G9" s="146"/>
      <c r="H9" s="146"/>
      <c r="I9" s="271"/>
      <c r="J9" s="223">
        <v>701.9088155047923</v>
      </c>
      <c r="K9" s="223">
        <v>701.9088155047923</v>
      </c>
      <c r="L9" s="223">
        <v>701.9088155047923</v>
      </c>
      <c r="M9" s="223">
        <v>701.9088155047923</v>
      </c>
      <c r="N9" s="223">
        <v>491.33617085335459</v>
      </c>
      <c r="O9" s="223">
        <v>491.33617085335459</v>
      </c>
      <c r="P9" s="223">
        <v>491.33617085335459</v>
      </c>
      <c r="Q9" s="223">
        <v>491.33617085335459</v>
      </c>
      <c r="R9" s="223">
        <v>491.33617085335459</v>
      </c>
      <c r="S9" s="223">
        <v>491.33617085335459</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58">
        <v>12329.089230224401</v>
      </c>
    </row>
    <row r="10" spans="1:36" ht="15.75" customHeight="1" x14ac:dyDescent="0.3">
      <c r="A10" s="273" t="s">
        <v>503</v>
      </c>
      <c r="B10" s="274">
        <v>4.7065337763012183</v>
      </c>
      <c r="C10" s="223">
        <v>287.97891979518533</v>
      </c>
      <c r="D10" s="275">
        <v>0.78500000000000003</v>
      </c>
      <c r="E10" s="116"/>
      <c r="F10" s="167"/>
      <c r="G10" s="146"/>
      <c r="H10" s="146"/>
      <c r="I10" s="271"/>
      <c r="J10" s="223">
        <v>226.10293200000751</v>
      </c>
      <c r="K10" s="223">
        <v>226.10293200000751</v>
      </c>
      <c r="L10" s="223">
        <v>226.10293200000751</v>
      </c>
      <c r="M10" s="223">
        <v>226.10293200000751</v>
      </c>
      <c r="N10" s="223">
        <v>111.82455086512</v>
      </c>
      <c r="O10" s="223">
        <v>0</v>
      </c>
      <c r="P10" s="223">
        <v>0</v>
      </c>
      <c r="Q10" s="223">
        <v>0</v>
      </c>
      <c r="R10" s="223">
        <v>0</v>
      </c>
      <c r="S10" s="223">
        <v>0</v>
      </c>
      <c r="T10" s="223">
        <v>0</v>
      </c>
      <c r="U10" s="223">
        <v>0</v>
      </c>
      <c r="V10" s="223">
        <v>0</v>
      </c>
      <c r="W10" s="223">
        <v>0</v>
      </c>
      <c r="X10" s="223">
        <v>0</v>
      </c>
      <c r="Y10" s="223">
        <v>0</v>
      </c>
      <c r="Z10" s="223">
        <v>0</v>
      </c>
      <c r="AA10" s="223">
        <v>0</v>
      </c>
      <c r="AB10" s="223">
        <v>0</v>
      </c>
      <c r="AC10" s="223">
        <v>0</v>
      </c>
      <c r="AD10" s="223">
        <v>0</v>
      </c>
      <c r="AE10" s="223">
        <v>0</v>
      </c>
      <c r="AF10" s="223">
        <v>0</v>
      </c>
      <c r="AG10" s="223">
        <v>0</v>
      </c>
      <c r="AH10" s="223">
        <v>0</v>
      </c>
      <c r="AI10" s="223">
        <v>0</v>
      </c>
      <c r="AJ10" s="258">
        <v>3342.1663788124151</v>
      </c>
    </row>
    <row r="11" spans="1:36" ht="15.75" customHeight="1" x14ac:dyDescent="0.3">
      <c r="A11" s="273" t="s">
        <v>504</v>
      </c>
      <c r="B11" s="274">
        <v>14.797277300976621</v>
      </c>
      <c r="C11" s="223">
        <v>152.7287697073221</v>
      </c>
      <c r="D11" s="275">
        <v>0.91400000000000003</v>
      </c>
      <c r="E11" s="116"/>
      <c r="F11" s="167"/>
      <c r="G11" s="146"/>
      <c r="H11" s="146"/>
      <c r="I11" s="271"/>
      <c r="J11" s="223">
        <v>139.54138500000269</v>
      </c>
      <c r="K11" s="223">
        <v>139.54138500000269</v>
      </c>
      <c r="L11" s="223">
        <v>139.54138500000269</v>
      </c>
      <c r="M11" s="223">
        <v>139.54138500000269</v>
      </c>
      <c r="N11" s="223">
        <v>85.12024485000164</v>
      </c>
      <c r="O11" s="223">
        <v>85.12024485000164</v>
      </c>
      <c r="P11" s="223">
        <v>85.12024485000164</v>
      </c>
      <c r="Q11" s="223">
        <v>85.12024485000164</v>
      </c>
      <c r="R11" s="223">
        <v>85.12024485000164</v>
      </c>
      <c r="S11" s="223">
        <v>85.12024485000164</v>
      </c>
      <c r="T11" s="223">
        <v>85.12024485000164</v>
      </c>
      <c r="U11" s="223">
        <v>85.12024485000164</v>
      </c>
      <c r="V11" s="223">
        <v>85.12024485000164</v>
      </c>
      <c r="W11" s="223">
        <v>85.12024485000164</v>
      </c>
      <c r="X11" s="223">
        <v>67.864439072478405</v>
      </c>
      <c r="Y11" s="223">
        <v>0</v>
      </c>
      <c r="Z11" s="223">
        <v>0</v>
      </c>
      <c r="AA11" s="223">
        <v>0</v>
      </c>
      <c r="AB11" s="223">
        <v>0</v>
      </c>
      <c r="AC11" s="223">
        <v>0</v>
      </c>
      <c r="AD11" s="223">
        <v>0</v>
      </c>
      <c r="AE11" s="223">
        <v>0</v>
      </c>
      <c r="AF11" s="223">
        <v>0</v>
      </c>
      <c r="AG11" s="223">
        <v>0</v>
      </c>
      <c r="AH11" s="223">
        <v>0</v>
      </c>
      <c r="AI11" s="223">
        <v>0</v>
      </c>
      <c r="AJ11" s="258">
        <v>2547.874932679782</v>
      </c>
    </row>
    <row r="12" spans="1:36" ht="15.75" customHeight="1" x14ac:dyDescent="0.3">
      <c r="A12" s="273" t="s">
        <v>505</v>
      </c>
      <c r="B12" s="274">
        <v>11.619800139437601</v>
      </c>
      <c r="C12" s="223">
        <v>0.67411800396442412</v>
      </c>
      <c r="D12" s="275">
        <v>0.69000000000000006</v>
      </c>
      <c r="E12" s="116"/>
      <c r="F12" s="167"/>
      <c r="G12" s="146"/>
      <c r="H12" s="146"/>
      <c r="I12" s="271"/>
      <c r="J12" s="223">
        <v>0.46514199999999567</v>
      </c>
      <c r="K12" s="223">
        <v>0.46514199999999567</v>
      </c>
      <c r="L12" s="223">
        <v>0.46514199999999567</v>
      </c>
      <c r="M12" s="223">
        <v>0.46514199999999567</v>
      </c>
      <c r="N12" s="223">
        <v>0.28373661999999733</v>
      </c>
      <c r="O12" s="223">
        <v>0.28373661999999733</v>
      </c>
      <c r="P12" s="223">
        <v>0.28373661999999733</v>
      </c>
      <c r="Q12" s="223">
        <v>0.28373661999999733</v>
      </c>
      <c r="R12" s="223">
        <v>0.28373661999999733</v>
      </c>
      <c r="S12" s="223">
        <v>0.28373661999999733</v>
      </c>
      <c r="T12" s="223">
        <v>0.28373661999999733</v>
      </c>
      <c r="U12" s="223">
        <v>0.17585999663955187</v>
      </c>
      <c r="V12" s="223">
        <v>0</v>
      </c>
      <c r="W12" s="223">
        <v>0</v>
      </c>
      <c r="X12" s="223">
        <v>0</v>
      </c>
      <c r="Y12" s="223">
        <v>0</v>
      </c>
      <c r="Z12" s="223">
        <v>0</v>
      </c>
      <c r="AA12" s="223">
        <v>0</v>
      </c>
      <c r="AB12" s="223">
        <v>0</v>
      </c>
      <c r="AC12" s="223">
        <v>0</v>
      </c>
      <c r="AD12" s="223">
        <v>0</v>
      </c>
      <c r="AE12" s="223">
        <v>0</v>
      </c>
      <c r="AF12" s="223">
        <v>0</v>
      </c>
      <c r="AG12" s="223">
        <v>0</v>
      </c>
      <c r="AH12" s="223">
        <v>0</v>
      </c>
      <c r="AI12" s="223">
        <v>0</v>
      </c>
      <c r="AJ12" s="258">
        <v>41.119949507580294</v>
      </c>
    </row>
    <row r="13" spans="1:36" ht="15.75" customHeight="1" x14ac:dyDescent="0.3">
      <c r="A13" s="273" t="s">
        <v>506</v>
      </c>
      <c r="B13" s="274">
        <v>8</v>
      </c>
      <c r="C13" s="223">
        <v>3.3337812687158581</v>
      </c>
      <c r="D13" s="275">
        <v>0.69000000000000006</v>
      </c>
      <c r="E13" s="116"/>
      <c r="F13" s="167"/>
      <c r="G13" s="146"/>
      <c r="H13" s="146"/>
      <c r="I13" s="271"/>
      <c r="J13" s="223">
        <v>2.300309086027394</v>
      </c>
      <c r="K13" s="223">
        <v>2.300309086027394</v>
      </c>
      <c r="L13" s="223">
        <v>2.300309086027394</v>
      </c>
      <c r="M13" s="223">
        <v>2.300309086027394</v>
      </c>
      <c r="N13" s="223">
        <v>2.300309086027394</v>
      </c>
      <c r="O13" s="223">
        <v>2.300309086027394</v>
      </c>
      <c r="P13" s="223">
        <v>2.300309086027394</v>
      </c>
      <c r="Q13" s="223">
        <v>2.300309086027394</v>
      </c>
      <c r="R13" s="223">
        <v>0</v>
      </c>
      <c r="S13" s="223">
        <v>0</v>
      </c>
      <c r="T13" s="223">
        <v>0</v>
      </c>
      <c r="U13" s="223">
        <v>0</v>
      </c>
      <c r="V13" s="223">
        <v>0</v>
      </c>
      <c r="W13" s="223">
        <v>0</v>
      </c>
      <c r="X13" s="223">
        <v>0</v>
      </c>
      <c r="Y13" s="223">
        <v>0</v>
      </c>
      <c r="Z13" s="223">
        <v>0</v>
      </c>
      <c r="AA13" s="223">
        <v>0</v>
      </c>
      <c r="AB13" s="223">
        <v>0</v>
      </c>
      <c r="AC13" s="223">
        <v>0</v>
      </c>
      <c r="AD13" s="223">
        <v>0</v>
      </c>
      <c r="AE13" s="223">
        <v>0</v>
      </c>
      <c r="AF13" s="223">
        <v>0</v>
      </c>
      <c r="AG13" s="223">
        <v>0</v>
      </c>
      <c r="AH13" s="223">
        <v>0</v>
      </c>
      <c r="AI13" s="223">
        <v>0</v>
      </c>
      <c r="AJ13" s="258">
        <f>SUM(H13:AI13)</f>
        <v>18.402472688219152</v>
      </c>
    </row>
    <row r="14" spans="1:36" ht="15.75" customHeight="1" x14ac:dyDescent="0.3">
      <c r="A14" s="273" t="s">
        <v>508</v>
      </c>
      <c r="B14" s="274">
        <v>10</v>
      </c>
      <c r="C14" s="223">
        <v>10.668558446604765</v>
      </c>
      <c r="D14" s="275">
        <v>0.67600000000000005</v>
      </c>
      <c r="E14" s="116"/>
      <c r="F14" s="167"/>
      <c r="G14" s="146"/>
      <c r="H14" s="146"/>
      <c r="I14" s="271"/>
      <c r="J14" s="223">
        <v>7.2119455099048206</v>
      </c>
      <c r="K14" s="223">
        <v>7.2119455099048206</v>
      </c>
      <c r="L14" s="223">
        <v>7.2119455099048206</v>
      </c>
      <c r="M14" s="223">
        <v>7.2119455099048206</v>
      </c>
      <c r="N14" s="223">
        <v>2.8934325385738147</v>
      </c>
      <c r="O14" s="223">
        <v>2.8934325385738147</v>
      </c>
      <c r="P14" s="223">
        <v>2.8934325385738147</v>
      </c>
      <c r="Q14" s="223">
        <v>2.8934325385738147</v>
      </c>
      <c r="R14" s="223">
        <v>2.8934325385738147</v>
      </c>
      <c r="S14" s="223">
        <v>2.8934325385738147</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58">
        <f>SUM(H14:AI14)</f>
        <v>46.208377271062162</v>
      </c>
    </row>
    <row r="15" spans="1:36" ht="15.75" customHeight="1" x14ac:dyDescent="0.3">
      <c r="A15" s="273" t="s">
        <v>259</v>
      </c>
      <c r="B15" s="274">
        <v>5.5370985603543739</v>
      </c>
      <c r="C15" s="223">
        <v>91.031415931493044</v>
      </c>
      <c r="D15" s="275">
        <v>1</v>
      </c>
      <c r="E15" s="116"/>
      <c r="F15" s="167"/>
      <c r="G15" s="146"/>
      <c r="H15" s="146"/>
      <c r="I15" s="271"/>
      <c r="J15" s="223">
        <v>91.031416000000007</v>
      </c>
      <c r="K15" s="223">
        <v>91.031416000000007</v>
      </c>
      <c r="L15" s="223">
        <v>91.031416000000007</v>
      </c>
      <c r="M15" s="223">
        <v>91.031416000000007</v>
      </c>
      <c r="N15" s="223">
        <v>30.950681440000004</v>
      </c>
      <c r="O15" s="223">
        <v>16.623566443410841</v>
      </c>
      <c r="P15" s="223">
        <v>0</v>
      </c>
      <c r="Q15" s="223">
        <v>0</v>
      </c>
      <c r="R15" s="223">
        <v>0</v>
      </c>
      <c r="S15" s="223">
        <v>0</v>
      </c>
      <c r="T15" s="223">
        <v>0</v>
      </c>
      <c r="U15" s="223">
        <v>0</v>
      </c>
      <c r="V15" s="223">
        <v>0</v>
      </c>
      <c r="W15" s="223">
        <v>0</v>
      </c>
      <c r="X15" s="223">
        <v>0</v>
      </c>
      <c r="Y15" s="223">
        <v>0</v>
      </c>
      <c r="Z15" s="223">
        <v>0</v>
      </c>
      <c r="AA15" s="223">
        <v>0</v>
      </c>
      <c r="AB15" s="223">
        <v>0</v>
      </c>
      <c r="AC15" s="223">
        <v>0</v>
      </c>
      <c r="AD15" s="223">
        <v>0</v>
      </c>
      <c r="AE15" s="223">
        <v>0</v>
      </c>
      <c r="AF15" s="223">
        <v>0</v>
      </c>
      <c r="AG15" s="223">
        <v>0</v>
      </c>
      <c r="AH15" s="223">
        <v>0</v>
      </c>
      <c r="AI15" s="223">
        <v>0</v>
      </c>
      <c r="AJ15" s="258">
        <f>SUM(H15:AI15)</f>
        <v>411.69991188341083</v>
      </c>
    </row>
    <row r="16" spans="1:36" ht="15.75" customHeight="1" x14ac:dyDescent="0.3">
      <c r="A16" s="273" t="s">
        <v>509</v>
      </c>
      <c r="B16" s="274">
        <v>10</v>
      </c>
      <c r="C16" s="223">
        <v>957.65078979897498</v>
      </c>
      <c r="D16" s="275">
        <v>0.69000000000000006</v>
      </c>
      <c r="E16" s="116"/>
      <c r="F16" s="167"/>
      <c r="G16" s="146"/>
      <c r="H16" s="146"/>
      <c r="I16" s="271"/>
      <c r="J16" s="223">
        <v>660.77904702723606</v>
      </c>
      <c r="K16" s="223">
        <v>660.77904702723606</v>
      </c>
      <c r="L16" s="223">
        <v>660.77904702723606</v>
      </c>
      <c r="M16" s="223">
        <v>660.77904702723606</v>
      </c>
      <c r="N16" s="223">
        <v>403.07521868661399</v>
      </c>
      <c r="O16" s="223">
        <v>403.07521868661399</v>
      </c>
      <c r="P16" s="223">
        <v>403.07521868661399</v>
      </c>
      <c r="Q16" s="223">
        <v>403.07521868661399</v>
      </c>
      <c r="R16" s="223">
        <v>403.07521868661399</v>
      </c>
      <c r="S16" s="223">
        <v>403.07521868661399</v>
      </c>
      <c r="T16" s="223">
        <v>0</v>
      </c>
      <c r="U16" s="223">
        <v>0</v>
      </c>
      <c r="V16" s="223">
        <v>0</v>
      </c>
      <c r="W16" s="223">
        <v>0</v>
      </c>
      <c r="X16" s="223">
        <v>0</v>
      </c>
      <c r="Y16" s="223">
        <v>0</v>
      </c>
      <c r="Z16" s="223">
        <v>0</v>
      </c>
      <c r="AA16" s="223">
        <v>0</v>
      </c>
      <c r="AB16" s="223">
        <v>0</v>
      </c>
      <c r="AC16" s="223">
        <v>0</v>
      </c>
      <c r="AD16" s="223">
        <v>0</v>
      </c>
      <c r="AE16" s="223">
        <v>0</v>
      </c>
      <c r="AF16" s="223">
        <v>0</v>
      </c>
      <c r="AG16" s="223">
        <v>0</v>
      </c>
      <c r="AH16" s="223">
        <v>0</v>
      </c>
      <c r="AI16" s="223">
        <v>0</v>
      </c>
      <c r="AJ16" s="258">
        <f t="shared" ref="AJ16:AJ23" si="1">SUM(H16:AI16)</f>
        <v>5061.567500228628</v>
      </c>
    </row>
    <row r="17" spans="1:36" ht="15.75" customHeight="1" x14ac:dyDescent="0.3">
      <c r="A17" s="273" t="s">
        <v>511</v>
      </c>
      <c r="B17" s="274">
        <v>6.921373200442968</v>
      </c>
      <c r="C17" s="223">
        <v>194.04957550251481</v>
      </c>
      <c r="D17" s="275">
        <v>0.751</v>
      </c>
      <c r="E17" s="116"/>
      <c r="F17" s="167"/>
      <c r="G17" s="146"/>
      <c r="H17" s="146"/>
      <c r="I17" s="271"/>
      <c r="J17" s="223">
        <v>145.80157600000697</v>
      </c>
      <c r="K17" s="223">
        <v>145.80157600000697</v>
      </c>
      <c r="L17" s="223">
        <v>145.80157600000697</v>
      </c>
      <c r="M17" s="223">
        <v>145.80157600000697</v>
      </c>
      <c r="N17" s="223">
        <v>88.938961360004257</v>
      </c>
      <c r="O17" s="223">
        <v>88.938961360004257</v>
      </c>
      <c r="P17" s="223">
        <v>81.945975472340592</v>
      </c>
      <c r="Q17" s="223">
        <v>0</v>
      </c>
      <c r="R17" s="223">
        <v>0</v>
      </c>
      <c r="S17" s="223">
        <v>0</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58">
        <f t="shared" si="1"/>
        <v>843.03020219237692</v>
      </c>
    </row>
    <row r="18" spans="1:36" ht="15.75" customHeight="1" x14ac:dyDescent="0.3">
      <c r="A18" s="273" t="s">
        <v>512</v>
      </c>
      <c r="B18" s="274">
        <v>10</v>
      </c>
      <c r="C18" s="223">
        <v>1195.0364640278822</v>
      </c>
      <c r="D18" s="275">
        <v>0.69000000000000006</v>
      </c>
      <c r="E18" s="116"/>
      <c r="F18" s="167"/>
      <c r="G18" s="146"/>
      <c r="H18" s="146"/>
      <c r="I18" s="271"/>
      <c r="J18" s="223">
        <v>824.57516221154538</v>
      </c>
      <c r="K18" s="223">
        <v>824.57516221154538</v>
      </c>
      <c r="L18" s="223">
        <v>824.57516221154538</v>
      </c>
      <c r="M18" s="223">
        <v>824.57516221154538</v>
      </c>
      <c r="N18" s="223">
        <v>577.20261354808167</v>
      </c>
      <c r="O18" s="223">
        <v>577.20261354808167</v>
      </c>
      <c r="P18" s="223">
        <v>577.20261354808167</v>
      </c>
      <c r="Q18" s="223">
        <v>577.20261354808167</v>
      </c>
      <c r="R18" s="223">
        <v>577.20261354808167</v>
      </c>
      <c r="S18" s="223">
        <v>577.20261354808167</v>
      </c>
      <c r="T18" s="223">
        <v>0</v>
      </c>
      <c r="U18" s="223">
        <v>0</v>
      </c>
      <c r="V18" s="223">
        <v>0</v>
      </c>
      <c r="W18" s="223">
        <v>0</v>
      </c>
      <c r="X18" s="223">
        <v>0</v>
      </c>
      <c r="Y18" s="223">
        <v>0</v>
      </c>
      <c r="Z18" s="223">
        <v>0</v>
      </c>
      <c r="AA18" s="223">
        <v>0</v>
      </c>
      <c r="AB18" s="223">
        <v>0</v>
      </c>
      <c r="AC18" s="223">
        <v>0</v>
      </c>
      <c r="AD18" s="223">
        <v>0</v>
      </c>
      <c r="AE18" s="223">
        <v>0</v>
      </c>
      <c r="AF18" s="223">
        <v>0</v>
      </c>
      <c r="AG18" s="223">
        <v>0</v>
      </c>
      <c r="AH18" s="223">
        <v>0</v>
      </c>
      <c r="AI18" s="223">
        <v>0</v>
      </c>
      <c r="AJ18" s="258">
        <f t="shared" si="1"/>
        <v>6761.5163301346729</v>
      </c>
    </row>
    <row r="19" spans="1:36" ht="15.75" customHeight="1" x14ac:dyDescent="0.3">
      <c r="A19" s="273" t="s">
        <v>514</v>
      </c>
      <c r="B19" s="274">
        <v>4.7065337763012183</v>
      </c>
      <c r="C19" s="223">
        <v>220.51494706232847</v>
      </c>
      <c r="D19" s="275">
        <v>0.71499999999999997</v>
      </c>
      <c r="E19" s="116"/>
      <c r="F19" s="167"/>
      <c r="G19" s="146"/>
      <c r="H19" s="146"/>
      <c r="I19" s="271"/>
      <c r="J19" s="223">
        <v>157.60162899999989</v>
      </c>
      <c r="K19" s="223">
        <v>157.60162899999989</v>
      </c>
      <c r="L19" s="223">
        <v>157.60162899999989</v>
      </c>
      <c r="M19" s="223">
        <v>157.60162899999989</v>
      </c>
      <c r="N19" s="223">
        <v>77.945611862015454</v>
      </c>
      <c r="O19" s="223">
        <v>0</v>
      </c>
      <c r="P19" s="223">
        <v>0</v>
      </c>
      <c r="Q19" s="223">
        <v>0</v>
      </c>
      <c r="R19" s="223">
        <v>0</v>
      </c>
      <c r="S19" s="223">
        <v>0</v>
      </c>
      <c r="T19" s="223">
        <v>0</v>
      </c>
      <c r="U19" s="223">
        <v>0</v>
      </c>
      <c r="V19" s="223">
        <v>0</v>
      </c>
      <c r="W19" s="223">
        <v>0</v>
      </c>
      <c r="X19" s="223">
        <v>0</v>
      </c>
      <c r="Y19" s="223">
        <v>0</v>
      </c>
      <c r="Z19" s="223">
        <v>0</v>
      </c>
      <c r="AA19" s="223">
        <v>0</v>
      </c>
      <c r="AB19" s="223">
        <v>0</v>
      </c>
      <c r="AC19" s="223">
        <v>0</v>
      </c>
      <c r="AD19" s="223">
        <v>0</v>
      </c>
      <c r="AE19" s="223">
        <v>0</v>
      </c>
      <c r="AF19" s="223">
        <v>0</v>
      </c>
      <c r="AG19" s="223">
        <v>0</v>
      </c>
      <c r="AH19" s="223">
        <v>0</v>
      </c>
      <c r="AI19" s="223">
        <v>0</v>
      </c>
      <c r="AJ19" s="258">
        <f t="shared" si="1"/>
        <v>708.35212786201498</v>
      </c>
    </row>
    <row r="20" spans="1:36" ht="15.75" customHeight="1" x14ac:dyDescent="0.3">
      <c r="A20" s="273" t="s">
        <v>260</v>
      </c>
      <c r="B20" s="274">
        <v>14.797277300976621</v>
      </c>
      <c r="C20" s="223">
        <v>11.57996796017885</v>
      </c>
      <c r="D20" s="275">
        <v>1</v>
      </c>
      <c r="E20" s="116"/>
      <c r="F20" s="167"/>
      <c r="G20" s="146"/>
      <c r="H20" s="146"/>
      <c r="I20" s="271"/>
      <c r="J20" s="223">
        <v>11.574543999999999</v>
      </c>
      <c r="K20" s="223">
        <v>11.574543999999999</v>
      </c>
      <c r="L20" s="223">
        <v>11.574543999999999</v>
      </c>
      <c r="M20" s="223">
        <v>11.574543999999999</v>
      </c>
      <c r="N20" s="223">
        <v>7.0604718399999999</v>
      </c>
      <c r="O20" s="223">
        <v>7.0604718399999999</v>
      </c>
      <c r="P20" s="223">
        <v>7.0604718399999999</v>
      </c>
      <c r="Q20" s="223">
        <v>7.0604718399999999</v>
      </c>
      <c r="R20" s="223">
        <v>7.0604718399999999</v>
      </c>
      <c r="S20" s="223">
        <v>7.0604718399999999</v>
      </c>
      <c r="T20" s="223">
        <v>7.0604718399999999</v>
      </c>
      <c r="U20" s="223">
        <v>7.0604718399999999</v>
      </c>
      <c r="V20" s="223">
        <v>7.0604718399999999</v>
      </c>
      <c r="W20" s="223">
        <v>7.0604718399999999</v>
      </c>
      <c r="X20" s="223">
        <v>5.6291539322166351</v>
      </c>
      <c r="Y20" s="223">
        <v>0</v>
      </c>
      <c r="Z20" s="223">
        <v>0</v>
      </c>
      <c r="AA20" s="223">
        <v>0</v>
      </c>
      <c r="AB20" s="223">
        <v>0</v>
      </c>
      <c r="AC20" s="223">
        <v>0</v>
      </c>
      <c r="AD20" s="223">
        <v>0</v>
      </c>
      <c r="AE20" s="223">
        <v>0</v>
      </c>
      <c r="AF20" s="223">
        <v>0</v>
      </c>
      <c r="AG20" s="223">
        <v>0</v>
      </c>
      <c r="AH20" s="223">
        <v>0</v>
      </c>
      <c r="AI20" s="223">
        <v>0</v>
      </c>
      <c r="AJ20" s="258">
        <f t="shared" si="1"/>
        <v>122.53204833221668</v>
      </c>
    </row>
    <row r="21" spans="1:36" ht="15.75" customHeight="1" x14ac:dyDescent="0.3">
      <c r="A21" s="273" t="s">
        <v>261</v>
      </c>
      <c r="B21" s="274">
        <v>11.619800139437601</v>
      </c>
      <c r="C21" s="223">
        <v>1.0184970073103901</v>
      </c>
      <c r="D21" s="275">
        <v>0.69000000000000006</v>
      </c>
      <c r="E21" s="116"/>
      <c r="F21" s="167"/>
      <c r="G21" s="146"/>
      <c r="H21" s="146"/>
      <c r="I21" s="271"/>
      <c r="J21" s="223">
        <v>0.70322799999999974</v>
      </c>
      <c r="K21" s="223">
        <v>0.70322799999999974</v>
      </c>
      <c r="L21" s="223">
        <v>0.70322799999999974</v>
      </c>
      <c r="M21" s="223">
        <v>0.70322799999999974</v>
      </c>
      <c r="N21" s="223">
        <v>0.42896907999999984</v>
      </c>
      <c r="O21" s="223">
        <v>0.42896907999999984</v>
      </c>
      <c r="P21" s="223">
        <v>0.42896907999999984</v>
      </c>
      <c r="Q21" s="223">
        <v>0.42896907999999984</v>
      </c>
      <c r="R21" s="223">
        <v>0.42896907999999984</v>
      </c>
      <c r="S21" s="223">
        <v>0.42896907999999984</v>
      </c>
      <c r="T21" s="223">
        <v>0.42896907999999984</v>
      </c>
      <c r="U21" s="223">
        <v>0.26587509559841921</v>
      </c>
      <c r="V21" s="223">
        <v>0</v>
      </c>
      <c r="W21" s="223">
        <v>0</v>
      </c>
      <c r="X21" s="223">
        <v>0</v>
      </c>
      <c r="Y21" s="223">
        <v>0</v>
      </c>
      <c r="Z21" s="223">
        <v>0</v>
      </c>
      <c r="AA21" s="223">
        <v>0</v>
      </c>
      <c r="AB21" s="223">
        <v>0</v>
      </c>
      <c r="AC21" s="223">
        <v>0</v>
      </c>
      <c r="AD21" s="223">
        <v>0</v>
      </c>
      <c r="AE21" s="223">
        <v>0</v>
      </c>
      <c r="AF21" s="223">
        <v>0</v>
      </c>
      <c r="AG21" s="223">
        <v>0</v>
      </c>
      <c r="AH21" s="223">
        <v>0</v>
      </c>
      <c r="AI21" s="223">
        <v>0</v>
      </c>
      <c r="AJ21" s="258">
        <f t="shared" si="1"/>
        <v>6.0815706555984175</v>
      </c>
    </row>
    <row r="22" spans="1:36" ht="15.75" customHeight="1" x14ac:dyDescent="0.3">
      <c r="A22" s="273" t="s">
        <v>262</v>
      </c>
      <c r="B22" s="274">
        <v>8</v>
      </c>
      <c r="C22" s="223">
        <v>7.0437063462734226</v>
      </c>
      <c r="D22" s="275">
        <v>0.69000000000000006</v>
      </c>
      <c r="E22" s="116"/>
      <c r="F22" s="167"/>
      <c r="G22" s="146"/>
      <c r="H22" s="146"/>
      <c r="I22" s="271"/>
      <c r="J22" s="223">
        <v>4.8601575038846319</v>
      </c>
      <c r="K22" s="223">
        <v>4.8601575038846319</v>
      </c>
      <c r="L22" s="223">
        <v>4.8601575038846319</v>
      </c>
      <c r="M22" s="223">
        <v>4.8601575038846319</v>
      </c>
      <c r="N22" s="223">
        <v>4.8601575038846319</v>
      </c>
      <c r="O22" s="223">
        <v>4.8601575038846319</v>
      </c>
      <c r="P22" s="223">
        <v>4.8601575038846319</v>
      </c>
      <c r="Q22" s="223">
        <v>4.8601575038846319</v>
      </c>
      <c r="R22" s="223">
        <v>0</v>
      </c>
      <c r="S22" s="223">
        <v>0</v>
      </c>
      <c r="T22" s="223">
        <v>0</v>
      </c>
      <c r="U22" s="223">
        <v>0</v>
      </c>
      <c r="V22" s="223">
        <v>0</v>
      </c>
      <c r="W22" s="223">
        <v>0</v>
      </c>
      <c r="X22" s="223">
        <v>0</v>
      </c>
      <c r="Y22" s="223">
        <v>0</v>
      </c>
      <c r="Z22" s="223">
        <v>0</v>
      </c>
      <c r="AA22" s="223">
        <v>0</v>
      </c>
      <c r="AB22" s="223">
        <v>0</v>
      </c>
      <c r="AC22" s="223">
        <v>0</v>
      </c>
      <c r="AD22" s="223">
        <v>0</v>
      </c>
      <c r="AE22" s="223">
        <v>0</v>
      </c>
      <c r="AF22" s="223">
        <v>0</v>
      </c>
      <c r="AG22" s="223">
        <v>0</v>
      </c>
      <c r="AH22" s="223">
        <v>0</v>
      </c>
      <c r="AI22" s="223">
        <v>0</v>
      </c>
      <c r="AJ22" s="258">
        <f t="shared" si="1"/>
        <v>38.881260031077055</v>
      </c>
    </row>
    <row r="23" spans="1:36" ht="15.75" customHeight="1" x14ac:dyDescent="0.3">
      <c r="A23" s="273" t="s">
        <v>515</v>
      </c>
      <c r="B23" s="274">
        <v>10</v>
      </c>
      <c r="C23" s="223">
        <v>5.5735840229214038</v>
      </c>
      <c r="D23" s="275">
        <v>0.7583333333333333</v>
      </c>
      <c r="E23" s="116"/>
      <c r="F23" s="167"/>
      <c r="G23" s="146"/>
      <c r="H23" s="146"/>
      <c r="I23" s="271"/>
      <c r="J23" s="223">
        <v>4.2266345507153984</v>
      </c>
      <c r="K23" s="223">
        <v>4.2266345507153984</v>
      </c>
      <c r="L23" s="223">
        <v>4.2266345507153984</v>
      </c>
      <c r="M23" s="223">
        <v>4.2266345507153984</v>
      </c>
      <c r="N23" s="223">
        <v>2.3005571859543914</v>
      </c>
      <c r="O23" s="223">
        <v>2.3005571859543914</v>
      </c>
      <c r="P23" s="223">
        <v>2.3005571859543914</v>
      </c>
      <c r="Q23" s="223">
        <v>2.3005571859543914</v>
      </c>
      <c r="R23" s="223">
        <v>2.3005571859543914</v>
      </c>
      <c r="S23" s="223">
        <v>2.3005571859543914</v>
      </c>
      <c r="T23" s="223">
        <v>0</v>
      </c>
      <c r="U23" s="223">
        <v>0</v>
      </c>
      <c r="V23" s="223">
        <v>0</v>
      </c>
      <c r="W23" s="223">
        <v>0</v>
      </c>
      <c r="X23" s="223">
        <v>0</v>
      </c>
      <c r="Y23" s="223">
        <v>0</v>
      </c>
      <c r="Z23" s="223">
        <v>0</v>
      </c>
      <c r="AA23" s="223">
        <v>0</v>
      </c>
      <c r="AB23" s="223">
        <v>0</v>
      </c>
      <c r="AC23" s="223">
        <v>0</v>
      </c>
      <c r="AD23" s="223">
        <v>0</v>
      </c>
      <c r="AE23" s="223">
        <v>0</v>
      </c>
      <c r="AF23" s="223">
        <v>0</v>
      </c>
      <c r="AG23" s="223">
        <v>0</v>
      </c>
      <c r="AH23" s="223">
        <v>0</v>
      </c>
      <c r="AI23" s="223">
        <v>0</v>
      </c>
      <c r="AJ23" s="258">
        <f t="shared" si="1"/>
        <v>30.70988131858795</v>
      </c>
    </row>
    <row r="24" spans="1:36" x14ac:dyDescent="0.3">
      <c r="A24" s="226" t="s">
        <v>372</v>
      </c>
      <c r="B24" s="243"/>
      <c r="C24" s="228">
        <f>SUM(C5:C23)</f>
        <v>8798.8912095155883</v>
      </c>
      <c r="D24" s="253">
        <f>J24/C24</f>
        <v>0.71193403045552495</v>
      </c>
      <c r="E24" s="118"/>
      <c r="F24" s="118"/>
      <c r="G24" s="272"/>
      <c r="H24" s="272"/>
      <c r="I24" s="118"/>
      <c r="J24" s="228">
        <f t="shared" ref="J24:AJ24" si="2">SUM(J5:J23)</f>
        <v>6264.2300823301221</v>
      </c>
      <c r="K24" s="228">
        <f t="shared" si="2"/>
        <v>6264.2300823301221</v>
      </c>
      <c r="L24" s="228">
        <f t="shared" si="2"/>
        <v>6264.2300823301221</v>
      </c>
      <c r="M24" s="228">
        <f t="shared" si="2"/>
        <v>6264.2300823301221</v>
      </c>
      <c r="N24" s="228">
        <f t="shared" si="2"/>
        <v>3205.2352526204104</v>
      </c>
      <c r="O24" s="228">
        <f t="shared" si="2"/>
        <v>2940.5287683097522</v>
      </c>
      <c r="P24" s="228">
        <f t="shared" si="2"/>
        <v>2837.7524125295949</v>
      </c>
      <c r="Q24" s="228">
        <f t="shared" si="2"/>
        <v>2652.2666849732632</v>
      </c>
      <c r="R24" s="228">
        <f t="shared" si="2"/>
        <v>2645.106218383351</v>
      </c>
      <c r="S24" s="228">
        <f t="shared" si="2"/>
        <v>2645.106218383351</v>
      </c>
      <c r="T24" s="228">
        <f t="shared" si="2"/>
        <v>92.893422390001646</v>
      </c>
      <c r="U24" s="228">
        <f t="shared" si="2"/>
        <v>92.622451782239608</v>
      </c>
      <c r="V24" s="228">
        <f t="shared" si="2"/>
        <v>92.180716690001645</v>
      </c>
      <c r="W24" s="228">
        <f t="shared" si="2"/>
        <v>92.180716690001645</v>
      </c>
      <c r="X24" s="228">
        <f t="shared" si="2"/>
        <v>73.493593004695043</v>
      </c>
      <c r="Y24" s="228">
        <f t="shared" si="2"/>
        <v>0</v>
      </c>
      <c r="Z24" s="228">
        <f t="shared" si="2"/>
        <v>0</v>
      </c>
      <c r="AA24" s="228">
        <f t="shared" si="2"/>
        <v>0</v>
      </c>
      <c r="AB24" s="228">
        <f t="shared" si="2"/>
        <v>0</v>
      </c>
      <c r="AC24" s="228">
        <f t="shared" si="2"/>
        <v>0</v>
      </c>
      <c r="AD24" s="228">
        <f t="shared" si="2"/>
        <v>0</v>
      </c>
      <c r="AE24" s="228">
        <f t="shared" si="2"/>
        <v>0</v>
      </c>
      <c r="AF24" s="228">
        <f t="shared" si="2"/>
        <v>0</v>
      </c>
      <c r="AG24" s="228">
        <f t="shared" si="2"/>
        <v>0</v>
      </c>
      <c r="AH24" s="228">
        <f t="shared" si="2"/>
        <v>0</v>
      </c>
      <c r="AI24" s="245">
        <f t="shared" si="2"/>
        <v>0</v>
      </c>
      <c r="AJ24" s="220">
        <f t="shared" si="2"/>
        <v>78699.236002154197</v>
      </c>
    </row>
    <row r="25" spans="1:36" x14ac:dyDescent="0.3">
      <c r="A25" s="226" t="s">
        <v>373</v>
      </c>
      <c r="B25" s="231"/>
      <c r="C25" s="232"/>
      <c r="D25" s="244"/>
      <c r="E25" s="118"/>
      <c r="F25" s="118"/>
      <c r="G25" s="119"/>
      <c r="H25" s="119"/>
      <c r="I25" s="118"/>
      <c r="J25" s="220">
        <f>J24-J24</f>
        <v>0</v>
      </c>
      <c r="K25" s="220">
        <f>J24-K24</f>
        <v>0</v>
      </c>
      <c r="L25" s="220">
        <f t="shared" ref="L25:AI25" si="3">K24-L24</f>
        <v>0</v>
      </c>
      <c r="M25" s="220">
        <f t="shared" si="3"/>
        <v>0</v>
      </c>
      <c r="N25" s="220">
        <f t="shared" si="3"/>
        <v>3058.9948297097117</v>
      </c>
      <c r="O25" s="220">
        <f t="shared" si="3"/>
        <v>264.7064843106582</v>
      </c>
      <c r="P25" s="220">
        <f t="shared" si="3"/>
        <v>102.77635578015725</v>
      </c>
      <c r="Q25" s="220">
        <f t="shared" si="3"/>
        <v>185.48572755633177</v>
      </c>
      <c r="R25" s="220">
        <f t="shared" si="3"/>
        <v>7.1604665899121756</v>
      </c>
      <c r="S25" s="220">
        <f t="shared" si="3"/>
        <v>0</v>
      </c>
      <c r="T25" s="220">
        <f t="shared" si="3"/>
        <v>2552.2127959933496</v>
      </c>
      <c r="U25" s="220">
        <f t="shared" si="3"/>
        <v>0.27097060776203818</v>
      </c>
      <c r="V25" s="220">
        <f t="shared" si="3"/>
        <v>0.44173509223796259</v>
      </c>
      <c r="W25" s="220">
        <f t="shared" si="3"/>
        <v>0</v>
      </c>
      <c r="X25" s="220">
        <f t="shared" si="3"/>
        <v>18.687123685306602</v>
      </c>
      <c r="Y25" s="220">
        <f t="shared" si="3"/>
        <v>73.493593004695043</v>
      </c>
      <c r="Z25" s="220">
        <f t="shared" si="3"/>
        <v>0</v>
      </c>
      <c r="AA25" s="220">
        <f t="shared" si="3"/>
        <v>0</v>
      </c>
      <c r="AB25" s="220">
        <f t="shared" si="3"/>
        <v>0</v>
      </c>
      <c r="AC25" s="220">
        <f t="shared" si="3"/>
        <v>0</v>
      </c>
      <c r="AD25" s="220">
        <f t="shared" si="3"/>
        <v>0</v>
      </c>
      <c r="AE25" s="220">
        <f t="shared" si="3"/>
        <v>0</v>
      </c>
      <c r="AF25" s="220">
        <f t="shared" si="3"/>
        <v>0</v>
      </c>
      <c r="AG25" s="220">
        <f t="shared" si="3"/>
        <v>0</v>
      </c>
      <c r="AH25" s="220">
        <f t="shared" si="3"/>
        <v>0</v>
      </c>
      <c r="AI25" s="220">
        <f t="shared" si="3"/>
        <v>0</v>
      </c>
      <c r="AJ25" s="107"/>
    </row>
    <row r="26" spans="1:36" x14ac:dyDescent="0.3">
      <c r="A26" s="226" t="s">
        <v>374</v>
      </c>
      <c r="B26" s="231"/>
      <c r="C26" s="232"/>
      <c r="D26" s="232"/>
      <c r="E26" s="118"/>
      <c r="F26" s="118"/>
      <c r="G26" s="119"/>
      <c r="H26" s="119"/>
      <c r="I26" s="118"/>
      <c r="J26" s="220">
        <f>$J$24-J24</f>
        <v>0</v>
      </c>
      <c r="K26" s="220">
        <f>$J$24-K24</f>
        <v>0</v>
      </c>
      <c r="L26" s="220">
        <f t="shared" ref="L26" si="4">$J$24-L24</f>
        <v>0</v>
      </c>
      <c r="M26" s="220">
        <f>$J$24-M24</f>
        <v>0</v>
      </c>
      <c r="N26" s="220">
        <f t="shared" ref="N26:V26" si="5">$J$24-N24</f>
        <v>3058.9948297097117</v>
      </c>
      <c r="O26" s="220">
        <f t="shared" si="5"/>
        <v>3323.7013140203699</v>
      </c>
      <c r="P26" s="220">
        <f t="shared" si="5"/>
        <v>3426.4776698005271</v>
      </c>
      <c r="Q26" s="220">
        <f t="shared" si="5"/>
        <v>3611.9633973568589</v>
      </c>
      <c r="R26" s="220">
        <f t="shared" si="5"/>
        <v>3619.1238639467711</v>
      </c>
      <c r="S26" s="220">
        <f t="shared" si="5"/>
        <v>3619.1238639467711</v>
      </c>
      <c r="T26" s="220">
        <f t="shared" si="5"/>
        <v>6171.3366599401206</v>
      </c>
      <c r="U26" s="220">
        <f t="shared" si="5"/>
        <v>6171.6076305478828</v>
      </c>
      <c r="V26" s="220">
        <f t="shared" si="5"/>
        <v>6172.0493656401204</v>
      </c>
      <c r="W26" s="220">
        <f>$J$24-W24</f>
        <v>6172.0493656401204</v>
      </c>
      <c r="X26" s="220">
        <f t="shared" ref="X26:AI26" si="6">$J$24-X24</f>
        <v>6190.7364893254271</v>
      </c>
      <c r="Y26" s="220">
        <f t="shared" si="6"/>
        <v>6264.2300823301221</v>
      </c>
      <c r="Z26" s="220">
        <f t="shared" si="6"/>
        <v>6264.2300823301221</v>
      </c>
      <c r="AA26" s="220">
        <f t="shared" si="6"/>
        <v>6264.2300823301221</v>
      </c>
      <c r="AB26" s="220">
        <f t="shared" si="6"/>
        <v>6264.2300823301221</v>
      </c>
      <c r="AC26" s="220">
        <f t="shared" si="6"/>
        <v>6264.2300823301221</v>
      </c>
      <c r="AD26" s="220">
        <f t="shared" si="6"/>
        <v>6264.2300823301221</v>
      </c>
      <c r="AE26" s="220">
        <f t="shared" si="6"/>
        <v>6264.2300823301221</v>
      </c>
      <c r="AF26" s="220">
        <f t="shared" si="6"/>
        <v>6264.2300823301221</v>
      </c>
      <c r="AG26" s="220">
        <f t="shared" si="6"/>
        <v>6264.2300823301221</v>
      </c>
      <c r="AH26" s="220">
        <f t="shared" si="6"/>
        <v>6264.2300823301221</v>
      </c>
      <c r="AI26" s="220">
        <f t="shared" si="6"/>
        <v>6264.2300823301221</v>
      </c>
      <c r="AJ26" s="102"/>
    </row>
    <row r="27" spans="1:36" x14ac:dyDescent="0.3">
      <c r="A27" s="239" t="s">
        <v>70</v>
      </c>
      <c r="B27" s="254">
        <f>SUMPRODUCT(B5:B23,C5:C23)/C24</f>
        <v>9.3458624144975335</v>
      </c>
      <c r="C27" s="77"/>
      <c r="D27" s="41"/>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row>
    <row r="28" spans="1:36" ht="15.75" customHeight="1" x14ac:dyDescent="0.3">
      <c r="A28" s="41"/>
      <c r="B28" s="41"/>
      <c r="C28" s="41"/>
      <c r="D28" s="41"/>
      <c r="E28" s="41"/>
      <c r="F28" s="41"/>
      <c r="G28" s="41"/>
      <c r="H28" s="41"/>
      <c r="I28" s="41"/>
      <c r="J28" s="50"/>
      <c r="K28" s="41"/>
      <c r="L28" s="41"/>
      <c r="M28" s="41"/>
      <c r="N28" s="41"/>
      <c r="O28" s="41"/>
      <c r="P28" s="41"/>
    </row>
    <row r="29" spans="1:36" ht="15.75" customHeight="1" x14ac:dyDescent="0.3"/>
    <row r="30" spans="1:36" ht="15.75" customHeight="1" x14ac:dyDescent="0.3"/>
    <row r="31" spans="1:36" ht="15.75" customHeight="1" x14ac:dyDescent="0.3"/>
    <row r="32" spans="1:36"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3" ht="14.45" customHeight="1" x14ac:dyDescent="0.3"/>
    <row r="44" ht="14.45" customHeight="1" x14ac:dyDescent="0.3"/>
    <row r="45" ht="14.45" customHeight="1" x14ac:dyDescent="0.3"/>
    <row r="46" ht="14.45" customHeight="1" x14ac:dyDescent="0.3"/>
    <row r="47" ht="14.45" customHeight="1" x14ac:dyDescent="0.3"/>
    <row r="48" ht="14.45" customHeight="1" x14ac:dyDescent="0.3"/>
    <row r="49" ht="14.45" customHeight="1" x14ac:dyDescent="0.3"/>
    <row r="50" ht="14.45" customHeight="1" x14ac:dyDescent="0.3"/>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88739-7545-4652-BFCA-830B9C5BCF76}">
  <dimension ref="A1:AJ33"/>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0" width="7.77734375" customWidth="1"/>
    <col min="21" max="35" width="7.77734375" hidden="1" customWidth="1"/>
    <col min="36" max="36" width="9.77734375" customWidth="1"/>
  </cols>
  <sheetData>
    <row r="1" spans="1:36" ht="15.75" customHeight="1" x14ac:dyDescent="0.3">
      <c r="A1" s="28" t="s">
        <v>530</v>
      </c>
    </row>
    <row r="2" spans="1:36" ht="15.75" customHeight="1" x14ac:dyDescent="0.3"/>
    <row r="3" spans="1:36" ht="15.75" customHeight="1" x14ac:dyDescent="0.3">
      <c r="A3" s="561" t="s">
        <v>314</v>
      </c>
      <c r="B3" s="563" t="s">
        <v>0</v>
      </c>
      <c r="C3" s="563" t="s">
        <v>412</v>
      </c>
      <c r="D3" s="563" t="s">
        <v>60</v>
      </c>
      <c r="E3" s="17"/>
      <c r="F3" s="71"/>
      <c r="G3" s="71"/>
      <c r="H3" s="71"/>
      <c r="I3" s="13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67" t="s">
        <v>1</v>
      </c>
    </row>
    <row r="4" spans="1:36" ht="15.75" customHeight="1" x14ac:dyDescent="0.3">
      <c r="A4" s="566"/>
      <c r="B4" s="564"/>
      <c r="C4" s="565"/>
      <c r="D4" s="564"/>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71"/>
    </row>
    <row r="5" spans="1:36" ht="15.75" customHeight="1" x14ac:dyDescent="0.3">
      <c r="A5" s="328" t="s">
        <v>264</v>
      </c>
      <c r="B5" s="329">
        <v>10</v>
      </c>
      <c r="C5" s="330">
        <v>194.10615639359997</v>
      </c>
      <c r="D5" s="331">
        <v>1</v>
      </c>
      <c r="E5" s="349"/>
      <c r="F5" s="349"/>
      <c r="G5" s="349"/>
      <c r="H5" s="349"/>
      <c r="I5" s="349"/>
      <c r="J5" s="330">
        <v>194.10615639359997</v>
      </c>
      <c r="K5" s="330">
        <v>194.10615639359997</v>
      </c>
      <c r="L5" s="330">
        <v>194.10615639359997</v>
      </c>
      <c r="M5" s="330">
        <v>194.10615639359997</v>
      </c>
      <c r="N5" s="330">
        <v>194.10615639359997</v>
      </c>
      <c r="O5" s="350">
        <v>194.10615639359997</v>
      </c>
      <c r="P5" s="350">
        <v>194.10615639359997</v>
      </c>
      <c r="Q5" s="350">
        <v>157.22598667881599</v>
      </c>
      <c r="R5" s="350">
        <v>157.22598667881599</v>
      </c>
      <c r="S5" s="350">
        <v>157.22598667881599</v>
      </c>
      <c r="T5" s="350">
        <v>0</v>
      </c>
      <c r="U5" s="350">
        <v>0</v>
      </c>
      <c r="V5" s="350">
        <v>0</v>
      </c>
      <c r="W5" s="350">
        <v>0</v>
      </c>
      <c r="X5" s="350">
        <v>0</v>
      </c>
      <c r="Y5" s="350">
        <v>0</v>
      </c>
      <c r="Z5" s="350">
        <v>0</v>
      </c>
      <c r="AA5" s="350">
        <v>0</v>
      </c>
      <c r="AB5" s="350">
        <v>0</v>
      </c>
      <c r="AC5" s="350">
        <v>0</v>
      </c>
      <c r="AD5" s="350">
        <v>0</v>
      </c>
      <c r="AE5" s="350">
        <v>0</v>
      </c>
      <c r="AF5" s="350">
        <v>0</v>
      </c>
      <c r="AG5" s="350">
        <v>0</v>
      </c>
      <c r="AH5" s="350">
        <v>0</v>
      </c>
      <c r="AI5" s="350">
        <v>0</v>
      </c>
      <c r="AJ5" s="330">
        <f t="shared" ref="AJ5:AJ23" si="1">SUM(H5:AI5)</f>
        <v>1830.4210547916482</v>
      </c>
    </row>
    <row r="6" spans="1:36" ht="15.75" customHeight="1" x14ac:dyDescent="0.3">
      <c r="A6" s="328" t="s">
        <v>265</v>
      </c>
      <c r="B6" s="329">
        <v>10</v>
      </c>
      <c r="C6" s="330">
        <v>113.342752512</v>
      </c>
      <c r="D6" s="331">
        <v>1</v>
      </c>
      <c r="E6" s="349"/>
      <c r="F6" s="349"/>
      <c r="G6" s="349"/>
      <c r="H6" s="349"/>
      <c r="I6" s="349"/>
      <c r="J6" s="330">
        <v>113.342752512</v>
      </c>
      <c r="K6" s="330">
        <v>113.342752512</v>
      </c>
      <c r="L6" s="330">
        <v>113.342752512</v>
      </c>
      <c r="M6" s="330">
        <v>113.342752512</v>
      </c>
      <c r="N6" s="330">
        <v>113.342752512</v>
      </c>
      <c r="O6" s="350">
        <v>113.342752512</v>
      </c>
      <c r="P6" s="350">
        <v>113.342752512</v>
      </c>
      <c r="Q6" s="350">
        <v>75.939644183040002</v>
      </c>
      <c r="R6" s="350">
        <v>75.939644183040002</v>
      </c>
      <c r="S6" s="350">
        <v>75.939644183040002</v>
      </c>
      <c r="T6" s="350">
        <v>0</v>
      </c>
      <c r="U6" s="350">
        <v>0</v>
      </c>
      <c r="V6" s="350">
        <v>0</v>
      </c>
      <c r="W6" s="350">
        <v>0</v>
      </c>
      <c r="X6" s="350">
        <v>0</v>
      </c>
      <c r="Y6" s="350">
        <v>0</v>
      </c>
      <c r="Z6" s="350">
        <v>0</v>
      </c>
      <c r="AA6" s="350">
        <v>0</v>
      </c>
      <c r="AB6" s="350">
        <v>0</v>
      </c>
      <c r="AC6" s="350">
        <v>0</v>
      </c>
      <c r="AD6" s="350">
        <v>0</v>
      </c>
      <c r="AE6" s="350">
        <v>0</v>
      </c>
      <c r="AF6" s="350">
        <v>0</v>
      </c>
      <c r="AG6" s="350">
        <v>0</v>
      </c>
      <c r="AH6" s="350">
        <v>0</v>
      </c>
      <c r="AI6" s="350">
        <v>0</v>
      </c>
      <c r="AJ6" s="330">
        <f t="shared" si="1"/>
        <v>1021.21820013312</v>
      </c>
    </row>
    <row r="7" spans="1:36" ht="15.75" customHeight="1" x14ac:dyDescent="0.3">
      <c r="A7" s="328" t="s">
        <v>266</v>
      </c>
      <c r="B7" s="329">
        <v>10</v>
      </c>
      <c r="C7" s="330">
        <v>95.007895488000003</v>
      </c>
      <c r="D7" s="331">
        <v>1</v>
      </c>
      <c r="E7" s="349"/>
      <c r="F7" s="349"/>
      <c r="G7" s="349"/>
      <c r="H7" s="349"/>
      <c r="I7" s="349"/>
      <c r="J7" s="330">
        <v>95.007895488000003</v>
      </c>
      <c r="K7" s="330">
        <v>95.007895488000003</v>
      </c>
      <c r="L7" s="330">
        <v>95.007895488000003</v>
      </c>
      <c r="M7" s="330">
        <v>95.007895488000003</v>
      </c>
      <c r="N7" s="330">
        <v>95.007895488000003</v>
      </c>
      <c r="O7" s="350">
        <v>95.007895488000003</v>
      </c>
      <c r="P7" s="350">
        <v>95.007895488000003</v>
      </c>
      <c r="Q7" s="350">
        <v>69.355763706239998</v>
      </c>
      <c r="R7" s="350">
        <v>69.355763706239998</v>
      </c>
      <c r="S7" s="350">
        <v>69.355763706239998</v>
      </c>
      <c r="T7" s="350">
        <v>0</v>
      </c>
      <c r="U7" s="350">
        <v>0</v>
      </c>
      <c r="V7" s="350">
        <v>0</v>
      </c>
      <c r="W7" s="350">
        <v>0</v>
      </c>
      <c r="X7" s="350">
        <v>0</v>
      </c>
      <c r="Y7" s="350">
        <v>0</v>
      </c>
      <c r="Z7" s="350">
        <v>0</v>
      </c>
      <c r="AA7" s="350">
        <v>0</v>
      </c>
      <c r="AB7" s="350">
        <v>0</v>
      </c>
      <c r="AC7" s="350">
        <v>0</v>
      </c>
      <c r="AD7" s="350">
        <v>0</v>
      </c>
      <c r="AE7" s="350">
        <v>0</v>
      </c>
      <c r="AF7" s="350">
        <v>0</v>
      </c>
      <c r="AG7" s="350">
        <v>0</v>
      </c>
      <c r="AH7" s="350">
        <v>0</v>
      </c>
      <c r="AI7" s="350">
        <v>0</v>
      </c>
      <c r="AJ7" s="330">
        <f t="shared" si="1"/>
        <v>873.12255953472004</v>
      </c>
    </row>
    <row r="8" spans="1:36" ht="15.75" customHeight="1" x14ac:dyDescent="0.3">
      <c r="A8" s="328" t="s">
        <v>267</v>
      </c>
      <c r="B8" s="329">
        <v>10</v>
      </c>
      <c r="C8" s="330">
        <v>114.68856795264</v>
      </c>
      <c r="D8" s="331">
        <v>1</v>
      </c>
      <c r="E8" s="349"/>
      <c r="F8" s="349"/>
      <c r="G8" s="349"/>
      <c r="H8" s="349"/>
      <c r="I8" s="349"/>
      <c r="J8" s="330">
        <v>114.68856795264</v>
      </c>
      <c r="K8" s="330">
        <v>114.68856795264</v>
      </c>
      <c r="L8" s="330">
        <v>114.68856795264</v>
      </c>
      <c r="M8" s="330">
        <v>114.68856795264</v>
      </c>
      <c r="N8" s="330">
        <v>114.68856795264</v>
      </c>
      <c r="O8" s="350">
        <v>114.68856795264</v>
      </c>
      <c r="P8" s="350">
        <v>114.68856795264</v>
      </c>
      <c r="Q8" s="350">
        <v>92.8977400416384</v>
      </c>
      <c r="R8" s="350">
        <v>92.8977400416384</v>
      </c>
      <c r="S8" s="350">
        <v>92.8977400416384</v>
      </c>
      <c r="T8" s="350">
        <v>0</v>
      </c>
      <c r="U8" s="350">
        <v>0</v>
      </c>
      <c r="V8" s="350">
        <v>0</v>
      </c>
      <c r="W8" s="350">
        <v>0</v>
      </c>
      <c r="X8" s="350">
        <v>0</v>
      </c>
      <c r="Y8" s="350">
        <v>0</v>
      </c>
      <c r="Z8" s="350">
        <v>0</v>
      </c>
      <c r="AA8" s="350">
        <v>0</v>
      </c>
      <c r="AB8" s="350">
        <v>0</v>
      </c>
      <c r="AC8" s="350">
        <v>0</v>
      </c>
      <c r="AD8" s="350">
        <v>0</v>
      </c>
      <c r="AE8" s="350">
        <v>0</v>
      </c>
      <c r="AF8" s="350">
        <v>0</v>
      </c>
      <c r="AG8" s="350">
        <v>0</v>
      </c>
      <c r="AH8" s="350">
        <v>0</v>
      </c>
      <c r="AI8" s="350">
        <v>0</v>
      </c>
      <c r="AJ8" s="330">
        <f t="shared" si="1"/>
        <v>1081.5131957933952</v>
      </c>
    </row>
    <row r="9" spans="1:36" ht="15.75" customHeight="1" x14ac:dyDescent="0.3">
      <c r="A9" s="328" t="s">
        <v>268</v>
      </c>
      <c r="B9" s="329">
        <v>10</v>
      </c>
      <c r="C9" s="330">
        <v>66.969117388800001</v>
      </c>
      <c r="D9" s="331">
        <v>1</v>
      </c>
      <c r="E9" s="349"/>
      <c r="F9" s="349"/>
      <c r="G9" s="349"/>
      <c r="H9" s="349"/>
      <c r="I9" s="349"/>
      <c r="J9" s="330">
        <v>66.969117388800001</v>
      </c>
      <c r="K9" s="330">
        <v>66.969117388800001</v>
      </c>
      <c r="L9" s="330">
        <v>66.969117388800001</v>
      </c>
      <c r="M9" s="330">
        <v>66.969117388800001</v>
      </c>
      <c r="N9" s="330">
        <v>66.969117388800001</v>
      </c>
      <c r="O9" s="350">
        <v>66.969117388800001</v>
      </c>
      <c r="P9" s="350">
        <v>66.969117388800001</v>
      </c>
      <c r="Q9" s="350">
        <v>44.869308650496002</v>
      </c>
      <c r="R9" s="350">
        <v>44.869308650496002</v>
      </c>
      <c r="S9" s="350">
        <v>44.869308650496002</v>
      </c>
      <c r="T9" s="350">
        <v>0</v>
      </c>
      <c r="U9" s="350">
        <v>0</v>
      </c>
      <c r="V9" s="350">
        <v>0</v>
      </c>
      <c r="W9" s="350">
        <v>0</v>
      </c>
      <c r="X9" s="350">
        <v>0</v>
      </c>
      <c r="Y9" s="350">
        <v>0</v>
      </c>
      <c r="Z9" s="350">
        <v>0</v>
      </c>
      <c r="AA9" s="350">
        <v>0</v>
      </c>
      <c r="AB9" s="350">
        <v>0</v>
      </c>
      <c r="AC9" s="350">
        <v>0</v>
      </c>
      <c r="AD9" s="350">
        <v>0</v>
      </c>
      <c r="AE9" s="350">
        <v>0</v>
      </c>
      <c r="AF9" s="350">
        <v>0</v>
      </c>
      <c r="AG9" s="350">
        <v>0</v>
      </c>
      <c r="AH9" s="350">
        <v>0</v>
      </c>
      <c r="AI9" s="350">
        <v>0</v>
      </c>
      <c r="AJ9" s="330">
        <f t="shared" si="1"/>
        <v>603.39174767308793</v>
      </c>
    </row>
    <row r="10" spans="1:36" ht="15.75" customHeight="1" x14ac:dyDescent="0.3">
      <c r="A10" s="328" t="s">
        <v>269</v>
      </c>
      <c r="B10" s="329">
        <v>10</v>
      </c>
      <c r="C10" s="330">
        <v>56.135877811199997</v>
      </c>
      <c r="D10" s="331">
        <v>1</v>
      </c>
      <c r="E10" s="349"/>
      <c r="F10" s="349"/>
      <c r="G10" s="349"/>
      <c r="H10" s="349"/>
      <c r="I10" s="349"/>
      <c r="J10" s="330">
        <v>56.135877811199997</v>
      </c>
      <c r="K10" s="330">
        <v>56.135877811199997</v>
      </c>
      <c r="L10" s="330">
        <v>56.135877811199997</v>
      </c>
      <c r="M10" s="330">
        <v>56.135877811199997</v>
      </c>
      <c r="N10" s="330">
        <v>56.135877811199997</v>
      </c>
      <c r="O10" s="350">
        <v>56.135877811199997</v>
      </c>
      <c r="P10" s="350">
        <v>56.135877811199997</v>
      </c>
      <c r="Q10" s="350">
        <v>40.979190802175999</v>
      </c>
      <c r="R10" s="350">
        <v>40.979190802175999</v>
      </c>
      <c r="S10" s="350">
        <v>40.979190802175999</v>
      </c>
      <c r="T10" s="350">
        <v>0</v>
      </c>
      <c r="U10" s="350">
        <v>0</v>
      </c>
      <c r="V10" s="350">
        <v>0</v>
      </c>
      <c r="W10" s="350">
        <v>0</v>
      </c>
      <c r="X10" s="350">
        <v>0</v>
      </c>
      <c r="Y10" s="350">
        <v>0</v>
      </c>
      <c r="Z10" s="350">
        <v>0</v>
      </c>
      <c r="AA10" s="350">
        <v>0</v>
      </c>
      <c r="AB10" s="350">
        <v>0</v>
      </c>
      <c r="AC10" s="350">
        <v>0</v>
      </c>
      <c r="AD10" s="350">
        <v>0</v>
      </c>
      <c r="AE10" s="350">
        <v>0</v>
      </c>
      <c r="AF10" s="350">
        <v>0</v>
      </c>
      <c r="AG10" s="350">
        <v>0</v>
      </c>
      <c r="AH10" s="350">
        <v>0</v>
      </c>
      <c r="AI10" s="350">
        <v>0</v>
      </c>
      <c r="AJ10" s="330">
        <f t="shared" si="1"/>
        <v>515.88871708492798</v>
      </c>
    </row>
    <row r="11" spans="1:36" ht="15.75" customHeight="1" x14ac:dyDescent="0.3">
      <c r="A11" s="328" t="s">
        <v>270</v>
      </c>
      <c r="B11" s="329">
        <v>10</v>
      </c>
      <c r="C11" s="330">
        <v>15.035160528772964</v>
      </c>
      <c r="D11" s="331">
        <v>1</v>
      </c>
      <c r="E11" s="349"/>
      <c r="F11" s="349"/>
      <c r="G11" s="349"/>
      <c r="H11" s="349"/>
      <c r="I11" s="349"/>
      <c r="J11" s="330">
        <v>15.035160528772964</v>
      </c>
      <c r="K11" s="330">
        <v>15.035160528772964</v>
      </c>
      <c r="L11" s="330">
        <v>15.035160528772964</v>
      </c>
      <c r="M11" s="330">
        <v>15.035160528772964</v>
      </c>
      <c r="N11" s="330">
        <v>15.035160528772964</v>
      </c>
      <c r="O11" s="350">
        <v>15.035160528772964</v>
      </c>
      <c r="P11" s="350">
        <v>15.035160528772964</v>
      </c>
      <c r="Q11" s="350">
        <v>12.178480028306103</v>
      </c>
      <c r="R11" s="350">
        <v>12.178480028306103</v>
      </c>
      <c r="S11" s="350">
        <v>12.178480028306103</v>
      </c>
      <c r="T11" s="350">
        <v>0</v>
      </c>
      <c r="U11" s="350">
        <v>0</v>
      </c>
      <c r="V11" s="350">
        <v>0</v>
      </c>
      <c r="W11" s="350">
        <v>0</v>
      </c>
      <c r="X11" s="350">
        <v>0</v>
      </c>
      <c r="Y11" s="350">
        <v>0</v>
      </c>
      <c r="Z11" s="350">
        <v>0</v>
      </c>
      <c r="AA11" s="350">
        <v>0</v>
      </c>
      <c r="AB11" s="350">
        <v>0</v>
      </c>
      <c r="AC11" s="350">
        <v>0</v>
      </c>
      <c r="AD11" s="350">
        <v>0</v>
      </c>
      <c r="AE11" s="350">
        <v>0</v>
      </c>
      <c r="AF11" s="350">
        <v>0</v>
      </c>
      <c r="AG11" s="350">
        <v>0</v>
      </c>
      <c r="AH11" s="350">
        <v>0</v>
      </c>
      <c r="AI11" s="350">
        <v>0</v>
      </c>
      <c r="AJ11" s="330">
        <f t="shared" si="1"/>
        <v>141.78156378632906</v>
      </c>
    </row>
    <row r="12" spans="1:36" ht="15.75" customHeight="1" x14ac:dyDescent="0.3">
      <c r="A12" s="328" t="s">
        <v>518</v>
      </c>
      <c r="B12" s="329">
        <v>10</v>
      </c>
      <c r="C12" s="330">
        <v>8.6985016308000169</v>
      </c>
      <c r="D12" s="331">
        <v>1</v>
      </c>
      <c r="E12" s="349"/>
      <c r="F12" s="349"/>
      <c r="G12" s="349"/>
      <c r="H12" s="349"/>
      <c r="I12" s="349"/>
      <c r="J12" s="330">
        <v>8.6985016308000169</v>
      </c>
      <c r="K12" s="330">
        <v>8.6985016308000169</v>
      </c>
      <c r="L12" s="330">
        <v>8.6985016308000169</v>
      </c>
      <c r="M12" s="330">
        <v>8.6985016308000169</v>
      </c>
      <c r="N12" s="330">
        <v>8.6985016308000169</v>
      </c>
      <c r="O12" s="350">
        <v>8.6985016308000169</v>
      </c>
      <c r="P12" s="350">
        <v>8.6985016308000169</v>
      </c>
      <c r="Q12" s="350">
        <v>5.8279960926360115</v>
      </c>
      <c r="R12" s="350">
        <v>5.8279960926360115</v>
      </c>
      <c r="S12" s="350">
        <v>5.8279960926360115</v>
      </c>
      <c r="T12" s="350">
        <v>0</v>
      </c>
      <c r="U12" s="350">
        <v>0</v>
      </c>
      <c r="V12" s="350">
        <v>0</v>
      </c>
      <c r="W12" s="350">
        <v>0</v>
      </c>
      <c r="X12" s="350">
        <v>0</v>
      </c>
      <c r="Y12" s="350">
        <v>0</v>
      </c>
      <c r="Z12" s="350">
        <v>0</v>
      </c>
      <c r="AA12" s="350">
        <v>0</v>
      </c>
      <c r="AB12" s="350">
        <v>0</v>
      </c>
      <c r="AC12" s="350">
        <v>0</v>
      </c>
      <c r="AD12" s="350">
        <v>0</v>
      </c>
      <c r="AE12" s="350">
        <v>0</v>
      </c>
      <c r="AF12" s="350">
        <v>0</v>
      </c>
      <c r="AG12" s="350">
        <v>0</v>
      </c>
      <c r="AH12" s="350">
        <v>0</v>
      </c>
      <c r="AI12" s="350">
        <v>0</v>
      </c>
      <c r="AJ12" s="330">
        <f t="shared" si="1"/>
        <v>78.373499693508151</v>
      </c>
    </row>
    <row r="13" spans="1:36" ht="15.75" customHeight="1" x14ac:dyDescent="0.3">
      <c r="A13" s="328" t="s">
        <v>519</v>
      </c>
      <c r="B13" s="329">
        <v>10</v>
      </c>
      <c r="C13" s="330">
        <v>7.2542938490470643</v>
      </c>
      <c r="D13" s="331">
        <v>1</v>
      </c>
      <c r="E13" s="349"/>
      <c r="F13" s="349"/>
      <c r="G13" s="349"/>
      <c r="H13" s="349"/>
      <c r="I13" s="349"/>
      <c r="J13" s="330">
        <v>7.2542938490470643</v>
      </c>
      <c r="K13" s="330">
        <v>7.2542938490470643</v>
      </c>
      <c r="L13" s="330">
        <v>7.2542938490470643</v>
      </c>
      <c r="M13" s="330">
        <v>7.2542938490470643</v>
      </c>
      <c r="N13" s="330">
        <v>7.2542938490470643</v>
      </c>
      <c r="O13" s="350">
        <v>7.2542938490470643</v>
      </c>
      <c r="P13" s="350">
        <v>7.2542938490470643</v>
      </c>
      <c r="Q13" s="350">
        <v>5.2956345098043567</v>
      </c>
      <c r="R13" s="350">
        <v>5.2956345098043567</v>
      </c>
      <c r="S13" s="350">
        <v>5.2956345098043567</v>
      </c>
      <c r="T13" s="350">
        <v>0</v>
      </c>
      <c r="U13" s="350">
        <v>0</v>
      </c>
      <c r="V13" s="350">
        <v>0</v>
      </c>
      <c r="W13" s="350">
        <v>0</v>
      </c>
      <c r="X13" s="350">
        <v>0</v>
      </c>
      <c r="Y13" s="350">
        <v>0</v>
      </c>
      <c r="Z13" s="350">
        <v>0</v>
      </c>
      <c r="AA13" s="350">
        <v>0</v>
      </c>
      <c r="AB13" s="350">
        <v>0</v>
      </c>
      <c r="AC13" s="350">
        <v>0</v>
      </c>
      <c r="AD13" s="350">
        <v>0</v>
      </c>
      <c r="AE13" s="350">
        <v>0</v>
      </c>
      <c r="AF13" s="350">
        <v>0</v>
      </c>
      <c r="AG13" s="350">
        <v>0</v>
      </c>
      <c r="AH13" s="350">
        <v>0</v>
      </c>
      <c r="AI13" s="350">
        <v>0</v>
      </c>
      <c r="AJ13" s="330">
        <f t="shared" si="1"/>
        <v>66.666960472742531</v>
      </c>
    </row>
    <row r="14" spans="1:36" ht="15.75" customHeight="1" x14ac:dyDescent="0.3">
      <c r="A14" s="328" t="s">
        <v>520</v>
      </c>
      <c r="B14" s="329">
        <v>10</v>
      </c>
      <c r="C14" s="330">
        <v>14.03717567472</v>
      </c>
      <c r="D14" s="331">
        <v>1</v>
      </c>
      <c r="E14" s="349"/>
      <c r="F14" s="349"/>
      <c r="G14" s="349"/>
      <c r="H14" s="349"/>
      <c r="I14" s="349"/>
      <c r="J14" s="330">
        <v>14.03717567472</v>
      </c>
      <c r="K14" s="330">
        <v>14.03717567472</v>
      </c>
      <c r="L14" s="330">
        <v>14.03717567472</v>
      </c>
      <c r="M14" s="330">
        <v>14.03717567472</v>
      </c>
      <c r="N14" s="330">
        <v>14.03717567472</v>
      </c>
      <c r="O14" s="350">
        <v>14.03717567472</v>
      </c>
      <c r="P14" s="350">
        <v>14.03717567472</v>
      </c>
      <c r="Q14" s="350">
        <v>11.370112296523201</v>
      </c>
      <c r="R14" s="350">
        <v>11.370112296523201</v>
      </c>
      <c r="S14" s="350">
        <v>11.370112296523201</v>
      </c>
      <c r="T14" s="350">
        <v>0</v>
      </c>
      <c r="U14" s="350">
        <v>0</v>
      </c>
      <c r="V14" s="350">
        <v>0</v>
      </c>
      <c r="W14" s="350">
        <v>0</v>
      </c>
      <c r="X14" s="350">
        <v>0</v>
      </c>
      <c r="Y14" s="350">
        <v>0</v>
      </c>
      <c r="Z14" s="350">
        <v>0</v>
      </c>
      <c r="AA14" s="350">
        <v>0</v>
      </c>
      <c r="AB14" s="350">
        <v>0</v>
      </c>
      <c r="AC14" s="350">
        <v>0</v>
      </c>
      <c r="AD14" s="350">
        <v>0</v>
      </c>
      <c r="AE14" s="350">
        <v>0</v>
      </c>
      <c r="AF14" s="350">
        <v>0</v>
      </c>
      <c r="AG14" s="350">
        <v>0</v>
      </c>
      <c r="AH14" s="350">
        <v>0</v>
      </c>
      <c r="AI14" s="350">
        <v>0</v>
      </c>
      <c r="AJ14" s="330">
        <f t="shared" si="1"/>
        <v>132.37056661260962</v>
      </c>
    </row>
    <row r="15" spans="1:36" ht="15.75" customHeight="1" x14ac:dyDescent="0.3">
      <c r="A15" s="328" t="s">
        <v>521</v>
      </c>
      <c r="B15" s="329">
        <v>10</v>
      </c>
      <c r="C15" s="330">
        <v>4.5114889680000001</v>
      </c>
      <c r="D15" s="331">
        <v>1</v>
      </c>
      <c r="E15" s="349"/>
      <c r="F15" s="349"/>
      <c r="G15" s="349"/>
      <c r="H15" s="349"/>
      <c r="I15" s="349"/>
      <c r="J15" s="330">
        <v>4.5114889680000001</v>
      </c>
      <c r="K15" s="330">
        <v>4.5114889680000001</v>
      </c>
      <c r="L15" s="330">
        <v>4.5114889680000001</v>
      </c>
      <c r="M15" s="330">
        <v>4.5114889680000001</v>
      </c>
      <c r="N15" s="330">
        <v>4.5114889680000001</v>
      </c>
      <c r="O15" s="350">
        <v>4.5114889680000001</v>
      </c>
      <c r="P15" s="350">
        <v>4.5114889680000001</v>
      </c>
      <c r="Q15" s="350">
        <v>3.0226976085600001</v>
      </c>
      <c r="R15" s="350">
        <v>3.0226976085600001</v>
      </c>
      <c r="S15" s="350">
        <v>3.0226976085600001</v>
      </c>
      <c r="T15" s="350">
        <v>0</v>
      </c>
      <c r="U15" s="350">
        <v>0</v>
      </c>
      <c r="V15" s="350">
        <v>0</v>
      </c>
      <c r="W15" s="350">
        <v>0</v>
      </c>
      <c r="X15" s="350">
        <v>0</v>
      </c>
      <c r="Y15" s="350">
        <v>0</v>
      </c>
      <c r="Z15" s="350">
        <v>0</v>
      </c>
      <c r="AA15" s="350">
        <v>0</v>
      </c>
      <c r="AB15" s="350">
        <v>0</v>
      </c>
      <c r="AC15" s="350">
        <v>0</v>
      </c>
      <c r="AD15" s="350">
        <v>0</v>
      </c>
      <c r="AE15" s="350">
        <v>0</v>
      </c>
      <c r="AF15" s="350">
        <v>0</v>
      </c>
      <c r="AG15" s="350">
        <v>0</v>
      </c>
      <c r="AH15" s="350">
        <v>0</v>
      </c>
      <c r="AI15" s="350">
        <v>0</v>
      </c>
      <c r="AJ15" s="330">
        <f t="shared" si="1"/>
        <v>40.64851560168001</v>
      </c>
    </row>
    <row r="16" spans="1:36" ht="15.75" customHeight="1" x14ac:dyDescent="0.3">
      <c r="A16" s="328" t="s">
        <v>522</v>
      </c>
      <c r="B16" s="329">
        <v>10</v>
      </c>
      <c r="C16" s="330">
        <v>5.4699083006399993</v>
      </c>
      <c r="D16" s="331">
        <v>1</v>
      </c>
      <c r="E16" s="349"/>
      <c r="F16" s="349"/>
      <c r="G16" s="349"/>
      <c r="H16" s="349"/>
      <c r="I16" s="349"/>
      <c r="J16" s="330">
        <v>5.4699083006399993</v>
      </c>
      <c r="K16" s="330">
        <v>5.4699083006399993</v>
      </c>
      <c r="L16" s="330">
        <v>5.4699083006399993</v>
      </c>
      <c r="M16" s="330">
        <v>5.4699083006399993</v>
      </c>
      <c r="N16" s="330">
        <v>5.4699083006399993</v>
      </c>
      <c r="O16" s="350">
        <v>5.4699083006399993</v>
      </c>
      <c r="P16" s="350">
        <v>5.4699083006399993</v>
      </c>
      <c r="Q16" s="350">
        <v>3.9930330594671992</v>
      </c>
      <c r="R16" s="350">
        <v>3.9930330594671992</v>
      </c>
      <c r="S16" s="350">
        <v>3.9930330594671992</v>
      </c>
      <c r="T16" s="350">
        <v>0</v>
      </c>
      <c r="U16" s="350">
        <v>0</v>
      </c>
      <c r="V16" s="350">
        <v>0</v>
      </c>
      <c r="W16" s="350">
        <v>0</v>
      </c>
      <c r="X16" s="350">
        <v>0</v>
      </c>
      <c r="Y16" s="350">
        <v>0</v>
      </c>
      <c r="Z16" s="350">
        <v>0</v>
      </c>
      <c r="AA16" s="350">
        <v>0</v>
      </c>
      <c r="AB16" s="350">
        <v>0</v>
      </c>
      <c r="AC16" s="350">
        <v>0</v>
      </c>
      <c r="AD16" s="350">
        <v>0</v>
      </c>
      <c r="AE16" s="350">
        <v>0</v>
      </c>
      <c r="AF16" s="350">
        <v>0</v>
      </c>
      <c r="AG16" s="350">
        <v>0</v>
      </c>
      <c r="AH16" s="350">
        <v>0</v>
      </c>
      <c r="AI16" s="350">
        <v>0</v>
      </c>
      <c r="AJ16" s="330">
        <f t="shared" si="1"/>
        <v>50.268457282881599</v>
      </c>
    </row>
    <row r="17" spans="1:36" ht="15.75" customHeight="1" x14ac:dyDescent="0.3">
      <c r="A17" s="328" t="s">
        <v>523</v>
      </c>
      <c r="B17" s="329">
        <v>10</v>
      </c>
      <c r="C17" s="330">
        <v>0.87469971072000019</v>
      </c>
      <c r="D17" s="331">
        <v>1</v>
      </c>
      <c r="E17" s="349"/>
      <c r="F17" s="349"/>
      <c r="G17" s="349"/>
      <c r="H17" s="349"/>
      <c r="I17" s="349"/>
      <c r="J17" s="330">
        <v>0.87469971072000019</v>
      </c>
      <c r="K17" s="330">
        <v>0.87469971072000019</v>
      </c>
      <c r="L17" s="330">
        <v>0.87469971072000019</v>
      </c>
      <c r="M17" s="330">
        <v>0.87469971072000019</v>
      </c>
      <c r="N17" s="330">
        <v>0.87469971072000019</v>
      </c>
      <c r="O17" s="350">
        <v>0.87469971072000019</v>
      </c>
      <c r="P17" s="350">
        <v>0.87469971072000019</v>
      </c>
      <c r="Q17" s="350">
        <v>0.70850676568320015</v>
      </c>
      <c r="R17" s="350">
        <v>0.70850676568320015</v>
      </c>
      <c r="S17" s="350">
        <v>0.70850676568320015</v>
      </c>
      <c r="T17" s="350">
        <v>0</v>
      </c>
      <c r="U17" s="350">
        <v>0</v>
      </c>
      <c r="V17" s="350">
        <v>0</v>
      </c>
      <c r="W17" s="350">
        <v>0</v>
      </c>
      <c r="X17" s="350">
        <v>0</v>
      </c>
      <c r="Y17" s="350">
        <v>0</v>
      </c>
      <c r="Z17" s="350">
        <v>0</v>
      </c>
      <c r="AA17" s="350">
        <v>0</v>
      </c>
      <c r="AB17" s="350">
        <v>0</v>
      </c>
      <c r="AC17" s="350">
        <v>0</v>
      </c>
      <c r="AD17" s="350">
        <v>0</v>
      </c>
      <c r="AE17" s="350">
        <v>0</v>
      </c>
      <c r="AF17" s="350">
        <v>0</v>
      </c>
      <c r="AG17" s="350">
        <v>0</v>
      </c>
      <c r="AH17" s="350">
        <v>0</v>
      </c>
      <c r="AI17" s="350">
        <v>0</v>
      </c>
      <c r="AJ17" s="330">
        <f t="shared" si="1"/>
        <v>8.2484182720896015</v>
      </c>
    </row>
    <row r="18" spans="1:36" ht="15.75" customHeight="1" x14ac:dyDescent="0.3">
      <c r="A18" s="328" t="s">
        <v>524</v>
      </c>
      <c r="B18" s="329">
        <v>10</v>
      </c>
      <c r="C18" s="330">
        <v>19.889478649440004</v>
      </c>
      <c r="D18" s="331">
        <v>1</v>
      </c>
      <c r="E18" s="349"/>
      <c r="F18" s="349"/>
      <c r="G18" s="349"/>
      <c r="H18" s="349"/>
      <c r="I18" s="349"/>
      <c r="J18" s="330">
        <v>19.889478649440004</v>
      </c>
      <c r="K18" s="330">
        <v>19.889478649440004</v>
      </c>
      <c r="L18" s="330">
        <v>19.889478649440004</v>
      </c>
      <c r="M18" s="330">
        <v>19.889478649440004</v>
      </c>
      <c r="N18" s="330">
        <v>19.889478649440004</v>
      </c>
      <c r="O18" s="350">
        <v>19.889478649440004</v>
      </c>
      <c r="P18" s="350">
        <v>19.889478649440004</v>
      </c>
      <c r="Q18" s="350">
        <v>16.110477706046403</v>
      </c>
      <c r="R18" s="350">
        <v>16.110477706046403</v>
      </c>
      <c r="S18" s="350">
        <v>16.110477706046403</v>
      </c>
      <c r="T18" s="350">
        <v>0</v>
      </c>
      <c r="U18" s="350">
        <v>0</v>
      </c>
      <c r="V18" s="350">
        <v>0</v>
      </c>
      <c r="W18" s="350">
        <v>0</v>
      </c>
      <c r="X18" s="350">
        <v>0</v>
      </c>
      <c r="Y18" s="350">
        <v>0</v>
      </c>
      <c r="Z18" s="350">
        <v>0</v>
      </c>
      <c r="AA18" s="350">
        <v>0</v>
      </c>
      <c r="AB18" s="350">
        <v>0</v>
      </c>
      <c r="AC18" s="350">
        <v>0</v>
      </c>
      <c r="AD18" s="350">
        <v>0</v>
      </c>
      <c r="AE18" s="350">
        <v>0</v>
      </c>
      <c r="AF18" s="350">
        <v>0</v>
      </c>
      <c r="AG18" s="350">
        <v>0</v>
      </c>
      <c r="AH18" s="350">
        <v>0</v>
      </c>
      <c r="AI18" s="350">
        <v>0</v>
      </c>
      <c r="AJ18" s="330">
        <f t="shared" si="1"/>
        <v>187.55778366421922</v>
      </c>
    </row>
    <row r="19" spans="1:36" ht="15.75" customHeight="1" x14ac:dyDescent="0.3">
      <c r="A19" s="328" t="s">
        <v>525</v>
      </c>
      <c r="B19" s="329">
        <v>10</v>
      </c>
      <c r="C19" s="330">
        <v>11.613893644800003</v>
      </c>
      <c r="D19" s="331">
        <v>1</v>
      </c>
      <c r="E19" s="349"/>
      <c r="F19" s="349"/>
      <c r="G19" s="349"/>
      <c r="H19" s="349"/>
      <c r="I19" s="349"/>
      <c r="J19" s="330">
        <v>11.613893644800003</v>
      </c>
      <c r="K19" s="330">
        <v>11.613893644800003</v>
      </c>
      <c r="L19" s="330">
        <v>11.613893644800003</v>
      </c>
      <c r="M19" s="330">
        <v>11.613893644800003</v>
      </c>
      <c r="N19" s="330">
        <v>11.613893644800003</v>
      </c>
      <c r="O19" s="350">
        <v>11.613893644800003</v>
      </c>
      <c r="P19" s="350">
        <v>11.613893644800003</v>
      </c>
      <c r="Q19" s="350">
        <v>7.7813087420160025</v>
      </c>
      <c r="R19" s="350">
        <v>7.7813087420160025</v>
      </c>
      <c r="S19" s="350">
        <v>7.7813087420160025</v>
      </c>
      <c r="T19" s="350">
        <v>0</v>
      </c>
      <c r="U19" s="350">
        <v>0</v>
      </c>
      <c r="V19" s="350">
        <v>0</v>
      </c>
      <c r="W19" s="350">
        <v>0</v>
      </c>
      <c r="X19" s="350">
        <v>0</v>
      </c>
      <c r="Y19" s="350">
        <v>0</v>
      </c>
      <c r="Z19" s="350">
        <v>0</v>
      </c>
      <c r="AA19" s="350">
        <v>0</v>
      </c>
      <c r="AB19" s="350">
        <v>0</v>
      </c>
      <c r="AC19" s="350">
        <v>0</v>
      </c>
      <c r="AD19" s="350">
        <v>0</v>
      </c>
      <c r="AE19" s="350">
        <v>0</v>
      </c>
      <c r="AF19" s="350">
        <v>0</v>
      </c>
      <c r="AG19" s="350">
        <v>0</v>
      </c>
      <c r="AH19" s="350">
        <v>0</v>
      </c>
      <c r="AI19" s="350">
        <v>0</v>
      </c>
      <c r="AJ19" s="330">
        <f t="shared" si="1"/>
        <v>104.64118173964805</v>
      </c>
    </row>
    <row r="20" spans="1:36" ht="15.75" customHeight="1" x14ac:dyDescent="0.3">
      <c r="A20" s="328" t="s">
        <v>526</v>
      </c>
      <c r="B20" s="329">
        <v>10</v>
      </c>
      <c r="C20" s="330">
        <v>9.7351755552000014</v>
      </c>
      <c r="D20" s="331">
        <v>1</v>
      </c>
      <c r="E20" s="349"/>
      <c r="F20" s="349"/>
      <c r="G20" s="349"/>
      <c r="H20" s="349"/>
      <c r="I20" s="349"/>
      <c r="J20" s="330">
        <v>9.7351755552000014</v>
      </c>
      <c r="K20" s="330">
        <v>9.7351755552000014</v>
      </c>
      <c r="L20" s="330">
        <v>9.7351755552000014</v>
      </c>
      <c r="M20" s="330">
        <v>9.7351755552000014</v>
      </c>
      <c r="N20" s="330">
        <v>9.7351755552000014</v>
      </c>
      <c r="O20" s="350">
        <v>9.7351755552000014</v>
      </c>
      <c r="P20" s="350">
        <v>9.7351755552000014</v>
      </c>
      <c r="Q20" s="350">
        <v>7.1066781552960006</v>
      </c>
      <c r="R20" s="350">
        <v>7.1066781552960006</v>
      </c>
      <c r="S20" s="350">
        <v>7.1066781552960006</v>
      </c>
      <c r="T20" s="350">
        <v>0</v>
      </c>
      <c r="U20" s="350">
        <v>0</v>
      </c>
      <c r="V20" s="350">
        <v>0</v>
      </c>
      <c r="W20" s="350">
        <v>0</v>
      </c>
      <c r="X20" s="350">
        <v>0</v>
      </c>
      <c r="Y20" s="350">
        <v>0</v>
      </c>
      <c r="Z20" s="350">
        <v>0</v>
      </c>
      <c r="AA20" s="350">
        <v>0</v>
      </c>
      <c r="AB20" s="350">
        <v>0</v>
      </c>
      <c r="AC20" s="350">
        <v>0</v>
      </c>
      <c r="AD20" s="350">
        <v>0</v>
      </c>
      <c r="AE20" s="350">
        <v>0</v>
      </c>
      <c r="AF20" s="350">
        <v>0</v>
      </c>
      <c r="AG20" s="350">
        <v>0</v>
      </c>
      <c r="AH20" s="350">
        <v>0</v>
      </c>
      <c r="AI20" s="350">
        <v>0</v>
      </c>
      <c r="AJ20" s="330">
        <f t="shared" si="1"/>
        <v>89.466263352287996</v>
      </c>
    </row>
    <row r="21" spans="1:36" ht="15.75" customHeight="1" x14ac:dyDescent="0.3">
      <c r="A21" s="328" t="s">
        <v>527</v>
      </c>
      <c r="B21" s="329">
        <v>10</v>
      </c>
      <c r="C21" s="330">
        <v>1.7896628959999997E-2</v>
      </c>
      <c r="D21" s="331">
        <v>1</v>
      </c>
      <c r="E21" s="349"/>
      <c r="F21" s="349"/>
      <c r="G21" s="349"/>
      <c r="H21" s="349"/>
      <c r="I21" s="349"/>
      <c r="J21" s="330">
        <v>1.7896628959999997E-2</v>
      </c>
      <c r="K21" s="330">
        <v>1.7896628959999997E-2</v>
      </c>
      <c r="L21" s="330">
        <v>1.7896628959999997E-2</v>
      </c>
      <c r="M21" s="330">
        <v>1.7896628959999997E-2</v>
      </c>
      <c r="N21" s="330">
        <v>1.7896628959999997E-2</v>
      </c>
      <c r="O21" s="350">
        <v>1.7896628959999997E-2</v>
      </c>
      <c r="P21" s="350">
        <v>1.7896628959999997E-2</v>
      </c>
      <c r="Q21" s="350">
        <v>1.4496269457599999E-2</v>
      </c>
      <c r="R21" s="350">
        <v>1.4496269457599999E-2</v>
      </c>
      <c r="S21" s="350">
        <v>1.4496269457599999E-2</v>
      </c>
      <c r="T21" s="350">
        <v>0</v>
      </c>
      <c r="U21" s="350">
        <v>0</v>
      </c>
      <c r="V21" s="350">
        <v>0</v>
      </c>
      <c r="W21" s="350">
        <v>0</v>
      </c>
      <c r="X21" s="350">
        <v>0</v>
      </c>
      <c r="Y21" s="350">
        <v>0</v>
      </c>
      <c r="Z21" s="350">
        <v>0</v>
      </c>
      <c r="AA21" s="350">
        <v>0</v>
      </c>
      <c r="AB21" s="350">
        <v>0</v>
      </c>
      <c r="AC21" s="350">
        <v>0</v>
      </c>
      <c r="AD21" s="350">
        <v>0</v>
      </c>
      <c r="AE21" s="350">
        <v>0</v>
      </c>
      <c r="AF21" s="350">
        <v>0</v>
      </c>
      <c r="AG21" s="350">
        <v>0</v>
      </c>
      <c r="AH21" s="350">
        <v>0</v>
      </c>
      <c r="AI21" s="350">
        <v>0</v>
      </c>
      <c r="AJ21" s="330">
        <f t="shared" si="1"/>
        <v>0.16876521109279996</v>
      </c>
    </row>
    <row r="22" spans="1:36" ht="15.75" customHeight="1" x14ac:dyDescent="0.3">
      <c r="A22" s="328" t="s">
        <v>528</v>
      </c>
      <c r="B22" s="329">
        <v>10</v>
      </c>
      <c r="C22" s="330">
        <v>1.2751142399999998E-2</v>
      </c>
      <c r="D22" s="331">
        <v>1</v>
      </c>
      <c r="E22" s="349"/>
      <c r="F22" s="349"/>
      <c r="G22" s="349"/>
      <c r="H22" s="349"/>
      <c r="I22" s="349"/>
      <c r="J22" s="330">
        <v>1.2751142399999998E-2</v>
      </c>
      <c r="K22" s="330">
        <v>1.2751142399999998E-2</v>
      </c>
      <c r="L22" s="330">
        <v>1.2751142399999998E-2</v>
      </c>
      <c r="M22" s="330">
        <v>1.2751142399999998E-2</v>
      </c>
      <c r="N22" s="330">
        <v>1.2751142399999998E-2</v>
      </c>
      <c r="O22" s="350">
        <v>1.2751142399999998E-2</v>
      </c>
      <c r="P22" s="350">
        <v>1.2751142399999998E-2</v>
      </c>
      <c r="Q22" s="350">
        <v>8.5432654079999996E-3</v>
      </c>
      <c r="R22" s="350">
        <v>8.5432654079999996E-3</v>
      </c>
      <c r="S22" s="350">
        <v>8.5432654079999996E-3</v>
      </c>
      <c r="T22" s="350">
        <v>0</v>
      </c>
      <c r="U22" s="350">
        <v>0</v>
      </c>
      <c r="V22" s="350">
        <v>0</v>
      </c>
      <c r="W22" s="350">
        <v>0</v>
      </c>
      <c r="X22" s="350">
        <v>0</v>
      </c>
      <c r="Y22" s="350">
        <v>0</v>
      </c>
      <c r="Z22" s="350">
        <v>0</v>
      </c>
      <c r="AA22" s="350">
        <v>0</v>
      </c>
      <c r="AB22" s="350">
        <v>0</v>
      </c>
      <c r="AC22" s="350">
        <v>0</v>
      </c>
      <c r="AD22" s="350">
        <v>0</v>
      </c>
      <c r="AE22" s="350">
        <v>0</v>
      </c>
      <c r="AF22" s="350">
        <v>0</v>
      </c>
      <c r="AG22" s="350">
        <v>0</v>
      </c>
      <c r="AH22" s="350">
        <v>0</v>
      </c>
      <c r="AI22" s="350">
        <v>0</v>
      </c>
      <c r="AJ22" s="330">
        <f t="shared" si="1"/>
        <v>0.114887793024</v>
      </c>
    </row>
    <row r="23" spans="1:36" ht="15.75" customHeight="1" x14ac:dyDescent="0.3">
      <c r="A23" s="328" t="s">
        <v>529</v>
      </c>
      <c r="B23" s="329">
        <v>10</v>
      </c>
      <c r="C23" s="330">
        <v>7.7768063636363639E-3</v>
      </c>
      <c r="D23" s="331">
        <v>1</v>
      </c>
      <c r="E23" s="349"/>
      <c r="F23" s="349"/>
      <c r="G23" s="349"/>
      <c r="H23" s="349"/>
      <c r="I23" s="349"/>
      <c r="J23" s="330">
        <v>7.7768063636363639E-3</v>
      </c>
      <c r="K23" s="330">
        <v>7.7768063636363639E-3</v>
      </c>
      <c r="L23" s="330">
        <v>7.7768063636363639E-3</v>
      </c>
      <c r="M23" s="330">
        <v>7.7768063636363639E-3</v>
      </c>
      <c r="N23" s="330">
        <v>7.7768063636363639E-3</v>
      </c>
      <c r="O23" s="350">
        <v>7.7768063636363639E-3</v>
      </c>
      <c r="P23" s="350">
        <v>7.7768063636363639E-3</v>
      </c>
      <c r="Q23" s="350">
        <v>5.6770686454545452E-3</v>
      </c>
      <c r="R23" s="350">
        <v>5.6770686454545452E-3</v>
      </c>
      <c r="S23" s="350">
        <v>5.6770686454545452E-3</v>
      </c>
      <c r="T23" s="350">
        <v>0</v>
      </c>
      <c r="U23" s="350">
        <v>0</v>
      </c>
      <c r="V23" s="350">
        <v>0</v>
      </c>
      <c r="W23" s="350">
        <v>0</v>
      </c>
      <c r="X23" s="350">
        <v>0</v>
      </c>
      <c r="Y23" s="350">
        <v>0</v>
      </c>
      <c r="Z23" s="350">
        <v>0</v>
      </c>
      <c r="AA23" s="350">
        <v>0</v>
      </c>
      <c r="AB23" s="350">
        <v>0</v>
      </c>
      <c r="AC23" s="350">
        <v>0</v>
      </c>
      <c r="AD23" s="350">
        <v>0</v>
      </c>
      <c r="AE23" s="350">
        <v>0</v>
      </c>
      <c r="AF23" s="350">
        <v>0</v>
      </c>
      <c r="AG23" s="350">
        <v>0</v>
      </c>
      <c r="AH23" s="350">
        <v>0</v>
      </c>
      <c r="AI23" s="350">
        <v>0</v>
      </c>
      <c r="AJ23" s="330">
        <f t="shared" si="1"/>
        <v>7.1468850481818183E-2</v>
      </c>
    </row>
    <row r="24" spans="1:36" ht="15.75" customHeight="1" x14ac:dyDescent="0.3">
      <c r="A24" s="226" t="s">
        <v>372</v>
      </c>
      <c r="B24" s="333"/>
      <c r="C24" s="334">
        <f>SUM(C5:C23)</f>
        <v>737.40856863610361</v>
      </c>
      <c r="D24" s="335">
        <f>J24/C24</f>
        <v>1</v>
      </c>
      <c r="E24" s="336"/>
      <c r="F24" s="337"/>
      <c r="G24" s="337"/>
      <c r="H24" s="338"/>
      <c r="I24" s="338"/>
      <c r="J24" s="334">
        <f t="shared" ref="J24:AJ24" si="2">SUM(J5:J23)</f>
        <v>737.40856863610361</v>
      </c>
      <c r="K24" s="334">
        <f t="shared" si="2"/>
        <v>737.40856863610361</v>
      </c>
      <c r="L24" s="334">
        <f t="shared" si="2"/>
        <v>737.40856863610361</v>
      </c>
      <c r="M24" s="334">
        <f t="shared" si="2"/>
        <v>737.40856863610361</v>
      </c>
      <c r="N24" s="334">
        <f t="shared" si="2"/>
        <v>737.40856863610361</v>
      </c>
      <c r="O24" s="334">
        <f t="shared" si="2"/>
        <v>737.40856863610361</v>
      </c>
      <c r="P24" s="334">
        <f t="shared" si="2"/>
        <v>737.40856863610361</v>
      </c>
      <c r="Q24" s="334">
        <f t="shared" si="2"/>
        <v>554.69127563025575</v>
      </c>
      <c r="R24" s="334">
        <f t="shared" si="2"/>
        <v>554.69127563025575</v>
      </c>
      <c r="S24" s="334">
        <f t="shared" si="2"/>
        <v>554.69127563025575</v>
      </c>
      <c r="T24" s="334">
        <f t="shared" si="2"/>
        <v>0</v>
      </c>
      <c r="U24" s="334">
        <f t="shared" si="2"/>
        <v>0</v>
      </c>
      <c r="V24" s="334">
        <f t="shared" si="2"/>
        <v>0</v>
      </c>
      <c r="W24" s="334">
        <f t="shared" si="2"/>
        <v>0</v>
      </c>
      <c r="X24" s="334">
        <f t="shared" si="2"/>
        <v>0</v>
      </c>
      <c r="Y24" s="334">
        <f t="shared" si="2"/>
        <v>0</v>
      </c>
      <c r="Z24" s="334">
        <f t="shared" si="2"/>
        <v>0</v>
      </c>
      <c r="AA24" s="334">
        <f t="shared" si="2"/>
        <v>0</v>
      </c>
      <c r="AB24" s="334">
        <f t="shared" si="2"/>
        <v>0</v>
      </c>
      <c r="AC24" s="334">
        <f t="shared" si="2"/>
        <v>0</v>
      </c>
      <c r="AD24" s="334">
        <f t="shared" si="2"/>
        <v>0</v>
      </c>
      <c r="AE24" s="334">
        <f t="shared" si="2"/>
        <v>0</v>
      </c>
      <c r="AF24" s="334">
        <f t="shared" si="2"/>
        <v>0</v>
      </c>
      <c r="AG24" s="334">
        <f t="shared" si="2"/>
        <v>0</v>
      </c>
      <c r="AH24" s="334">
        <f t="shared" si="2"/>
        <v>0</v>
      </c>
      <c r="AI24" s="334">
        <f t="shared" si="2"/>
        <v>0</v>
      </c>
      <c r="AJ24" s="236">
        <f t="shared" si="2"/>
        <v>6825.9338073434928</v>
      </c>
    </row>
    <row r="25" spans="1:36" ht="15.75" customHeight="1" x14ac:dyDescent="0.3">
      <c r="A25" s="226" t="s">
        <v>373</v>
      </c>
      <c r="B25" s="231"/>
      <c r="C25" s="339"/>
      <c r="D25" s="340"/>
      <c r="E25" s="336"/>
      <c r="F25" s="337"/>
      <c r="G25" s="337"/>
      <c r="H25" s="338"/>
      <c r="I25" s="338"/>
      <c r="J25" s="334">
        <v>0</v>
      </c>
      <c r="K25" s="334">
        <f>J24-K24</f>
        <v>0</v>
      </c>
      <c r="L25" s="334">
        <f t="shared" ref="L25:AI25" si="3">K24-L24</f>
        <v>0</v>
      </c>
      <c r="M25" s="334">
        <f t="shared" si="3"/>
        <v>0</v>
      </c>
      <c r="N25" s="334">
        <f t="shared" si="3"/>
        <v>0</v>
      </c>
      <c r="O25" s="334">
        <f t="shared" si="3"/>
        <v>0</v>
      </c>
      <c r="P25" s="334">
        <f t="shared" si="3"/>
        <v>0</v>
      </c>
      <c r="Q25" s="334">
        <f t="shared" si="3"/>
        <v>182.71729300584786</v>
      </c>
      <c r="R25" s="334">
        <f t="shared" si="3"/>
        <v>0</v>
      </c>
      <c r="S25" s="334">
        <f t="shared" si="3"/>
        <v>0</v>
      </c>
      <c r="T25" s="334">
        <f t="shared" si="3"/>
        <v>554.69127563025575</v>
      </c>
      <c r="U25" s="334">
        <f t="shared" si="3"/>
        <v>0</v>
      </c>
      <c r="V25" s="334">
        <f t="shared" si="3"/>
        <v>0</v>
      </c>
      <c r="W25" s="334">
        <f t="shared" si="3"/>
        <v>0</v>
      </c>
      <c r="X25" s="334">
        <f t="shared" si="3"/>
        <v>0</v>
      </c>
      <c r="Y25" s="334">
        <f t="shared" si="3"/>
        <v>0</v>
      </c>
      <c r="Z25" s="334">
        <f t="shared" si="3"/>
        <v>0</v>
      </c>
      <c r="AA25" s="334">
        <f t="shared" si="3"/>
        <v>0</v>
      </c>
      <c r="AB25" s="334">
        <f t="shared" si="3"/>
        <v>0</v>
      </c>
      <c r="AC25" s="334">
        <f t="shared" si="3"/>
        <v>0</v>
      </c>
      <c r="AD25" s="334">
        <f t="shared" si="3"/>
        <v>0</v>
      </c>
      <c r="AE25" s="334">
        <f t="shared" si="3"/>
        <v>0</v>
      </c>
      <c r="AF25" s="334">
        <f t="shared" si="3"/>
        <v>0</v>
      </c>
      <c r="AG25" s="334">
        <f t="shared" si="3"/>
        <v>0</v>
      </c>
      <c r="AH25" s="334">
        <f t="shared" si="3"/>
        <v>0</v>
      </c>
      <c r="AI25" s="334">
        <f t="shared" si="3"/>
        <v>0</v>
      </c>
      <c r="AJ25" s="341"/>
    </row>
    <row r="26" spans="1:36" ht="15.75" customHeight="1" x14ac:dyDescent="0.3">
      <c r="A26" s="226" t="s">
        <v>374</v>
      </c>
      <c r="B26" s="231"/>
      <c r="C26" s="339"/>
      <c r="D26" s="340"/>
      <c r="E26" s="336"/>
      <c r="F26" s="337"/>
      <c r="G26" s="337"/>
      <c r="H26" s="338"/>
      <c r="I26" s="338"/>
      <c r="J26" s="334">
        <f>$J$24-J24</f>
        <v>0</v>
      </c>
      <c r="K26" s="334">
        <f t="shared" ref="K26:AI26" si="4">$J$24-K24</f>
        <v>0</v>
      </c>
      <c r="L26" s="334">
        <f t="shared" si="4"/>
        <v>0</v>
      </c>
      <c r="M26" s="334">
        <f>$J$24-M24</f>
        <v>0</v>
      </c>
      <c r="N26" s="334">
        <f t="shared" si="4"/>
        <v>0</v>
      </c>
      <c r="O26" s="334">
        <f t="shared" si="4"/>
        <v>0</v>
      </c>
      <c r="P26" s="334">
        <f t="shared" si="4"/>
        <v>0</v>
      </c>
      <c r="Q26" s="334">
        <f t="shared" si="4"/>
        <v>182.71729300584786</v>
      </c>
      <c r="R26" s="334">
        <f t="shared" si="4"/>
        <v>182.71729300584786</v>
      </c>
      <c r="S26" s="334">
        <f t="shared" si="4"/>
        <v>182.71729300584786</v>
      </c>
      <c r="T26" s="334">
        <f t="shared" si="4"/>
        <v>737.40856863610361</v>
      </c>
      <c r="U26" s="334">
        <f t="shared" si="4"/>
        <v>737.40856863610361</v>
      </c>
      <c r="V26" s="334">
        <f t="shared" si="4"/>
        <v>737.40856863610361</v>
      </c>
      <c r="W26" s="334">
        <f t="shared" si="4"/>
        <v>737.40856863610361</v>
      </c>
      <c r="X26" s="334">
        <f t="shared" si="4"/>
        <v>737.40856863610361</v>
      </c>
      <c r="Y26" s="334">
        <f t="shared" si="4"/>
        <v>737.40856863610361</v>
      </c>
      <c r="Z26" s="334">
        <f t="shared" si="4"/>
        <v>737.40856863610361</v>
      </c>
      <c r="AA26" s="334">
        <f t="shared" si="4"/>
        <v>737.40856863610361</v>
      </c>
      <c r="AB26" s="334">
        <f t="shared" si="4"/>
        <v>737.40856863610361</v>
      </c>
      <c r="AC26" s="334">
        <f t="shared" si="4"/>
        <v>737.40856863610361</v>
      </c>
      <c r="AD26" s="334">
        <f t="shared" si="4"/>
        <v>737.40856863610361</v>
      </c>
      <c r="AE26" s="334">
        <f t="shared" si="4"/>
        <v>737.40856863610361</v>
      </c>
      <c r="AF26" s="334">
        <f t="shared" si="4"/>
        <v>737.40856863610361</v>
      </c>
      <c r="AG26" s="334">
        <f t="shared" si="4"/>
        <v>737.40856863610361</v>
      </c>
      <c r="AH26" s="334">
        <f t="shared" si="4"/>
        <v>737.40856863610361</v>
      </c>
      <c r="AI26" s="334">
        <f t="shared" si="4"/>
        <v>737.40856863610361</v>
      </c>
      <c r="AJ26" s="342"/>
    </row>
    <row r="27" spans="1:36" ht="15.75" customHeight="1" x14ac:dyDescent="0.3">
      <c r="A27" s="343" t="s">
        <v>70</v>
      </c>
      <c r="B27" s="344">
        <f>SUMPRODUCT(B5:B23,C5:C23)/C24</f>
        <v>10</v>
      </c>
      <c r="C27" s="345"/>
      <c r="D27" s="346"/>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8"/>
      <c r="AD27" s="348"/>
      <c r="AE27" s="348"/>
      <c r="AF27" s="348"/>
      <c r="AG27" s="348"/>
      <c r="AH27" s="348"/>
      <c r="AI27" s="348"/>
      <c r="AJ27" s="347"/>
    </row>
    <row r="28" spans="1:36" ht="15.75" customHeight="1" x14ac:dyDescent="0.3">
      <c r="A28" s="41"/>
      <c r="B28" s="41"/>
      <c r="C28" s="41"/>
      <c r="D28" s="41"/>
      <c r="E28" s="41"/>
      <c r="F28" s="41"/>
      <c r="G28" s="41"/>
      <c r="H28" s="41"/>
      <c r="I28" s="41"/>
      <c r="J28" s="41"/>
      <c r="K28" s="41"/>
      <c r="L28" s="41"/>
      <c r="M28" s="41"/>
      <c r="N28" s="41"/>
      <c r="O28" s="41"/>
      <c r="P28" s="41"/>
      <c r="Q28" s="41"/>
      <c r="R28" s="41"/>
      <c r="S28" s="41"/>
      <c r="AJ28" s="41"/>
    </row>
    <row r="29" spans="1:36" x14ac:dyDescent="0.3">
      <c r="S29" s="41"/>
      <c r="AJ29" s="41"/>
    </row>
    <row r="33" spans="14:14" x14ac:dyDescent="0.3">
      <c r="N33" s="80"/>
    </row>
  </sheetData>
  <mergeCells count="5">
    <mergeCell ref="A3:A4"/>
    <mergeCell ref="B3:B4"/>
    <mergeCell ref="C3:C4"/>
    <mergeCell ref="D3:D4"/>
    <mergeCell ref="AJ3:AJ4"/>
  </mergeCells>
  <pageMargins left="0.7" right="0.7" top="0.75" bottom="0.75" header="0.3" footer="0.3"/>
  <ignoredErrors>
    <ignoredError sqref="P24:P2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BAA4-878D-48CC-8A5F-1AA457D567D7}">
  <dimension ref="A1:A138"/>
  <sheetViews>
    <sheetView workbookViewId="0"/>
    <sheetView workbookViewId="1"/>
  </sheetViews>
  <sheetFormatPr defaultColWidth="8.88671875" defaultRowHeight="15.75" x14ac:dyDescent="0.3"/>
  <cols>
    <col min="1" max="16384" width="8.88671875" style="41"/>
  </cols>
  <sheetData>
    <row r="1" spans="1:1" ht="15.75" customHeight="1" x14ac:dyDescent="0.3">
      <c r="A1" s="533" t="s">
        <v>229</v>
      </c>
    </row>
    <row r="2" spans="1:1" ht="15.75" customHeight="1" x14ac:dyDescent="0.3">
      <c r="A2" s="533" t="s">
        <v>59</v>
      </c>
    </row>
    <row r="3" spans="1:1" ht="15.75" customHeight="1" x14ac:dyDescent="0.3"/>
    <row r="4" spans="1:1" ht="15.75" customHeight="1" x14ac:dyDescent="0.3"/>
    <row r="5" spans="1:1" ht="15.75" customHeight="1" x14ac:dyDescent="0.3"/>
    <row r="6" spans="1:1" ht="15.75" customHeight="1" x14ac:dyDescent="0.3"/>
    <row r="7" spans="1:1" ht="15.75" customHeight="1" x14ac:dyDescent="0.3"/>
    <row r="8" spans="1:1" ht="15.75" customHeight="1" x14ac:dyDescent="0.3"/>
    <row r="9" spans="1:1" ht="15.75" customHeight="1" x14ac:dyDescent="0.3"/>
    <row r="10" spans="1:1" ht="15.75" customHeight="1" x14ac:dyDescent="0.3"/>
    <row r="11" spans="1:1" ht="15.75" customHeight="1" x14ac:dyDescent="0.3"/>
    <row r="12" spans="1:1" ht="15.75" customHeight="1" x14ac:dyDescent="0.3"/>
    <row r="13" spans="1:1" ht="15.75" customHeight="1" x14ac:dyDescent="0.3"/>
    <row r="14" spans="1:1" ht="15.75" customHeight="1" x14ac:dyDescent="0.3"/>
    <row r="15" spans="1:1" ht="15.75" customHeight="1" x14ac:dyDescent="0.3"/>
    <row r="16" spans="1:1"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5454-9F49-474D-853C-5C51ED7F1445}">
  <dimension ref="A1:AJ30"/>
  <sheetViews>
    <sheetView topLeftCell="A4"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540</v>
      </c>
    </row>
    <row r="2" spans="1:36" ht="15.75" customHeight="1" x14ac:dyDescent="0.3"/>
    <row r="3" spans="1:36" ht="15.75" customHeight="1" x14ac:dyDescent="0.3">
      <c r="A3" s="561" t="s">
        <v>314</v>
      </c>
      <c r="B3" s="563" t="s">
        <v>0</v>
      </c>
      <c r="C3" s="563" t="s">
        <v>412</v>
      </c>
      <c r="D3" s="563" t="s">
        <v>60</v>
      </c>
      <c r="E3" s="17"/>
      <c r="F3" s="71"/>
      <c r="G3" s="71"/>
      <c r="H3" s="71"/>
      <c r="I3" s="135"/>
      <c r="J3" s="135" t="s">
        <v>62</v>
      </c>
      <c r="K3" s="71"/>
      <c r="L3" s="71"/>
      <c r="M3" s="71"/>
      <c r="N3" s="71"/>
      <c r="O3" s="71"/>
      <c r="P3" s="71"/>
      <c r="Q3" s="71"/>
      <c r="R3" s="71"/>
      <c r="S3" s="71"/>
      <c r="T3" s="71"/>
      <c r="U3" s="71"/>
      <c r="V3" s="71"/>
      <c r="W3" s="71"/>
      <c r="X3" s="71"/>
      <c r="Y3" s="71"/>
      <c r="Z3" s="71"/>
      <c r="AA3" s="71"/>
      <c r="AB3" s="71"/>
      <c r="AC3" s="71"/>
      <c r="AD3" s="71"/>
      <c r="AE3" s="71"/>
      <c r="AF3" s="71"/>
      <c r="AG3" s="71"/>
      <c r="AH3" s="71"/>
      <c r="AI3" s="71"/>
      <c r="AJ3" s="567" t="s">
        <v>1</v>
      </c>
    </row>
    <row r="4" spans="1:36" ht="15.75" customHeight="1" x14ac:dyDescent="0.3">
      <c r="A4" s="566"/>
      <c r="B4" s="564"/>
      <c r="C4" s="565"/>
      <c r="D4" s="564"/>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71"/>
    </row>
    <row r="5" spans="1:36" ht="15.75" customHeight="1" x14ac:dyDescent="0.3">
      <c r="A5" s="328" t="s">
        <v>271</v>
      </c>
      <c r="B5" s="329">
        <v>10</v>
      </c>
      <c r="C5" s="330">
        <v>154.89474044000002</v>
      </c>
      <c r="D5" s="331">
        <v>1</v>
      </c>
      <c r="E5" s="27"/>
      <c r="F5" s="27"/>
      <c r="G5" s="55"/>
      <c r="H5" s="55"/>
      <c r="I5" s="27"/>
      <c r="J5" s="330">
        <v>154.89474044000002</v>
      </c>
      <c r="K5" s="330">
        <v>154.89474044000002</v>
      </c>
      <c r="L5" s="330">
        <v>154.89474044000002</v>
      </c>
      <c r="M5" s="330">
        <v>154.89474044000002</v>
      </c>
      <c r="N5" s="330">
        <v>154.89474044000002</v>
      </c>
      <c r="O5" s="350">
        <v>154.89474044000002</v>
      </c>
      <c r="P5" s="350">
        <v>154.89474044000002</v>
      </c>
      <c r="Q5" s="350">
        <v>125.46473975640002</v>
      </c>
      <c r="R5" s="350">
        <v>125.46473975640002</v>
      </c>
      <c r="S5" s="350">
        <v>125.46473975640002</v>
      </c>
      <c r="T5" s="350">
        <v>0</v>
      </c>
      <c r="U5" s="350">
        <v>0</v>
      </c>
      <c r="V5" s="350">
        <v>0</v>
      </c>
      <c r="W5" s="350">
        <v>0</v>
      </c>
      <c r="X5" s="350">
        <v>0</v>
      </c>
      <c r="Y5" s="350">
        <v>0</v>
      </c>
      <c r="Z5" s="350">
        <v>0</v>
      </c>
      <c r="AA5" s="350">
        <v>0</v>
      </c>
      <c r="AB5" s="350">
        <v>0</v>
      </c>
      <c r="AC5" s="350">
        <v>0</v>
      </c>
      <c r="AD5" s="350">
        <v>0</v>
      </c>
      <c r="AE5" s="350">
        <v>0</v>
      </c>
      <c r="AF5" s="350">
        <v>0</v>
      </c>
      <c r="AG5" s="350">
        <v>0</v>
      </c>
      <c r="AH5" s="350">
        <v>0</v>
      </c>
      <c r="AI5" s="350">
        <v>0</v>
      </c>
      <c r="AJ5" s="44">
        <f t="shared" ref="AJ5:AJ20" si="1">SUM(H5:AI5)</f>
        <v>1460.6574023492001</v>
      </c>
    </row>
    <row r="6" spans="1:36" ht="15.75" customHeight="1" x14ac:dyDescent="0.3">
      <c r="A6" s="328" t="s">
        <v>272</v>
      </c>
      <c r="B6" s="329">
        <v>10</v>
      </c>
      <c r="C6" s="330">
        <v>20.761254898559997</v>
      </c>
      <c r="D6" s="331">
        <v>1</v>
      </c>
      <c r="E6" s="27"/>
      <c r="F6" s="27"/>
      <c r="G6" s="55"/>
      <c r="H6" s="55"/>
      <c r="I6" s="27"/>
      <c r="J6" s="330">
        <v>20.761254898559997</v>
      </c>
      <c r="K6" s="330">
        <v>20.761254898559997</v>
      </c>
      <c r="L6" s="330">
        <v>20.761254898559997</v>
      </c>
      <c r="M6" s="330">
        <v>20.761254898559997</v>
      </c>
      <c r="N6" s="330">
        <v>20.761254898559997</v>
      </c>
      <c r="O6" s="350">
        <v>20.761254898559997</v>
      </c>
      <c r="P6" s="350">
        <v>20.761254898559997</v>
      </c>
      <c r="Q6" s="350">
        <v>16.816616467833597</v>
      </c>
      <c r="R6" s="350">
        <v>16.816616467833597</v>
      </c>
      <c r="S6" s="350">
        <v>16.816616467833597</v>
      </c>
      <c r="T6" s="350">
        <v>0</v>
      </c>
      <c r="U6" s="350">
        <v>0</v>
      </c>
      <c r="V6" s="350">
        <v>0</v>
      </c>
      <c r="W6" s="350">
        <v>0</v>
      </c>
      <c r="X6" s="350">
        <v>0</v>
      </c>
      <c r="Y6" s="350">
        <v>0</v>
      </c>
      <c r="Z6" s="350">
        <v>0</v>
      </c>
      <c r="AA6" s="350">
        <v>0</v>
      </c>
      <c r="AB6" s="350">
        <v>0</v>
      </c>
      <c r="AC6" s="350">
        <v>0</v>
      </c>
      <c r="AD6" s="350">
        <v>0</v>
      </c>
      <c r="AE6" s="350">
        <v>0</v>
      </c>
      <c r="AF6" s="350">
        <v>0</v>
      </c>
      <c r="AG6" s="350">
        <v>0</v>
      </c>
      <c r="AH6" s="350">
        <v>0</v>
      </c>
      <c r="AI6" s="350">
        <v>0</v>
      </c>
      <c r="AJ6" s="44">
        <f t="shared" si="1"/>
        <v>195.77863369342077</v>
      </c>
    </row>
    <row r="7" spans="1:36" ht="15.75" customHeight="1" x14ac:dyDescent="0.3">
      <c r="A7" s="328" t="s">
        <v>531</v>
      </c>
      <c r="B7" s="329">
        <v>10</v>
      </c>
      <c r="C7" s="330">
        <v>30.952442036159994</v>
      </c>
      <c r="D7" s="331">
        <v>0.84000000000000019</v>
      </c>
      <c r="E7" s="27"/>
      <c r="F7" s="27"/>
      <c r="G7" s="55"/>
      <c r="H7" s="55"/>
      <c r="I7" s="27"/>
      <c r="J7" s="330">
        <v>26.000051310374399</v>
      </c>
      <c r="K7" s="330">
        <v>26.000051310374399</v>
      </c>
      <c r="L7" s="330">
        <v>26.000051310374399</v>
      </c>
      <c r="M7" s="330">
        <v>26.000051310374399</v>
      </c>
      <c r="N7" s="330">
        <v>8.8400174455272964</v>
      </c>
      <c r="O7" s="350">
        <v>8.8400174455272964</v>
      </c>
      <c r="P7" s="350">
        <v>8.8400174455272964</v>
      </c>
      <c r="Q7" s="350">
        <v>8.8400174455272964</v>
      </c>
      <c r="R7" s="350">
        <v>8.8400174455272964</v>
      </c>
      <c r="S7" s="350">
        <v>8.8400174455272964</v>
      </c>
      <c r="T7" s="350">
        <v>0</v>
      </c>
      <c r="U7" s="350">
        <v>0</v>
      </c>
      <c r="V7" s="350">
        <v>0</v>
      </c>
      <c r="W7" s="350">
        <v>0</v>
      </c>
      <c r="X7" s="350">
        <v>0</v>
      </c>
      <c r="Y7" s="350">
        <v>0</v>
      </c>
      <c r="Z7" s="350">
        <v>0</v>
      </c>
      <c r="AA7" s="350">
        <v>0</v>
      </c>
      <c r="AB7" s="350">
        <v>0</v>
      </c>
      <c r="AC7" s="350">
        <v>0</v>
      </c>
      <c r="AD7" s="350">
        <v>0</v>
      </c>
      <c r="AE7" s="350">
        <v>0</v>
      </c>
      <c r="AF7" s="350">
        <v>0</v>
      </c>
      <c r="AG7" s="350">
        <v>0</v>
      </c>
      <c r="AH7" s="350">
        <v>0</v>
      </c>
      <c r="AI7" s="350">
        <v>0</v>
      </c>
      <c r="AJ7" s="44">
        <f t="shared" si="1"/>
        <v>157.04030991466141</v>
      </c>
    </row>
    <row r="8" spans="1:36" ht="15.75" customHeight="1" x14ac:dyDescent="0.3">
      <c r="A8" s="328" t="s">
        <v>273</v>
      </c>
      <c r="B8" s="329">
        <v>10</v>
      </c>
      <c r="C8" s="330">
        <v>469.54675653004807</v>
      </c>
      <c r="D8" s="331">
        <v>1</v>
      </c>
      <c r="E8" s="27"/>
      <c r="F8" s="27"/>
      <c r="G8" s="55"/>
      <c r="H8" s="55"/>
      <c r="I8" s="27"/>
      <c r="J8" s="330">
        <v>469.54675653004807</v>
      </c>
      <c r="K8" s="330">
        <v>469.54675653004807</v>
      </c>
      <c r="L8" s="330">
        <v>469.54675653004807</v>
      </c>
      <c r="M8" s="330">
        <v>469.54675653004807</v>
      </c>
      <c r="N8" s="330">
        <v>469.54675653004807</v>
      </c>
      <c r="O8" s="350">
        <v>469.54675653004807</v>
      </c>
      <c r="P8" s="350">
        <v>469.54675653004807</v>
      </c>
      <c r="Q8" s="350">
        <v>380.33287278933898</v>
      </c>
      <c r="R8" s="350">
        <v>380.33287278933898</v>
      </c>
      <c r="S8" s="350">
        <v>380.33287278933898</v>
      </c>
      <c r="T8" s="350">
        <v>0</v>
      </c>
      <c r="U8" s="350">
        <v>0</v>
      </c>
      <c r="V8" s="350">
        <v>0</v>
      </c>
      <c r="W8" s="350">
        <v>0</v>
      </c>
      <c r="X8" s="350">
        <v>0</v>
      </c>
      <c r="Y8" s="350">
        <v>0</v>
      </c>
      <c r="Z8" s="350">
        <v>0</v>
      </c>
      <c r="AA8" s="350">
        <v>0</v>
      </c>
      <c r="AB8" s="350">
        <v>0</v>
      </c>
      <c r="AC8" s="350">
        <v>0</v>
      </c>
      <c r="AD8" s="350">
        <v>0</v>
      </c>
      <c r="AE8" s="350">
        <v>0</v>
      </c>
      <c r="AF8" s="350">
        <v>0</v>
      </c>
      <c r="AG8" s="350">
        <v>0</v>
      </c>
      <c r="AH8" s="350">
        <v>0</v>
      </c>
      <c r="AI8" s="350">
        <v>0</v>
      </c>
      <c r="AJ8" s="44">
        <f t="shared" si="1"/>
        <v>4427.8259140783539</v>
      </c>
    </row>
    <row r="9" spans="1:36" ht="15.75" customHeight="1" x14ac:dyDescent="0.3">
      <c r="A9" s="328" t="s">
        <v>274</v>
      </c>
      <c r="B9" s="329">
        <v>8</v>
      </c>
      <c r="C9" s="330">
        <v>76.941923058</v>
      </c>
      <c r="D9" s="331">
        <v>1</v>
      </c>
      <c r="E9" s="27"/>
      <c r="F9" s="27"/>
      <c r="G9" s="55"/>
      <c r="H9" s="55"/>
      <c r="I9" s="27"/>
      <c r="J9" s="351">
        <v>76.941923058</v>
      </c>
      <c r="K9" s="351">
        <v>76.941923058</v>
      </c>
      <c r="L9" s="351">
        <v>76.941923058</v>
      </c>
      <c r="M9" s="351">
        <v>76.941923058</v>
      </c>
      <c r="N9" s="351">
        <v>76.941923058</v>
      </c>
      <c r="O9" s="332">
        <v>76.941923058</v>
      </c>
      <c r="P9" s="332">
        <v>76.941923058</v>
      </c>
      <c r="Q9" s="332">
        <v>76.941923058</v>
      </c>
      <c r="R9" s="332">
        <v>0</v>
      </c>
      <c r="S9" s="332">
        <v>0</v>
      </c>
      <c r="T9" s="332">
        <v>0</v>
      </c>
      <c r="U9" s="332">
        <v>0</v>
      </c>
      <c r="V9" s="332">
        <v>0</v>
      </c>
      <c r="W9" s="332">
        <v>0</v>
      </c>
      <c r="X9" s="332">
        <v>0</v>
      </c>
      <c r="Y9" s="332">
        <v>0</v>
      </c>
      <c r="Z9" s="332">
        <v>0</v>
      </c>
      <c r="AA9" s="332">
        <v>0</v>
      </c>
      <c r="AB9" s="332">
        <v>0</v>
      </c>
      <c r="AC9" s="332">
        <v>0</v>
      </c>
      <c r="AD9" s="332">
        <v>0</v>
      </c>
      <c r="AE9" s="332">
        <v>0</v>
      </c>
      <c r="AF9" s="332">
        <v>0</v>
      </c>
      <c r="AG9" s="332">
        <v>0</v>
      </c>
      <c r="AH9" s="332">
        <v>0</v>
      </c>
      <c r="AI9" s="332">
        <v>0</v>
      </c>
      <c r="AJ9" s="44">
        <f t="shared" si="1"/>
        <v>615.535384464</v>
      </c>
    </row>
    <row r="10" spans="1:36" ht="15.75" customHeight="1" x14ac:dyDescent="0.3">
      <c r="A10" s="328" t="s">
        <v>275</v>
      </c>
      <c r="B10" s="329">
        <v>10</v>
      </c>
      <c r="C10" s="330">
        <v>29.709970856160002</v>
      </c>
      <c r="D10" s="331">
        <v>1</v>
      </c>
      <c r="E10" s="27"/>
      <c r="F10" s="27"/>
      <c r="G10" s="55"/>
      <c r="H10" s="55"/>
      <c r="I10" s="27"/>
      <c r="J10" s="330">
        <v>29.709970856160002</v>
      </c>
      <c r="K10" s="330">
        <v>29.709970856160002</v>
      </c>
      <c r="L10" s="330">
        <v>29.709970856160002</v>
      </c>
      <c r="M10" s="330">
        <v>29.709970856160002</v>
      </c>
      <c r="N10" s="330">
        <v>29.709970856160002</v>
      </c>
      <c r="O10" s="330">
        <v>29.709970856160002</v>
      </c>
      <c r="P10" s="330">
        <v>29.709970856160002</v>
      </c>
      <c r="Q10" s="330">
        <v>24.065076393489601</v>
      </c>
      <c r="R10" s="330">
        <v>24.065076393489601</v>
      </c>
      <c r="S10" s="330">
        <v>24.065076393489601</v>
      </c>
      <c r="T10" s="330">
        <v>0</v>
      </c>
      <c r="U10" s="330">
        <v>0</v>
      </c>
      <c r="V10" s="330">
        <v>0</v>
      </c>
      <c r="W10" s="330">
        <v>0</v>
      </c>
      <c r="X10" s="330">
        <v>0</v>
      </c>
      <c r="Y10" s="330">
        <v>0</v>
      </c>
      <c r="Z10" s="330">
        <v>0</v>
      </c>
      <c r="AA10" s="330">
        <v>0</v>
      </c>
      <c r="AB10" s="330">
        <v>0</v>
      </c>
      <c r="AC10" s="330">
        <v>0</v>
      </c>
      <c r="AD10" s="330">
        <v>0</v>
      </c>
      <c r="AE10" s="330">
        <v>0</v>
      </c>
      <c r="AF10" s="330">
        <v>0</v>
      </c>
      <c r="AG10" s="330">
        <v>0</v>
      </c>
      <c r="AH10" s="330">
        <v>0</v>
      </c>
      <c r="AI10" s="330">
        <v>0</v>
      </c>
      <c r="AJ10" s="44">
        <f t="shared" si="1"/>
        <v>280.16502517358884</v>
      </c>
    </row>
    <row r="11" spans="1:36" ht="15.75" customHeight="1" x14ac:dyDescent="0.3">
      <c r="A11" s="328" t="s">
        <v>276</v>
      </c>
      <c r="B11" s="329">
        <v>10</v>
      </c>
      <c r="C11" s="330">
        <v>1.2368696868</v>
      </c>
      <c r="D11" s="331">
        <v>1</v>
      </c>
      <c r="E11" s="27"/>
      <c r="F11" s="27"/>
      <c r="G11" s="55"/>
      <c r="H11" s="55"/>
      <c r="I11" s="27"/>
      <c r="J11" s="330">
        <v>1.2368696868</v>
      </c>
      <c r="K11" s="330">
        <v>1.2368696868</v>
      </c>
      <c r="L11" s="330">
        <v>1.2368696868</v>
      </c>
      <c r="M11" s="330">
        <v>1.2368696868</v>
      </c>
      <c r="N11" s="330">
        <v>1.2368696868</v>
      </c>
      <c r="O11" s="330">
        <v>1.2368696868</v>
      </c>
      <c r="P11" s="330">
        <v>1.2368696868</v>
      </c>
      <c r="Q11" s="330">
        <v>0.90291487136399995</v>
      </c>
      <c r="R11" s="330">
        <v>0.90291487136399995</v>
      </c>
      <c r="S11" s="330">
        <v>0.90291487136399995</v>
      </c>
      <c r="T11" s="330">
        <v>0</v>
      </c>
      <c r="U11" s="330">
        <v>0</v>
      </c>
      <c r="V11" s="330">
        <v>0</v>
      </c>
      <c r="W11" s="330">
        <v>0</v>
      </c>
      <c r="X11" s="330">
        <v>0</v>
      </c>
      <c r="Y11" s="330">
        <v>0</v>
      </c>
      <c r="Z11" s="330">
        <v>0</v>
      </c>
      <c r="AA11" s="330">
        <v>0</v>
      </c>
      <c r="AB11" s="330">
        <v>0</v>
      </c>
      <c r="AC11" s="330">
        <v>0</v>
      </c>
      <c r="AD11" s="330">
        <v>0</v>
      </c>
      <c r="AE11" s="330">
        <v>0</v>
      </c>
      <c r="AF11" s="330">
        <v>0</v>
      </c>
      <c r="AG11" s="330">
        <v>0</v>
      </c>
      <c r="AH11" s="330">
        <v>0</v>
      </c>
      <c r="AI11" s="330">
        <v>0</v>
      </c>
      <c r="AJ11" s="44">
        <f t="shared" si="1"/>
        <v>11.366832421692003</v>
      </c>
    </row>
    <row r="12" spans="1:36" ht="15.75" customHeight="1" x14ac:dyDescent="0.3">
      <c r="A12" s="328" t="s">
        <v>277</v>
      </c>
      <c r="B12" s="329">
        <v>10</v>
      </c>
      <c r="C12" s="330">
        <v>4.8632347440000006</v>
      </c>
      <c r="D12" s="331">
        <v>1</v>
      </c>
      <c r="E12" s="27"/>
      <c r="F12" s="27"/>
      <c r="G12" s="55"/>
      <c r="H12" s="55"/>
      <c r="I12" s="27"/>
      <c r="J12" s="330">
        <v>4.8632347440000006</v>
      </c>
      <c r="K12" s="330">
        <v>4.8632347440000006</v>
      </c>
      <c r="L12" s="330">
        <v>4.8632347440000006</v>
      </c>
      <c r="M12" s="330">
        <v>4.8632347440000006</v>
      </c>
      <c r="N12" s="330">
        <v>4.8632347440000006</v>
      </c>
      <c r="O12" s="330">
        <v>4.8632347440000006</v>
      </c>
      <c r="P12" s="330">
        <v>4.8632347440000006</v>
      </c>
      <c r="Q12" s="330">
        <v>3.2583672784800006</v>
      </c>
      <c r="R12" s="330">
        <v>3.2583672784800006</v>
      </c>
      <c r="S12" s="330">
        <v>3.2583672784800006</v>
      </c>
      <c r="T12" s="330">
        <v>0</v>
      </c>
      <c r="U12" s="330">
        <v>0</v>
      </c>
      <c r="V12" s="330">
        <v>0</v>
      </c>
      <c r="W12" s="330">
        <v>0</v>
      </c>
      <c r="X12" s="330">
        <v>0</v>
      </c>
      <c r="Y12" s="330">
        <v>0</v>
      </c>
      <c r="Z12" s="330">
        <v>0</v>
      </c>
      <c r="AA12" s="330">
        <v>0</v>
      </c>
      <c r="AB12" s="330">
        <v>0</v>
      </c>
      <c r="AC12" s="330">
        <v>0</v>
      </c>
      <c r="AD12" s="330">
        <v>0</v>
      </c>
      <c r="AE12" s="330">
        <v>0</v>
      </c>
      <c r="AF12" s="330">
        <v>0</v>
      </c>
      <c r="AG12" s="330">
        <v>0</v>
      </c>
      <c r="AH12" s="330">
        <v>0</v>
      </c>
      <c r="AI12" s="330">
        <v>0</v>
      </c>
      <c r="AJ12" s="44">
        <f t="shared" si="1"/>
        <v>43.817745043440006</v>
      </c>
    </row>
    <row r="13" spans="1:36" ht="15.75" customHeight="1" x14ac:dyDescent="0.3">
      <c r="A13" s="328" t="s">
        <v>278</v>
      </c>
      <c r="B13" s="329">
        <v>10</v>
      </c>
      <c r="C13" s="330">
        <v>3.9042870480000005</v>
      </c>
      <c r="D13" s="331">
        <v>1</v>
      </c>
      <c r="E13" s="27"/>
      <c r="F13" s="27"/>
      <c r="G13" s="55"/>
      <c r="H13" s="55"/>
      <c r="I13" s="27"/>
      <c r="J13" s="330">
        <v>3.9042870480000005</v>
      </c>
      <c r="K13" s="330">
        <v>3.9042870480000005</v>
      </c>
      <c r="L13" s="330">
        <v>3.9042870480000005</v>
      </c>
      <c r="M13" s="330">
        <v>3.9042870480000005</v>
      </c>
      <c r="N13" s="330">
        <v>3.9042870480000005</v>
      </c>
      <c r="O13" s="330">
        <v>3.9042870480000005</v>
      </c>
      <c r="P13" s="330">
        <v>3.9042870480000005</v>
      </c>
      <c r="Q13" s="330">
        <v>2.6158723221600004</v>
      </c>
      <c r="R13" s="330">
        <v>2.6158723221600004</v>
      </c>
      <c r="S13" s="330">
        <v>2.6158723221600004</v>
      </c>
      <c r="T13" s="330">
        <v>0</v>
      </c>
      <c r="U13" s="330">
        <v>0</v>
      </c>
      <c r="V13" s="330">
        <v>0</v>
      </c>
      <c r="W13" s="330">
        <v>0</v>
      </c>
      <c r="X13" s="330">
        <v>0</v>
      </c>
      <c r="Y13" s="330">
        <v>0</v>
      </c>
      <c r="Z13" s="330">
        <v>0</v>
      </c>
      <c r="AA13" s="330">
        <v>0</v>
      </c>
      <c r="AB13" s="330">
        <v>0</v>
      </c>
      <c r="AC13" s="330">
        <v>0</v>
      </c>
      <c r="AD13" s="330">
        <v>0</v>
      </c>
      <c r="AE13" s="330">
        <v>0</v>
      </c>
      <c r="AF13" s="330">
        <v>0</v>
      </c>
      <c r="AG13" s="330">
        <v>0</v>
      </c>
      <c r="AH13" s="330">
        <v>0</v>
      </c>
      <c r="AI13" s="330">
        <v>0</v>
      </c>
      <c r="AJ13" s="44">
        <f t="shared" si="1"/>
        <v>35.177626302480007</v>
      </c>
    </row>
    <row r="14" spans="1:36" ht="15.75" customHeight="1" x14ac:dyDescent="0.3">
      <c r="A14" s="328" t="s">
        <v>532</v>
      </c>
      <c r="B14" s="329">
        <v>10</v>
      </c>
      <c r="C14" s="330">
        <v>268.79982480000001</v>
      </c>
      <c r="D14" s="331">
        <v>1</v>
      </c>
      <c r="E14" s="27"/>
      <c r="F14" s="27"/>
      <c r="G14" s="55"/>
      <c r="H14" s="55"/>
      <c r="I14" s="27"/>
      <c r="J14" s="330">
        <v>268.79982480000001</v>
      </c>
      <c r="K14" s="330">
        <v>268.79982480000001</v>
      </c>
      <c r="L14" s="330">
        <v>268.79982480000001</v>
      </c>
      <c r="M14" s="330">
        <v>268.79982480000001</v>
      </c>
      <c r="N14" s="330">
        <v>268.79982480000001</v>
      </c>
      <c r="O14" s="330">
        <v>268.79982480000001</v>
      </c>
      <c r="P14" s="330">
        <v>268.79982480000001</v>
      </c>
      <c r="Q14" s="330">
        <v>196.22387210400001</v>
      </c>
      <c r="R14" s="330">
        <v>196.22387210400001</v>
      </c>
      <c r="S14" s="330">
        <v>196.22387210400001</v>
      </c>
      <c r="T14" s="330">
        <v>0</v>
      </c>
      <c r="U14" s="330">
        <v>0</v>
      </c>
      <c r="V14" s="330">
        <v>0</v>
      </c>
      <c r="W14" s="330">
        <v>0</v>
      </c>
      <c r="X14" s="330">
        <v>0</v>
      </c>
      <c r="Y14" s="330">
        <v>0</v>
      </c>
      <c r="Z14" s="330">
        <v>0</v>
      </c>
      <c r="AA14" s="330">
        <v>0</v>
      </c>
      <c r="AB14" s="330">
        <v>0</v>
      </c>
      <c r="AC14" s="330">
        <v>0</v>
      </c>
      <c r="AD14" s="330">
        <v>0</v>
      </c>
      <c r="AE14" s="330">
        <v>0</v>
      </c>
      <c r="AF14" s="330">
        <v>0</v>
      </c>
      <c r="AG14" s="330">
        <v>0</v>
      </c>
      <c r="AH14" s="330">
        <v>0</v>
      </c>
      <c r="AI14" s="330">
        <v>0</v>
      </c>
      <c r="AJ14" s="44">
        <f t="shared" si="1"/>
        <v>2470.2703899119992</v>
      </c>
    </row>
    <row r="15" spans="1:36" ht="15.75" customHeight="1" x14ac:dyDescent="0.3">
      <c r="A15" s="328" t="s">
        <v>533</v>
      </c>
      <c r="B15" s="329">
        <v>10</v>
      </c>
      <c r="C15" s="330">
        <v>59.294078999999996</v>
      </c>
      <c r="D15" s="331">
        <v>1</v>
      </c>
      <c r="E15" s="27"/>
      <c r="F15" s="27"/>
      <c r="G15" s="55"/>
      <c r="H15" s="55"/>
      <c r="I15" s="27"/>
      <c r="J15" s="330">
        <v>59.294078999999996</v>
      </c>
      <c r="K15" s="330">
        <v>59.294078999999996</v>
      </c>
      <c r="L15" s="330">
        <v>59.294078999999996</v>
      </c>
      <c r="M15" s="330">
        <v>59.294078999999996</v>
      </c>
      <c r="N15" s="330">
        <v>59.294078999999996</v>
      </c>
      <c r="O15" s="330">
        <v>59.294078999999996</v>
      </c>
      <c r="P15" s="330">
        <v>59.294078999999996</v>
      </c>
      <c r="Q15" s="330">
        <v>43.284677669999994</v>
      </c>
      <c r="R15" s="330">
        <v>43.284677669999994</v>
      </c>
      <c r="S15" s="330">
        <v>43.284677669999994</v>
      </c>
      <c r="T15" s="330">
        <v>0</v>
      </c>
      <c r="U15" s="330">
        <v>0</v>
      </c>
      <c r="V15" s="330">
        <v>0</v>
      </c>
      <c r="W15" s="330">
        <v>0</v>
      </c>
      <c r="X15" s="330">
        <v>0</v>
      </c>
      <c r="Y15" s="330">
        <v>0</v>
      </c>
      <c r="Z15" s="330">
        <v>0</v>
      </c>
      <c r="AA15" s="330">
        <v>0</v>
      </c>
      <c r="AB15" s="330">
        <v>0</v>
      </c>
      <c r="AC15" s="330">
        <v>0</v>
      </c>
      <c r="AD15" s="330">
        <v>0</v>
      </c>
      <c r="AE15" s="330">
        <v>0</v>
      </c>
      <c r="AF15" s="330">
        <v>0</v>
      </c>
      <c r="AG15" s="330">
        <v>0</v>
      </c>
      <c r="AH15" s="330">
        <v>0</v>
      </c>
      <c r="AI15" s="330">
        <v>0</v>
      </c>
      <c r="AJ15" s="44">
        <f t="shared" si="1"/>
        <v>544.91258601000004</v>
      </c>
    </row>
    <row r="16" spans="1:36" ht="15.75" customHeight="1" x14ac:dyDescent="0.3">
      <c r="A16" s="328" t="s">
        <v>534</v>
      </c>
      <c r="B16" s="329">
        <v>10</v>
      </c>
      <c r="C16" s="330">
        <v>27.722016968160005</v>
      </c>
      <c r="D16" s="331">
        <v>1</v>
      </c>
      <c r="E16" s="27"/>
      <c r="F16" s="27"/>
      <c r="G16" s="55"/>
      <c r="H16" s="55"/>
      <c r="I16" s="27"/>
      <c r="J16" s="330">
        <v>27.722016968160005</v>
      </c>
      <c r="K16" s="330">
        <v>27.722016968160005</v>
      </c>
      <c r="L16" s="330">
        <v>27.722016968160005</v>
      </c>
      <c r="M16" s="330">
        <v>27.722016968160005</v>
      </c>
      <c r="N16" s="330">
        <v>27.722016968160005</v>
      </c>
      <c r="O16" s="330">
        <v>27.722016968160005</v>
      </c>
      <c r="P16" s="330">
        <v>27.722016968160005</v>
      </c>
      <c r="Q16" s="330">
        <v>22.454833744209605</v>
      </c>
      <c r="R16" s="330">
        <v>22.454833744209605</v>
      </c>
      <c r="S16" s="330">
        <v>22.454833744209605</v>
      </c>
      <c r="T16" s="330">
        <v>0</v>
      </c>
      <c r="U16" s="330">
        <v>0</v>
      </c>
      <c r="V16" s="330">
        <v>0</v>
      </c>
      <c r="W16" s="330">
        <v>0</v>
      </c>
      <c r="X16" s="330">
        <v>0</v>
      </c>
      <c r="Y16" s="330">
        <v>0</v>
      </c>
      <c r="Z16" s="330">
        <v>0</v>
      </c>
      <c r="AA16" s="330">
        <v>0</v>
      </c>
      <c r="AB16" s="330">
        <v>0</v>
      </c>
      <c r="AC16" s="330">
        <v>0</v>
      </c>
      <c r="AD16" s="330">
        <v>0</v>
      </c>
      <c r="AE16" s="330">
        <v>0</v>
      </c>
      <c r="AF16" s="330">
        <v>0</v>
      </c>
      <c r="AG16" s="330">
        <v>0</v>
      </c>
      <c r="AH16" s="330">
        <v>0</v>
      </c>
      <c r="AI16" s="330">
        <v>0</v>
      </c>
      <c r="AJ16" s="44">
        <f t="shared" si="1"/>
        <v>261.41862000974885</v>
      </c>
    </row>
    <row r="17" spans="1:36" ht="15.75" customHeight="1" x14ac:dyDescent="0.3">
      <c r="A17" s="328" t="s">
        <v>535</v>
      </c>
      <c r="B17" s="329">
        <v>10</v>
      </c>
      <c r="C17" s="330">
        <v>25.495021369999996</v>
      </c>
      <c r="D17" s="331">
        <v>1</v>
      </c>
      <c r="E17" s="27"/>
      <c r="F17" s="27"/>
      <c r="G17" s="55"/>
      <c r="H17" s="55"/>
      <c r="I17" s="27"/>
      <c r="J17" s="330">
        <v>25.495021369999996</v>
      </c>
      <c r="K17" s="330">
        <v>25.495021369999996</v>
      </c>
      <c r="L17" s="330">
        <v>25.495021369999996</v>
      </c>
      <c r="M17" s="330">
        <v>25.495021369999996</v>
      </c>
      <c r="N17" s="330">
        <v>25.495021369999996</v>
      </c>
      <c r="O17" s="330">
        <v>25.495021369999996</v>
      </c>
      <c r="P17" s="330">
        <v>25.495021369999996</v>
      </c>
      <c r="Q17" s="330">
        <v>20.650967309699997</v>
      </c>
      <c r="R17" s="330">
        <v>20.650967309699997</v>
      </c>
      <c r="S17" s="330">
        <v>20.650967309699997</v>
      </c>
      <c r="T17" s="330">
        <v>0</v>
      </c>
      <c r="U17" s="330">
        <v>0</v>
      </c>
      <c r="V17" s="330">
        <v>0</v>
      </c>
      <c r="W17" s="330">
        <v>0</v>
      </c>
      <c r="X17" s="330">
        <v>0</v>
      </c>
      <c r="Y17" s="330">
        <v>0</v>
      </c>
      <c r="Z17" s="330">
        <v>0</v>
      </c>
      <c r="AA17" s="330">
        <v>0</v>
      </c>
      <c r="AB17" s="330">
        <v>0</v>
      </c>
      <c r="AC17" s="330">
        <v>0</v>
      </c>
      <c r="AD17" s="330">
        <v>0</v>
      </c>
      <c r="AE17" s="330">
        <v>0</v>
      </c>
      <c r="AF17" s="330">
        <v>0</v>
      </c>
      <c r="AG17" s="330">
        <v>0</v>
      </c>
      <c r="AH17" s="330">
        <v>0</v>
      </c>
      <c r="AI17" s="330">
        <v>0</v>
      </c>
      <c r="AJ17" s="44">
        <f t="shared" si="1"/>
        <v>240.41805151909998</v>
      </c>
    </row>
    <row r="18" spans="1:36" ht="15.75" customHeight="1" x14ac:dyDescent="0.3">
      <c r="A18" s="328" t="s">
        <v>536</v>
      </c>
      <c r="B18" s="329">
        <v>10</v>
      </c>
      <c r="C18" s="330">
        <v>19.876719599999998</v>
      </c>
      <c r="D18" s="331">
        <v>1</v>
      </c>
      <c r="E18" s="27"/>
      <c r="F18" s="27"/>
      <c r="G18" s="55"/>
      <c r="H18" s="55"/>
      <c r="I18" s="27"/>
      <c r="J18" s="330">
        <v>19.876719599999998</v>
      </c>
      <c r="K18" s="330">
        <v>19.876719599999998</v>
      </c>
      <c r="L18" s="330">
        <v>19.876719599999998</v>
      </c>
      <c r="M18" s="330">
        <v>19.876719599999998</v>
      </c>
      <c r="N18" s="330">
        <v>19.876719599999998</v>
      </c>
      <c r="O18" s="330">
        <v>19.876719599999998</v>
      </c>
      <c r="P18" s="330">
        <v>19.876719599999998</v>
      </c>
      <c r="Q18" s="330">
        <v>14.510005307999998</v>
      </c>
      <c r="R18" s="330">
        <v>14.510005307999998</v>
      </c>
      <c r="S18" s="330">
        <v>14.510005307999998</v>
      </c>
      <c r="T18" s="330">
        <v>0</v>
      </c>
      <c r="U18" s="330">
        <v>0</v>
      </c>
      <c r="V18" s="330">
        <v>0</v>
      </c>
      <c r="W18" s="330">
        <v>0</v>
      </c>
      <c r="X18" s="330">
        <v>0</v>
      </c>
      <c r="Y18" s="330">
        <v>0</v>
      </c>
      <c r="Z18" s="330">
        <v>0</v>
      </c>
      <c r="AA18" s="330">
        <v>0</v>
      </c>
      <c r="AB18" s="330">
        <v>0</v>
      </c>
      <c r="AC18" s="330">
        <v>0</v>
      </c>
      <c r="AD18" s="330">
        <v>0</v>
      </c>
      <c r="AE18" s="330">
        <v>0</v>
      </c>
      <c r="AF18" s="330">
        <v>0</v>
      </c>
      <c r="AG18" s="330">
        <v>0</v>
      </c>
      <c r="AH18" s="330">
        <v>0</v>
      </c>
      <c r="AI18" s="330">
        <v>0</v>
      </c>
      <c r="AJ18" s="44">
        <f t="shared" si="1"/>
        <v>182.66705312399995</v>
      </c>
    </row>
    <row r="19" spans="1:36" ht="15.75" customHeight="1" x14ac:dyDescent="0.3">
      <c r="A19" s="328" t="s">
        <v>537</v>
      </c>
      <c r="B19" s="329">
        <v>10</v>
      </c>
      <c r="C19" s="330">
        <v>27.643363740000002</v>
      </c>
      <c r="D19" s="331">
        <v>1</v>
      </c>
      <c r="E19" s="27"/>
      <c r="F19" s="27"/>
      <c r="G19" s="55"/>
      <c r="H19" s="55"/>
      <c r="I19" s="27"/>
      <c r="J19" s="330">
        <v>27.643363740000002</v>
      </c>
      <c r="K19" s="330">
        <v>27.643363740000002</v>
      </c>
      <c r="L19" s="330">
        <v>27.643363740000002</v>
      </c>
      <c r="M19" s="330">
        <v>27.643363740000002</v>
      </c>
      <c r="N19" s="330">
        <v>27.643363740000002</v>
      </c>
      <c r="O19" s="330">
        <v>27.643363740000002</v>
      </c>
      <c r="P19" s="330">
        <v>27.643363740000002</v>
      </c>
      <c r="Q19" s="330">
        <v>18.521053705800004</v>
      </c>
      <c r="R19" s="330">
        <v>18.521053705800004</v>
      </c>
      <c r="S19" s="330">
        <v>18.521053705800004</v>
      </c>
      <c r="T19" s="330">
        <v>0</v>
      </c>
      <c r="U19" s="330">
        <v>0</v>
      </c>
      <c r="V19" s="330">
        <v>0</v>
      </c>
      <c r="W19" s="330">
        <v>0</v>
      </c>
      <c r="X19" s="330">
        <v>0</v>
      </c>
      <c r="Y19" s="330">
        <v>0</v>
      </c>
      <c r="Z19" s="330">
        <v>0</v>
      </c>
      <c r="AA19" s="330">
        <v>0</v>
      </c>
      <c r="AB19" s="330">
        <v>0</v>
      </c>
      <c r="AC19" s="330">
        <v>0</v>
      </c>
      <c r="AD19" s="330">
        <v>0</v>
      </c>
      <c r="AE19" s="330">
        <v>0</v>
      </c>
      <c r="AF19" s="330">
        <v>0</v>
      </c>
      <c r="AG19" s="330">
        <v>0</v>
      </c>
      <c r="AH19" s="330">
        <v>0</v>
      </c>
      <c r="AI19" s="330">
        <v>0</v>
      </c>
      <c r="AJ19" s="44">
        <f t="shared" si="1"/>
        <v>249.06670729740003</v>
      </c>
    </row>
    <row r="20" spans="1:36" ht="15.75" customHeight="1" x14ac:dyDescent="0.3">
      <c r="A20" s="328" t="s">
        <v>538</v>
      </c>
      <c r="B20" s="329">
        <v>8</v>
      </c>
      <c r="C20" s="330">
        <v>23.120686290000002</v>
      </c>
      <c r="D20" s="331">
        <v>1</v>
      </c>
      <c r="E20" s="27"/>
      <c r="F20" s="27"/>
      <c r="G20" s="55"/>
      <c r="H20" s="55"/>
      <c r="I20" s="27"/>
      <c r="J20" s="330">
        <v>23.120686290000002</v>
      </c>
      <c r="K20" s="330">
        <v>23.120686290000002</v>
      </c>
      <c r="L20" s="330">
        <v>23.120686290000002</v>
      </c>
      <c r="M20" s="330">
        <v>23.120686290000002</v>
      </c>
      <c r="N20" s="330">
        <v>23.120686290000002</v>
      </c>
      <c r="O20" s="330">
        <v>23.120686290000002</v>
      </c>
      <c r="P20" s="330">
        <v>23.120686290000002</v>
      </c>
      <c r="Q20" s="330">
        <v>23.120686290000002</v>
      </c>
      <c r="R20" s="330">
        <v>0</v>
      </c>
      <c r="S20" s="330">
        <v>0</v>
      </c>
      <c r="T20" s="330">
        <v>0</v>
      </c>
      <c r="U20" s="330">
        <v>0</v>
      </c>
      <c r="V20" s="330">
        <v>0</v>
      </c>
      <c r="W20" s="330">
        <v>0</v>
      </c>
      <c r="X20" s="330">
        <v>0</v>
      </c>
      <c r="Y20" s="330">
        <v>0</v>
      </c>
      <c r="Z20" s="330">
        <v>0</v>
      </c>
      <c r="AA20" s="330">
        <v>0</v>
      </c>
      <c r="AB20" s="330">
        <v>0</v>
      </c>
      <c r="AC20" s="330">
        <v>0</v>
      </c>
      <c r="AD20" s="330">
        <v>0</v>
      </c>
      <c r="AE20" s="330">
        <v>0</v>
      </c>
      <c r="AF20" s="330">
        <v>0</v>
      </c>
      <c r="AG20" s="330">
        <v>0</v>
      </c>
      <c r="AH20" s="330">
        <v>0</v>
      </c>
      <c r="AI20" s="330">
        <v>0</v>
      </c>
      <c r="AJ20" s="44">
        <f t="shared" si="1"/>
        <v>184.96549032000004</v>
      </c>
    </row>
    <row r="21" spans="1:36" ht="15.75" customHeight="1" x14ac:dyDescent="0.3">
      <c r="A21" s="226" t="s">
        <v>372</v>
      </c>
      <c r="B21" s="333"/>
      <c r="C21" s="334">
        <f>SUM(C5:C20)</f>
        <v>1244.7631910658881</v>
      </c>
      <c r="D21" s="335">
        <f>J21/C21</f>
        <v>0.99602141936608457</v>
      </c>
      <c r="E21" s="336"/>
      <c r="F21" s="337"/>
      <c r="G21" s="337"/>
      <c r="H21" s="338"/>
      <c r="I21" s="338"/>
      <c r="J21" s="334">
        <f t="shared" ref="J21:AJ21" si="2">SUM(J5:J20)</f>
        <v>1239.8108003401026</v>
      </c>
      <c r="K21" s="334">
        <f t="shared" si="2"/>
        <v>1239.8108003401026</v>
      </c>
      <c r="L21" s="334">
        <f t="shared" si="2"/>
        <v>1239.8108003401026</v>
      </c>
      <c r="M21" s="334">
        <f t="shared" si="2"/>
        <v>1239.8108003401026</v>
      </c>
      <c r="N21" s="334">
        <f t="shared" si="2"/>
        <v>1222.6507664752553</v>
      </c>
      <c r="O21" s="334">
        <f t="shared" si="2"/>
        <v>1222.6507664752553</v>
      </c>
      <c r="P21" s="334">
        <f t="shared" si="2"/>
        <v>1222.6507664752553</v>
      </c>
      <c r="Q21" s="334">
        <f t="shared" si="2"/>
        <v>978.00449651430313</v>
      </c>
      <c r="R21" s="334">
        <f t="shared" si="2"/>
        <v>877.94188716630322</v>
      </c>
      <c r="S21" s="334">
        <f t="shared" si="2"/>
        <v>877.94188716630322</v>
      </c>
      <c r="T21" s="334">
        <f t="shared" si="2"/>
        <v>0</v>
      </c>
      <c r="U21" s="334">
        <f t="shared" si="2"/>
        <v>0</v>
      </c>
      <c r="V21" s="334">
        <f t="shared" si="2"/>
        <v>0</v>
      </c>
      <c r="W21" s="334">
        <f t="shared" si="2"/>
        <v>0</v>
      </c>
      <c r="X21" s="334">
        <f t="shared" si="2"/>
        <v>0</v>
      </c>
      <c r="Y21" s="334">
        <f t="shared" si="2"/>
        <v>0</v>
      </c>
      <c r="Z21" s="334">
        <f t="shared" si="2"/>
        <v>0</v>
      </c>
      <c r="AA21" s="334">
        <f t="shared" si="2"/>
        <v>0</v>
      </c>
      <c r="AB21" s="334">
        <f t="shared" si="2"/>
        <v>0</v>
      </c>
      <c r="AC21" s="334">
        <f t="shared" si="2"/>
        <v>0</v>
      </c>
      <c r="AD21" s="334">
        <f t="shared" si="2"/>
        <v>0</v>
      </c>
      <c r="AE21" s="334">
        <f t="shared" si="2"/>
        <v>0</v>
      </c>
      <c r="AF21" s="334">
        <f t="shared" si="2"/>
        <v>0</v>
      </c>
      <c r="AG21" s="334">
        <f t="shared" si="2"/>
        <v>0</v>
      </c>
      <c r="AH21" s="334">
        <f t="shared" si="2"/>
        <v>0</v>
      </c>
      <c r="AI21" s="334">
        <f t="shared" si="2"/>
        <v>0</v>
      </c>
      <c r="AJ21" s="236">
        <f t="shared" si="2"/>
        <v>11361.083771633084</v>
      </c>
    </row>
    <row r="22" spans="1:36" ht="15.75" customHeight="1" x14ac:dyDescent="0.3">
      <c r="A22" s="226" t="s">
        <v>373</v>
      </c>
      <c r="B22" s="231"/>
      <c r="C22" s="339"/>
      <c r="D22" s="340"/>
      <c r="E22" s="336"/>
      <c r="F22" s="337"/>
      <c r="G22" s="337"/>
      <c r="H22" s="338"/>
      <c r="I22" s="338"/>
      <c r="J22" s="334">
        <f>J21-J21</f>
        <v>0</v>
      </c>
      <c r="K22" s="334">
        <f t="shared" ref="K22:AI22" si="3">J21-K21</f>
        <v>0</v>
      </c>
      <c r="L22" s="334">
        <f t="shared" si="3"/>
        <v>0</v>
      </c>
      <c r="M22" s="334">
        <f t="shared" si="3"/>
        <v>0</v>
      </c>
      <c r="N22" s="334">
        <f t="shared" si="3"/>
        <v>17.160033864847264</v>
      </c>
      <c r="O22" s="334">
        <f t="shared" si="3"/>
        <v>0</v>
      </c>
      <c r="P22" s="334">
        <f t="shared" si="3"/>
        <v>0</v>
      </c>
      <c r="Q22" s="334">
        <f t="shared" si="3"/>
        <v>244.64626996095217</v>
      </c>
      <c r="R22" s="334">
        <f t="shared" si="3"/>
        <v>100.06260934799991</v>
      </c>
      <c r="S22" s="334">
        <f t="shared" si="3"/>
        <v>0</v>
      </c>
      <c r="T22" s="334">
        <f t="shared" si="3"/>
        <v>877.94188716630322</v>
      </c>
      <c r="U22" s="334">
        <f t="shared" si="3"/>
        <v>0</v>
      </c>
      <c r="V22" s="334">
        <f t="shared" si="3"/>
        <v>0</v>
      </c>
      <c r="W22" s="334">
        <f>V21-W21</f>
        <v>0</v>
      </c>
      <c r="X22" s="334">
        <f t="shared" si="3"/>
        <v>0</v>
      </c>
      <c r="Y22" s="334">
        <f t="shared" si="3"/>
        <v>0</v>
      </c>
      <c r="Z22" s="334">
        <f t="shared" si="3"/>
        <v>0</v>
      </c>
      <c r="AA22" s="334">
        <f t="shared" si="3"/>
        <v>0</v>
      </c>
      <c r="AB22" s="334">
        <f t="shared" si="3"/>
        <v>0</v>
      </c>
      <c r="AC22" s="334">
        <f t="shared" si="3"/>
        <v>0</v>
      </c>
      <c r="AD22" s="334">
        <f t="shared" si="3"/>
        <v>0</v>
      </c>
      <c r="AE22" s="334">
        <f t="shared" si="3"/>
        <v>0</v>
      </c>
      <c r="AF22" s="334">
        <f t="shared" si="3"/>
        <v>0</v>
      </c>
      <c r="AG22" s="334">
        <f t="shared" si="3"/>
        <v>0</v>
      </c>
      <c r="AH22" s="334">
        <f t="shared" si="3"/>
        <v>0</v>
      </c>
      <c r="AI22" s="334">
        <f t="shared" si="3"/>
        <v>0</v>
      </c>
      <c r="AJ22" s="341"/>
    </row>
    <row r="23" spans="1:36" ht="15.75" customHeight="1" x14ac:dyDescent="0.3">
      <c r="A23" s="226" t="s">
        <v>374</v>
      </c>
      <c r="B23" s="231"/>
      <c r="C23" s="339"/>
      <c r="D23" s="340"/>
      <c r="E23" s="336"/>
      <c r="F23" s="337"/>
      <c r="G23" s="337"/>
      <c r="H23" s="338"/>
      <c r="I23" s="338"/>
      <c r="J23" s="334">
        <f>$J$21-J21</f>
        <v>0</v>
      </c>
      <c r="K23" s="334">
        <f t="shared" ref="K23:AI23" si="4">$J$21-K21</f>
        <v>0</v>
      </c>
      <c r="L23" s="334">
        <f t="shared" si="4"/>
        <v>0</v>
      </c>
      <c r="M23" s="334">
        <f t="shared" si="4"/>
        <v>0</v>
      </c>
      <c r="N23" s="334">
        <f t="shared" si="4"/>
        <v>17.160033864847264</v>
      </c>
      <c r="O23" s="334">
        <f t="shared" si="4"/>
        <v>17.160033864847264</v>
      </c>
      <c r="P23" s="334">
        <f t="shared" si="4"/>
        <v>17.160033864847264</v>
      </c>
      <c r="Q23" s="334">
        <f t="shared" si="4"/>
        <v>261.80630382579943</v>
      </c>
      <c r="R23" s="334">
        <f t="shared" si="4"/>
        <v>361.86891317379934</v>
      </c>
      <c r="S23" s="334">
        <f t="shared" si="4"/>
        <v>361.86891317379934</v>
      </c>
      <c r="T23" s="334">
        <f t="shared" si="4"/>
        <v>1239.8108003401026</v>
      </c>
      <c r="U23" s="334">
        <f t="shared" si="4"/>
        <v>1239.8108003401026</v>
      </c>
      <c r="V23" s="334">
        <f t="shared" si="4"/>
        <v>1239.8108003401026</v>
      </c>
      <c r="W23" s="334">
        <f t="shared" si="4"/>
        <v>1239.8108003401026</v>
      </c>
      <c r="X23" s="334">
        <f t="shared" si="4"/>
        <v>1239.8108003401026</v>
      </c>
      <c r="Y23" s="334">
        <f t="shared" si="4"/>
        <v>1239.8108003401026</v>
      </c>
      <c r="Z23" s="334">
        <f t="shared" si="4"/>
        <v>1239.8108003401026</v>
      </c>
      <c r="AA23" s="334">
        <f t="shared" si="4"/>
        <v>1239.8108003401026</v>
      </c>
      <c r="AB23" s="334">
        <f t="shared" si="4"/>
        <v>1239.8108003401026</v>
      </c>
      <c r="AC23" s="334">
        <f t="shared" si="4"/>
        <v>1239.8108003401026</v>
      </c>
      <c r="AD23" s="334">
        <f t="shared" si="4"/>
        <v>1239.8108003401026</v>
      </c>
      <c r="AE23" s="334">
        <f>$J$21-AE21</f>
        <v>1239.8108003401026</v>
      </c>
      <c r="AF23" s="334">
        <f t="shared" si="4"/>
        <v>1239.8108003401026</v>
      </c>
      <c r="AG23" s="334">
        <f t="shared" si="4"/>
        <v>1239.8108003401026</v>
      </c>
      <c r="AH23" s="334">
        <f t="shared" si="4"/>
        <v>1239.8108003401026</v>
      </c>
      <c r="AI23" s="334">
        <f t="shared" si="4"/>
        <v>1239.8108003401026</v>
      </c>
      <c r="AJ23" s="342"/>
    </row>
    <row r="24" spans="1:36" ht="15.75" customHeight="1" x14ac:dyDescent="0.3">
      <c r="A24" s="343" t="s">
        <v>70</v>
      </c>
      <c r="B24" s="344">
        <f>SUMPRODUCT(B5:B20,C5:C20)/C21</f>
        <v>9.8392262720071013</v>
      </c>
      <c r="C24" s="345"/>
      <c r="D24" s="346"/>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8"/>
      <c r="AD24" s="348"/>
      <c r="AE24" s="348"/>
      <c r="AF24" s="348"/>
      <c r="AG24" s="348"/>
      <c r="AH24" s="348"/>
      <c r="AI24" s="348"/>
      <c r="AJ24" s="347"/>
    </row>
    <row r="25" spans="1:36" ht="15.75" customHeight="1" x14ac:dyDescent="0.3">
      <c r="A25" s="41"/>
      <c r="B25" s="41"/>
      <c r="C25" s="41"/>
      <c r="D25" s="41"/>
      <c r="E25" s="41"/>
      <c r="F25" s="41"/>
      <c r="G25" s="41"/>
      <c r="H25" s="41"/>
      <c r="I25" s="41"/>
      <c r="J25" s="41"/>
      <c r="K25" s="41"/>
      <c r="L25" s="41"/>
      <c r="M25" s="41"/>
      <c r="N25" s="41"/>
      <c r="O25" s="41"/>
      <c r="P25" s="41"/>
      <c r="Q25" s="41"/>
      <c r="R25" s="41"/>
      <c r="S25" s="41"/>
      <c r="AJ25" s="41"/>
    </row>
    <row r="26" spans="1:36" ht="15.75" customHeight="1" x14ac:dyDescent="0.3">
      <c r="S26" s="41"/>
      <c r="AJ26" s="41"/>
    </row>
    <row r="27" spans="1:36" ht="15.75" customHeight="1" x14ac:dyDescent="0.3"/>
    <row r="30" spans="1:36" x14ac:dyDescent="0.3">
      <c r="N30" s="80"/>
    </row>
  </sheetData>
  <mergeCells count="5">
    <mergeCell ref="A3:A4"/>
    <mergeCell ref="B3:B4"/>
    <mergeCell ref="C3:C4"/>
    <mergeCell ref="D3:D4"/>
    <mergeCell ref="AJ3:AJ4"/>
  </mergeCells>
  <pageMargins left="0.7" right="0.7" top="0.75" bottom="0.75" header="0.3" footer="0.3"/>
  <ignoredErrors>
    <ignoredError sqref="P21:P22" formula="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6CAC-5BD8-4ACA-89AB-850F192D2397}">
  <dimension ref="A1:AK22"/>
  <sheetViews>
    <sheetView workbookViewId="0">
      <selection activeCell="Q18" sqref="Q18"/>
    </sheetView>
    <sheetView workbookViewId="1"/>
  </sheetViews>
  <sheetFormatPr defaultColWidth="6.88671875" defaultRowHeight="15.75" x14ac:dyDescent="0.3"/>
  <cols>
    <col min="1" max="1" width="32.77734375" customWidth="1"/>
    <col min="2" max="2" width="8.77734375" customWidth="1"/>
    <col min="3" max="3" width="14.77734375" customWidth="1"/>
    <col min="4" max="4" width="5.77734375" customWidth="1"/>
    <col min="5" max="9" width="7.77734375" hidden="1" customWidth="1"/>
    <col min="10" max="36" width="7.77734375" customWidth="1"/>
    <col min="37" max="37" width="9.77734375" customWidth="1"/>
  </cols>
  <sheetData>
    <row r="1" spans="1:37" ht="15.75" customHeight="1" x14ac:dyDescent="0.3">
      <c r="A1" s="28" t="s">
        <v>375</v>
      </c>
    </row>
    <row r="2" spans="1:37" x14ac:dyDescent="0.3">
      <c r="A2" s="49"/>
    </row>
    <row r="3" spans="1:37" ht="15.75" customHeight="1" x14ac:dyDescent="0.3">
      <c r="A3" s="561" t="s">
        <v>75</v>
      </c>
      <c r="B3" s="563" t="s">
        <v>0</v>
      </c>
      <c r="C3" s="563" t="s">
        <v>412</v>
      </c>
      <c r="D3" s="563" t="s">
        <v>60</v>
      </c>
      <c r="E3" s="132"/>
      <c r="F3" s="71"/>
      <c r="G3" s="71"/>
      <c r="H3" s="71"/>
      <c r="I3" s="7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559" t="s">
        <v>1</v>
      </c>
    </row>
    <row r="4" spans="1:37"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2046</v>
      </c>
      <c r="AI4" s="1">
        <v>2047</v>
      </c>
      <c r="AJ4" s="106">
        <v>2048</v>
      </c>
      <c r="AK4" s="560"/>
    </row>
    <row r="5" spans="1:37" s="238" customFormat="1" x14ac:dyDescent="0.3">
      <c r="A5" s="492" t="s">
        <v>193</v>
      </c>
      <c r="B5" s="274">
        <v>12.510758672102726</v>
      </c>
      <c r="C5" s="493">
        <v>17700.973950914824</v>
      </c>
      <c r="D5" s="494">
        <v>0.83919999999999884</v>
      </c>
      <c r="E5" s="250"/>
      <c r="F5" s="250"/>
      <c r="G5" s="250"/>
      <c r="H5" s="250"/>
      <c r="I5" s="250"/>
      <c r="J5" s="223">
        <v>14854.657339607713</v>
      </c>
      <c r="K5" s="223">
        <v>14854.657339607713</v>
      </c>
      <c r="L5" s="223">
        <v>14833.747311872878</v>
      </c>
      <c r="M5" s="223">
        <v>14668.467924802793</v>
      </c>
      <c r="N5" s="223">
        <v>14558.922151910034</v>
      </c>
      <c r="O5" s="223">
        <v>14499.145996116255</v>
      </c>
      <c r="P5" s="223">
        <v>14400.519530447837</v>
      </c>
      <c r="Q5" s="223">
        <v>14305.181992743281</v>
      </c>
      <c r="R5" s="223">
        <v>14261.83643629455</v>
      </c>
      <c r="S5" s="223">
        <v>14074.244358125248</v>
      </c>
      <c r="T5" s="223">
        <v>13118.765367607084</v>
      </c>
      <c r="U5" s="223">
        <v>8511.9097301276688</v>
      </c>
      <c r="V5" s="223">
        <v>5530.1047202175623</v>
      </c>
      <c r="W5" s="223">
        <v>5230.1199673036508</v>
      </c>
      <c r="X5" s="223">
        <v>5027.0869914679906</v>
      </c>
      <c r="Y5" s="223">
        <v>0</v>
      </c>
      <c r="Z5" s="223">
        <v>0</v>
      </c>
      <c r="AA5" s="223">
        <v>0</v>
      </c>
      <c r="AB5" s="223">
        <v>0</v>
      </c>
      <c r="AC5" s="223">
        <v>0</v>
      </c>
      <c r="AD5" s="223">
        <v>0</v>
      </c>
      <c r="AE5" s="223">
        <v>0</v>
      </c>
      <c r="AF5" s="223">
        <v>0</v>
      </c>
      <c r="AG5" s="223">
        <v>0</v>
      </c>
      <c r="AH5" s="223">
        <v>0</v>
      </c>
      <c r="AI5" s="223">
        <v>0</v>
      </c>
      <c r="AJ5" s="223">
        <v>0</v>
      </c>
      <c r="AK5" s="258">
        <f>SUM(E5:AJ5)</f>
        <v>182729.36715825225</v>
      </c>
    </row>
    <row r="6" spans="1:37" s="238" customFormat="1" x14ac:dyDescent="0.3">
      <c r="A6" s="492" t="s">
        <v>195</v>
      </c>
      <c r="B6" s="274">
        <v>15.000000000000007</v>
      </c>
      <c r="C6" s="493">
        <v>5195.4237881453291</v>
      </c>
      <c r="D6" s="494">
        <v>0.83319999999999994</v>
      </c>
      <c r="E6" s="250"/>
      <c r="F6" s="250"/>
      <c r="G6" s="250"/>
      <c r="H6" s="250"/>
      <c r="I6" s="250"/>
      <c r="J6" s="223">
        <v>4328.8271002826868</v>
      </c>
      <c r="K6" s="223">
        <v>4328.8271002826868</v>
      </c>
      <c r="L6" s="223">
        <v>4328.8271002826868</v>
      </c>
      <c r="M6" s="223">
        <v>4328.8271002826868</v>
      </c>
      <c r="N6" s="223">
        <v>4328.8271002826868</v>
      </c>
      <c r="O6" s="223">
        <v>4328.8271002826868</v>
      </c>
      <c r="P6" s="223">
        <v>4328.8271002826868</v>
      </c>
      <c r="Q6" s="223">
        <v>4328.8271002826868</v>
      </c>
      <c r="R6" s="223">
        <v>4328.8271002826868</v>
      </c>
      <c r="S6" s="223">
        <v>4328.8271002826868</v>
      </c>
      <c r="T6" s="223">
        <v>4328.8271002826868</v>
      </c>
      <c r="U6" s="223">
        <v>4328.8271002826868</v>
      </c>
      <c r="V6" s="223">
        <v>4328.8271002826868</v>
      </c>
      <c r="W6" s="223">
        <v>4328.8271002826868</v>
      </c>
      <c r="X6" s="223">
        <v>4328.8271002826868</v>
      </c>
      <c r="Y6" s="223">
        <v>0</v>
      </c>
      <c r="Z6" s="223">
        <v>0</v>
      </c>
      <c r="AA6" s="223">
        <v>0</v>
      </c>
      <c r="AB6" s="223">
        <v>0</v>
      </c>
      <c r="AC6" s="223">
        <v>0</v>
      </c>
      <c r="AD6" s="223">
        <v>0</v>
      </c>
      <c r="AE6" s="223">
        <v>0</v>
      </c>
      <c r="AF6" s="223">
        <v>0</v>
      </c>
      <c r="AG6" s="223">
        <v>0</v>
      </c>
      <c r="AH6" s="223">
        <v>0</v>
      </c>
      <c r="AI6" s="223">
        <v>0</v>
      </c>
      <c r="AJ6" s="223">
        <v>0</v>
      </c>
      <c r="AK6" s="225">
        <f t="shared" ref="AK6:AK10" si="0">SUM(E6:AJ6)</f>
        <v>64932.406504240309</v>
      </c>
    </row>
    <row r="7" spans="1:37" s="238" customFormat="1" x14ac:dyDescent="0.3">
      <c r="A7" s="492" t="s">
        <v>194</v>
      </c>
      <c r="B7" s="274">
        <v>14.67694257135939</v>
      </c>
      <c r="C7" s="493">
        <v>3548.5791208204419</v>
      </c>
      <c r="D7" s="494">
        <v>0.84920000000000007</v>
      </c>
      <c r="E7" s="250"/>
      <c r="F7" s="250"/>
      <c r="G7" s="250"/>
      <c r="H7" s="250"/>
      <c r="I7" s="250"/>
      <c r="J7" s="223">
        <v>3013.4533894007191</v>
      </c>
      <c r="K7" s="223">
        <v>3013.4533894007191</v>
      </c>
      <c r="L7" s="223">
        <v>3013.4533894007191</v>
      </c>
      <c r="M7" s="223">
        <v>3013.4533894007191</v>
      </c>
      <c r="N7" s="223">
        <v>3013.4533894007191</v>
      </c>
      <c r="O7" s="223">
        <v>3011.1880634807194</v>
      </c>
      <c r="P7" s="223">
        <v>3011.1880634807194</v>
      </c>
      <c r="Q7" s="223">
        <v>3008.3296562807195</v>
      </c>
      <c r="R7" s="223">
        <v>3008.3296562807195</v>
      </c>
      <c r="S7" s="223">
        <v>3008.3296562807195</v>
      </c>
      <c r="T7" s="223">
        <v>2893.1943243934952</v>
      </c>
      <c r="U7" s="223">
        <v>2893.1943243934952</v>
      </c>
      <c r="V7" s="223">
        <v>2893.1943243934952</v>
      </c>
      <c r="W7" s="223">
        <v>2695.9480248574946</v>
      </c>
      <c r="X7" s="223">
        <v>2695.9480248574946</v>
      </c>
      <c r="Y7" s="223">
        <v>8.4342544000000004</v>
      </c>
      <c r="Z7" s="223">
        <v>8.4342544000000004</v>
      </c>
      <c r="AA7" s="223">
        <v>8.4342544000000004</v>
      </c>
      <c r="AB7" s="223">
        <v>8.4342544000000004</v>
      </c>
      <c r="AC7" s="223">
        <v>8.4342544000000004</v>
      </c>
      <c r="AD7" s="223">
        <v>0</v>
      </c>
      <c r="AE7" s="223">
        <v>0</v>
      </c>
      <c r="AF7" s="223">
        <v>0</v>
      </c>
      <c r="AG7" s="223">
        <v>0</v>
      </c>
      <c r="AH7" s="223">
        <v>0</v>
      </c>
      <c r="AI7" s="223">
        <v>0</v>
      </c>
      <c r="AJ7" s="223">
        <v>0</v>
      </c>
      <c r="AK7" s="225">
        <f t="shared" si="0"/>
        <v>44228.282337702687</v>
      </c>
    </row>
    <row r="8" spans="1:37" s="238" customFormat="1" x14ac:dyDescent="0.3">
      <c r="A8" s="492" t="s">
        <v>36</v>
      </c>
      <c r="B8" s="274">
        <v>13.144290586588721</v>
      </c>
      <c r="C8" s="493">
        <v>2784.548017326093</v>
      </c>
      <c r="D8" s="494">
        <v>0.68319999999999959</v>
      </c>
      <c r="E8" s="495"/>
      <c r="F8" s="495"/>
      <c r="G8" s="495"/>
      <c r="H8" s="495"/>
      <c r="I8" s="495"/>
      <c r="J8" s="223">
        <v>1902.4032054371869</v>
      </c>
      <c r="K8" s="223">
        <v>1902.4032054371869</v>
      </c>
      <c r="L8" s="223">
        <v>1902.4032054371869</v>
      </c>
      <c r="M8" s="223">
        <v>1902.4032054371869</v>
      </c>
      <c r="N8" s="223">
        <v>1902.4032054371869</v>
      </c>
      <c r="O8" s="223">
        <v>1892.681269437187</v>
      </c>
      <c r="P8" s="223">
        <v>1882.9593334371873</v>
      </c>
      <c r="Q8" s="223">
        <v>1882.9593334371873</v>
      </c>
      <c r="R8" s="223">
        <v>1872.8243719562618</v>
      </c>
      <c r="S8" s="223">
        <v>1872.8243719562618</v>
      </c>
      <c r="T8" s="223">
        <v>1183.8564932794768</v>
      </c>
      <c r="U8" s="223">
        <v>1183.8564932794768</v>
      </c>
      <c r="V8" s="223">
        <v>1183.8564932794768</v>
      </c>
      <c r="W8" s="223">
        <v>1183.8564932794768</v>
      </c>
      <c r="X8" s="223">
        <v>1183.8564932794768</v>
      </c>
      <c r="Y8" s="223">
        <v>21.274171414603231</v>
      </c>
      <c r="Z8" s="223">
        <v>21.274171414603231</v>
      </c>
      <c r="AA8" s="223">
        <v>21.274171414603231</v>
      </c>
      <c r="AB8" s="223">
        <v>21.274171414603231</v>
      </c>
      <c r="AC8" s="223">
        <v>21.274171414603231</v>
      </c>
      <c r="AD8" s="223">
        <v>21.274171414603231</v>
      </c>
      <c r="AE8" s="223">
        <v>21.274171414603231</v>
      </c>
      <c r="AF8" s="223">
        <v>21.274171414603231</v>
      </c>
      <c r="AG8" s="223">
        <v>0</v>
      </c>
      <c r="AH8" s="223">
        <v>0</v>
      </c>
      <c r="AI8" s="223">
        <v>0</v>
      </c>
      <c r="AJ8" s="223">
        <v>0</v>
      </c>
      <c r="AK8" s="225">
        <f t="shared" si="0"/>
        <v>25005.74054512423</v>
      </c>
    </row>
    <row r="9" spans="1:37" s="238" customFormat="1" x14ac:dyDescent="0.3">
      <c r="A9" s="492" t="s">
        <v>196</v>
      </c>
      <c r="B9" s="274">
        <v>5.0000000000000018</v>
      </c>
      <c r="C9" s="493">
        <v>104.44175974610081</v>
      </c>
      <c r="D9" s="494">
        <v>0.92019999999999991</v>
      </c>
      <c r="E9" s="495"/>
      <c r="F9" s="495"/>
      <c r="G9" s="495"/>
      <c r="H9" s="495"/>
      <c r="I9" s="495"/>
      <c r="J9" s="223">
        <v>96.107307318361947</v>
      </c>
      <c r="K9" s="223">
        <v>96.107307318361947</v>
      </c>
      <c r="L9" s="223">
        <v>96.107307318361947</v>
      </c>
      <c r="M9" s="223">
        <v>96.107307318361947</v>
      </c>
      <c r="N9" s="223">
        <v>96.107307318361947</v>
      </c>
      <c r="O9" s="223">
        <v>0</v>
      </c>
      <c r="P9" s="223">
        <v>0</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3">
        <v>0</v>
      </c>
      <c r="AK9" s="225">
        <f t="shared" si="0"/>
        <v>480.53653659180975</v>
      </c>
    </row>
    <row r="10" spans="1:37" s="238" customFormat="1" x14ac:dyDescent="0.3">
      <c r="A10" s="492" t="s">
        <v>138</v>
      </c>
      <c r="B10" s="274">
        <v>6.0000000000000027</v>
      </c>
      <c r="C10" s="493">
        <v>17.256614835239997</v>
      </c>
      <c r="D10" s="494">
        <v>0.60799999999999998</v>
      </c>
      <c r="E10" s="495"/>
      <c r="F10" s="495"/>
      <c r="G10" s="495"/>
      <c r="H10" s="495"/>
      <c r="I10" s="495"/>
      <c r="J10" s="490">
        <v>10.492021819825926</v>
      </c>
      <c r="K10" s="223">
        <v>10.492021819825926</v>
      </c>
      <c r="L10" s="223">
        <v>10.492021819825926</v>
      </c>
      <c r="M10" s="223">
        <v>10.492021819825926</v>
      </c>
      <c r="N10" s="223">
        <v>10.492021819825926</v>
      </c>
      <c r="O10" s="223">
        <v>10.492021819825926</v>
      </c>
      <c r="P10" s="223">
        <v>0</v>
      </c>
      <c r="Q10" s="223">
        <v>0</v>
      </c>
      <c r="R10" s="223">
        <v>0</v>
      </c>
      <c r="S10" s="223">
        <v>0</v>
      </c>
      <c r="T10" s="223">
        <v>0</v>
      </c>
      <c r="U10" s="223">
        <v>0</v>
      </c>
      <c r="V10" s="223">
        <v>0</v>
      </c>
      <c r="W10" s="223">
        <v>0</v>
      </c>
      <c r="X10" s="223">
        <v>0</v>
      </c>
      <c r="Y10" s="223">
        <v>0</v>
      </c>
      <c r="Z10" s="223">
        <v>0</v>
      </c>
      <c r="AA10" s="223">
        <v>0</v>
      </c>
      <c r="AB10" s="223">
        <v>0</v>
      </c>
      <c r="AC10" s="223">
        <v>0</v>
      </c>
      <c r="AD10" s="223">
        <v>0</v>
      </c>
      <c r="AE10" s="223">
        <v>0</v>
      </c>
      <c r="AF10" s="223">
        <v>0</v>
      </c>
      <c r="AG10" s="223">
        <v>0</v>
      </c>
      <c r="AH10" s="223">
        <v>0</v>
      </c>
      <c r="AI10" s="223">
        <v>0</v>
      </c>
      <c r="AJ10" s="223">
        <v>0</v>
      </c>
      <c r="AK10" s="225">
        <f t="shared" si="0"/>
        <v>62.952130918955547</v>
      </c>
    </row>
    <row r="11" spans="1:37" s="238" customFormat="1" x14ac:dyDescent="0.3">
      <c r="A11" s="439" t="s">
        <v>372</v>
      </c>
      <c r="B11" s="243"/>
      <c r="C11" s="220">
        <f>SUM(C5:C10)</f>
        <v>29351.223251788033</v>
      </c>
      <c r="D11" s="496">
        <f>J11/C11</f>
        <v>0.8246995416925903</v>
      </c>
      <c r="E11" s="230"/>
      <c r="F11" s="230"/>
      <c r="G11" s="497"/>
      <c r="H11" s="497"/>
      <c r="I11" s="497"/>
      <c r="J11" s="220">
        <f t="shared" ref="J11:AJ11" si="1">SUM(J5:J10)</f>
        <v>24205.940363866492</v>
      </c>
      <c r="K11" s="234">
        <f t="shared" si="1"/>
        <v>24205.940363866492</v>
      </c>
      <c r="L11" s="228">
        <f t="shared" si="1"/>
        <v>24185.030336131658</v>
      </c>
      <c r="M11" s="228">
        <f t="shared" si="1"/>
        <v>24019.750949061574</v>
      </c>
      <c r="N11" s="228">
        <f t="shared" si="1"/>
        <v>23910.205176168813</v>
      </c>
      <c r="O11" s="228">
        <f t="shared" si="1"/>
        <v>23742.334451136678</v>
      </c>
      <c r="P11" s="228">
        <f t="shared" si="1"/>
        <v>23623.49402764843</v>
      </c>
      <c r="Q11" s="228">
        <f t="shared" si="1"/>
        <v>23525.298082743873</v>
      </c>
      <c r="R11" s="228">
        <f t="shared" si="1"/>
        <v>23471.817564814221</v>
      </c>
      <c r="S11" s="228">
        <f t="shared" si="1"/>
        <v>23284.225486644918</v>
      </c>
      <c r="T11" s="228">
        <f t="shared" si="1"/>
        <v>21524.643285562743</v>
      </c>
      <c r="U11" s="228">
        <f t="shared" si="1"/>
        <v>16917.787648083326</v>
      </c>
      <c r="V11" s="228">
        <f t="shared" si="1"/>
        <v>13935.98263817322</v>
      </c>
      <c r="W11" s="228">
        <f t="shared" si="1"/>
        <v>13438.751585723308</v>
      </c>
      <c r="X11" s="228">
        <f t="shared" si="1"/>
        <v>13235.718609887648</v>
      </c>
      <c r="Y11" s="228">
        <f t="shared" si="1"/>
        <v>29.708425814603231</v>
      </c>
      <c r="Z11" s="228">
        <f t="shared" si="1"/>
        <v>29.708425814603231</v>
      </c>
      <c r="AA11" s="228">
        <f t="shared" si="1"/>
        <v>29.708425814603231</v>
      </c>
      <c r="AB11" s="228">
        <f t="shared" si="1"/>
        <v>29.708425814603231</v>
      </c>
      <c r="AC11" s="228">
        <f t="shared" si="1"/>
        <v>29.708425814603231</v>
      </c>
      <c r="AD11" s="228">
        <f t="shared" si="1"/>
        <v>21.274171414603231</v>
      </c>
      <c r="AE11" s="228">
        <f t="shared" si="1"/>
        <v>21.274171414603231</v>
      </c>
      <c r="AF11" s="228">
        <f t="shared" si="1"/>
        <v>21.274171414603231</v>
      </c>
      <c r="AG11" s="228">
        <f t="shared" si="1"/>
        <v>0</v>
      </c>
      <c r="AH11" s="228">
        <f t="shared" si="1"/>
        <v>0</v>
      </c>
      <c r="AI11" s="228">
        <f t="shared" si="1"/>
        <v>0</v>
      </c>
      <c r="AJ11" s="245">
        <f t="shared" si="1"/>
        <v>0</v>
      </c>
      <c r="AK11" s="220">
        <f>SUM(AK5:AK10)</f>
        <v>317439.28521283029</v>
      </c>
    </row>
    <row r="12" spans="1:37" s="238" customFormat="1" x14ac:dyDescent="0.3">
      <c r="A12" s="439" t="s">
        <v>373</v>
      </c>
      <c r="B12" s="231"/>
      <c r="C12" s="232"/>
      <c r="D12" s="232"/>
      <c r="E12" s="230"/>
      <c r="F12" s="230"/>
      <c r="G12" s="497"/>
      <c r="H12" s="497"/>
      <c r="I12" s="497"/>
      <c r="J12" s="220">
        <f>J11-J11</f>
        <v>0</v>
      </c>
      <c r="K12" s="234">
        <f>J11-K11</f>
        <v>0</v>
      </c>
      <c r="L12" s="234">
        <f t="shared" ref="L12:AJ12" si="2">K11-L11</f>
        <v>20.91002773483342</v>
      </c>
      <c r="M12" s="234">
        <f t="shared" si="2"/>
        <v>165.27938707008434</v>
      </c>
      <c r="N12" s="234">
        <f t="shared" si="2"/>
        <v>109.54577289276131</v>
      </c>
      <c r="O12" s="234">
        <f t="shared" si="2"/>
        <v>167.87072503213494</v>
      </c>
      <c r="P12" s="234">
        <f t="shared" si="2"/>
        <v>118.84042348824732</v>
      </c>
      <c r="Q12" s="234">
        <f t="shared" si="2"/>
        <v>98.195944904557109</v>
      </c>
      <c r="R12" s="234">
        <f t="shared" si="2"/>
        <v>53.480517929652706</v>
      </c>
      <c r="S12" s="234">
        <f t="shared" si="2"/>
        <v>187.59207816930211</v>
      </c>
      <c r="T12" s="234">
        <f t="shared" si="2"/>
        <v>1759.5822010821757</v>
      </c>
      <c r="U12" s="234">
        <f t="shared" si="2"/>
        <v>4606.8556374794171</v>
      </c>
      <c r="V12" s="234">
        <f t="shared" si="2"/>
        <v>2981.8050099101056</v>
      </c>
      <c r="W12" s="234">
        <f t="shared" si="2"/>
        <v>497.23105244991166</v>
      </c>
      <c r="X12" s="234">
        <f t="shared" si="2"/>
        <v>203.03297583566018</v>
      </c>
      <c r="Y12" s="234">
        <f t="shared" si="2"/>
        <v>13206.010184073046</v>
      </c>
      <c r="Z12" s="234">
        <f t="shared" si="2"/>
        <v>0</v>
      </c>
      <c r="AA12" s="234">
        <f t="shared" si="2"/>
        <v>0</v>
      </c>
      <c r="AB12" s="234">
        <f t="shared" si="2"/>
        <v>0</v>
      </c>
      <c r="AC12" s="234">
        <f t="shared" si="2"/>
        <v>0</v>
      </c>
      <c r="AD12" s="234">
        <f t="shared" si="2"/>
        <v>8.4342544000000004</v>
      </c>
      <c r="AE12" s="234">
        <f t="shared" si="2"/>
        <v>0</v>
      </c>
      <c r="AF12" s="234">
        <f t="shared" si="2"/>
        <v>0</v>
      </c>
      <c r="AG12" s="234">
        <f t="shared" si="2"/>
        <v>21.274171414603231</v>
      </c>
      <c r="AH12" s="234">
        <f t="shared" si="2"/>
        <v>0</v>
      </c>
      <c r="AI12" s="234">
        <f t="shared" si="2"/>
        <v>0</v>
      </c>
      <c r="AJ12" s="234">
        <f t="shared" si="2"/>
        <v>0</v>
      </c>
      <c r="AK12" s="235"/>
    </row>
    <row r="13" spans="1:37" s="238" customFormat="1" x14ac:dyDescent="0.3">
      <c r="A13" s="439" t="s">
        <v>374</v>
      </c>
      <c r="B13" s="231"/>
      <c r="C13" s="232"/>
      <c r="D13" s="232"/>
      <c r="E13" s="230"/>
      <c r="F13" s="230"/>
      <c r="G13" s="497"/>
      <c r="H13" s="497"/>
      <c r="I13" s="497"/>
      <c r="J13" s="220">
        <f>$J$11-J11</f>
        <v>0</v>
      </c>
      <c r="K13" s="236">
        <f>$J$11-K11</f>
        <v>0</v>
      </c>
      <c r="L13" s="236">
        <f>$J$11-L11</f>
        <v>20.91002773483342</v>
      </c>
      <c r="M13" s="236">
        <f t="shared" ref="M13:AJ13" si="3">$J$11-M11</f>
        <v>186.18941480491776</v>
      </c>
      <c r="N13" s="236">
        <f t="shared" si="3"/>
        <v>295.73518769767907</v>
      </c>
      <c r="O13" s="236">
        <f t="shared" si="3"/>
        <v>463.60591272981401</v>
      </c>
      <c r="P13" s="236">
        <f t="shared" si="3"/>
        <v>582.44633621806133</v>
      </c>
      <c r="Q13" s="236">
        <f t="shared" si="3"/>
        <v>680.64228112261844</v>
      </c>
      <c r="R13" s="236">
        <f t="shared" si="3"/>
        <v>734.12279905227115</v>
      </c>
      <c r="S13" s="236">
        <f t="shared" si="3"/>
        <v>921.71487722157326</v>
      </c>
      <c r="T13" s="236">
        <f t="shared" si="3"/>
        <v>2681.297078303749</v>
      </c>
      <c r="U13" s="236">
        <f t="shared" si="3"/>
        <v>7288.1527157831661</v>
      </c>
      <c r="V13" s="236">
        <f t="shared" si="3"/>
        <v>10269.957725693272</v>
      </c>
      <c r="W13" s="236">
        <f t="shared" si="3"/>
        <v>10767.188778143183</v>
      </c>
      <c r="X13" s="236">
        <f t="shared" si="3"/>
        <v>10970.221753978843</v>
      </c>
      <c r="Y13" s="236">
        <f t="shared" si="3"/>
        <v>24176.231938051889</v>
      </c>
      <c r="Z13" s="236">
        <f t="shared" si="3"/>
        <v>24176.231938051889</v>
      </c>
      <c r="AA13" s="236">
        <f t="shared" si="3"/>
        <v>24176.231938051889</v>
      </c>
      <c r="AB13" s="236">
        <f t="shared" si="3"/>
        <v>24176.231938051889</v>
      </c>
      <c r="AC13" s="236">
        <f t="shared" si="3"/>
        <v>24176.231938051889</v>
      </c>
      <c r="AD13" s="236">
        <f t="shared" si="3"/>
        <v>24184.666192451888</v>
      </c>
      <c r="AE13" s="236">
        <f t="shared" si="3"/>
        <v>24184.666192451888</v>
      </c>
      <c r="AF13" s="236">
        <f t="shared" si="3"/>
        <v>24184.666192451888</v>
      </c>
      <c r="AG13" s="236">
        <f t="shared" si="3"/>
        <v>24205.940363866492</v>
      </c>
      <c r="AH13" s="236">
        <f t="shared" si="3"/>
        <v>24205.940363866492</v>
      </c>
      <c r="AI13" s="236">
        <f t="shared" si="3"/>
        <v>24205.940363866492</v>
      </c>
      <c r="AJ13" s="236">
        <f t="shared" si="3"/>
        <v>24205.940363866492</v>
      </c>
      <c r="AK13" s="237"/>
    </row>
    <row r="14" spans="1:37" s="238" customFormat="1" x14ac:dyDescent="0.3">
      <c r="A14" s="239" t="s">
        <v>70</v>
      </c>
      <c r="B14" s="498">
        <f>SUMPRODUCT(B5:B10,C5:C10)/C11</f>
        <v>13.242818385961673</v>
      </c>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row>
    <row r="15" spans="1:37" x14ac:dyDescent="0.3">
      <c r="B15" s="97"/>
    </row>
    <row r="16" spans="1:37" x14ac:dyDescent="0.3">
      <c r="A16" s="126"/>
      <c r="B16" s="127"/>
      <c r="C16" s="127"/>
      <c r="D16" s="127"/>
      <c r="E16" s="127"/>
      <c r="F16" s="127"/>
      <c r="G16" s="127"/>
      <c r="H16" s="127"/>
      <c r="I16" s="127"/>
    </row>
    <row r="17" spans="1:9" x14ac:dyDescent="0.3">
      <c r="A17" s="126"/>
      <c r="B17" s="127"/>
      <c r="C17" s="127"/>
      <c r="D17" s="127"/>
      <c r="E17" s="127"/>
      <c r="F17" s="127"/>
      <c r="G17" s="127"/>
      <c r="H17" s="127"/>
      <c r="I17" s="127"/>
    </row>
    <row r="18" spans="1:9" x14ac:dyDescent="0.3">
      <c r="A18" s="126"/>
      <c r="B18" s="127"/>
      <c r="C18" s="127"/>
      <c r="D18" s="127"/>
      <c r="E18" s="127"/>
      <c r="F18" s="127"/>
      <c r="G18" s="127"/>
      <c r="H18" s="127"/>
      <c r="I18" s="127"/>
    </row>
    <row r="19" spans="1:9" x14ac:dyDescent="0.3">
      <c r="A19" s="126"/>
      <c r="B19" s="127"/>
      <c r="C19" s="127"/>
      <c r="D19" s="127"/>
      <c r="E19" s="127"/>
      <c r="F19" s="127"/>
      <c r="G19" s="127"/>
      <c r="H19" s="127"/>
      <c r="I19" s="127"/>
    </row>
    <row r="20" spans="1:9" x14ac:dyDescent="0.3">
      <c r="A20" s="126"/>
      <c r="B20" s="127"/>
      <c r="C20" s="127"/>
      <c r="D20" s="127"/>
      <c r="E20" s="127"/>
      <c r="F20" s="127"/>
      <c r="G20" s="127"/>
      <c r="H20" s="127"/>
      <c r="I20" s="127"/>
    </row>
    <row r="21" spans="1:9" x14ac:dyDescent="0.3">
      <c r="A21" s="126"/>
      <c r="B21" s="127"/>
      <c r="C21" s="127"/>
      <c r="D21" s="127"/>
      <c r="E21" s="127"/>
      <c r="F21" s="127"/>
      <c r="G21" s="127"/>
      <c r="H21" s="127"/>
      <c r="I21" s="127"/>
    </row>
    <row r="22" spans="1:9" x14ac:dyDescent="0.3">
      <c r="A22" s="126"/>
      <c r="B22" s="127"/>
      <c r="C22" s="127"/>
      <c r="D22" s="127"/>
      <c r="E22" s="127"/>
      <c r="F22" s="127"/>
      <c r="G22" s="127"/>
      <c r="H22" s="127"/>
      <c r="I22" s="127"/>
    </row>
  </sheetData>
  <mergeCells count="5">
    <mergeCell ref="AK3:AK4"/>
    <mergeCell ref="A3:A4"/>
    <mergeCell ref="B3:B4"/>
    <mergeCell ref="C3:C4"/>
    <mergeCell ref="D3:D4"/>
  </mergeCell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26FD-B052-4FB6-8F7F-5B3692995BC0}">
  <dimension ref="A1:AJ17"/>
  <sheetViews>
    <sheetView workbookViewId="0">
      <selection activeCell="N25" sqref="N25"/>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376</v>
      </c>
    </row>
    <row r="2" spans="1:36" x14ac:dyDescent="0.3">
      <c r="A2" s="28"/>
    </row>
    <row r="3" spans="1:36" ht="15.75" customHeight="1" x14ac:dyDescent="0.3">
      <c r="A3" s="561" t="s">
        <v>87</v>
      </c>
      <c r="B3" s="563" t="s">
        <v>0</v>
      </c>
      <c r="C3" s="563" t="s">
        <v>412</v>
      </c>
      <c r="D3" s="563" t="s">
        <v>60</v>
      </c>
      <c r="E3" s="132"/>
      <c r="F3" s="71"/>
      <c r="G3" s="71"/>
      <c r="H3" s="71"/>
      <c r="I3" s="71"/>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560"/>
    </row>
    <row r="5" spans="1:36" x14ac:dyDescent="0.3">
      <c r="A5" s="499" t="s">
        <v>27</v>
      </c>
      <c r="B5" s="274">
        <v>10.999999999999959</v>
      </c>
      <c r="C5" s="248">
        <v>2091.2338656711681</v>
      </c>
      <c r="D5" s="249">
        <v>0.87999999999999923</v>
      </c>
      <c r="E5" s="250"/>
      <c r="F5" s="250"/>
      <c r="G5" s="250"/>
      <c r="H5" s="250"/>
      <c r="I5" s="250"/>
      <c r="J5" s="223">
        <v>1840.2858017906185</v>
      </c>
      <c r="K5" s="223">
        <v>1840.2858017906185</v>
      </c>
      <c r="L5" s="223">
        <v>1840.2858017906185</v>
      </c>
      <c r="M5" s="223">
        <v>1840.2858017906185</v>
      </c>
      <c r="N5" s="223">
        <v>1840.2858017906185</v>
      </c>
      <c r="O5" s="223">
        <v>1840.2858017906185</v>
      </c>
      <c r="P5" s="223">
        <v>1840.2858017906185</v>
      </c>
      <c r="Q5" s="223">
        <v>1840.2858017906185</v>
      </c>
      <c r="R5" s="223">
        <v>1840.2858017906185</v>
      </c>
      <c r="S5" s="223">
        <v>1840.2858017906185</v>
      </c>
      <c r="T5" s="223">
        <v>1840.2858017906185</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SUM(E5:AI5)</f>
        <v>20243.143819696805</v>
      </c>
    </row>
    <row r="6" spans="1:36" x14ac:dyDescent="0.3">
      <c r="A6" s="499" t="s">
        <v>377</v>
      </c>
      <c r="B6" s="274">
        <v>11.778016443623738</v>
      </c>
      <c r="C6" s="248">
        <v>358.75201763600001</v>
      </c>
      <c r="D6" s="249">
        <v>1.1559999999999993</v>
      </c>
      <c r="E6" s="250"/>
      <c r="F6" s="250"/>
      <c r="G6" s="250"/>
      <c r="H6" s="250"/>
      <c r="I6" s="250"/>
      <c r="J6" s="490">
        <v>414.71733238721578</v>
      </c>
      <c r="K6" s="223">
        <v>414.71733238721578</v>
      </c>
      <c r="L6" s="223">
        <v>414.71733238721578</v>
      </c>
      <c r="M6" s="223">
        <v>414.71733238721578</v>
      </c>
      <c r="N6" s="223">
        <v>414.71733238721578</v>
      </c>
      <c r="O6" s="223">
        <v>414.71733238721578</v>
      </c>
      <c r="P6" s="223">
        <v>414.71733238721578</v>
      </c>
      <c r="Q6" s="223">
        <v>414.71733238721578</v>
      </c>
      <c r="R6" s="223">
        <v>414.71733238721578</v>
      </c>
      <c r="S6" s="223">
        <v>414.71733238721578</v>
      </c>
      <c r="T6" s="223">
        <v>413.77942506271978</v>
      </c>
      <c r="U6" s="223">
        <v>261.8866598228804</v>
      </c>
      <c r="V6" s="223">
        <v>20.677732926319997</v>
      </c>
      <c r="W6" s="223">
        <v>20.515209314159996</v>
      </c>
      <c r="X6" s="223">
        <v>20.515209314159996</v>
      </c>
      <c r="Y6" s="223">
        <v>0</v>
      </c>
      <c r="Z6" s="223">
        <v>0</v>
      </c>
      <c r="AA6" s="223">
        <v>0</v>
      </c>
      <c r="AB6" s="223">
        <v>0</v>
      </c>
      <c r="AC6" s="223">
        <v>0</v>
      </c>
      <c r="AD6" s="223">
        <v>0</v>
      </c>
      <c r="AE6" s="223">
        <v>0</v>
      </c>
      <c r="AF6" s="223">
        <v>0</v>
      </c>
      <c r="AG6" s="223">
        <v>0</v>
      </c>
      <c r="AH6" s="223">
        <v>0</v>
      </c>
      <c r="AI6" s="223">
        <v>0</v>
      </c>
      <c r="AJ6" s="225">
        <f>SUM(E6:AI6)</f>
        <v>4884.5475603123969</v>
      </c>
    </row>
    <row r="7" spans="1:36" x14ac:dyDescent="0.3">
      <c r="A7" s="499" t="s">
        <v>223</v>
      </c>
      <c r="B7" s="274">
        <v>6.9999999999999991</v>
      </c>
      <c r="C7" s="248">
        <v>58.265681760000007</v>
      </c>
      <c r="D7" s="249">
        <v>1.1559999999999997</v>
      </c>
      <c r="E7" s="250"/>
      <c r="F7" s="250"/>
      <c r="G7" s="250"/>
      <c r="H7" s="250"/>
      <c r="I7" s="250"/>
      <c r="J7" s="490">
        <v>67.355128114559989</v>
      </c>
      <c r="K7" s="223">
        <v>67.355128114559989</v>
      </c>
      <c r="L7" s="223">
        <v>67.355128114559989</v>
      </c>
      <c r="M7" s="223">
        <v>67.355128114559989</v>
      </c>
      <c r="N7" s="223">
        <v>67.355128114559989</v>
      </c>
      <c r="O7" s="223">
        <v>67.355128114559989</v>
      </c>
      <c r="P7" s="223">
        <v>67.355128114559989</v>
      </c>
      <c r="Q7" s="223">
        <v>0</v>
      </c>
      <c r="R7" s="223">
        <v>0</v>
      </c>
      <c r="S7" s="223">
        <v>0</v>
      </c>
      <c r="T7" s="223">
        <v>0</v>
      </c>
      <c r="U7" s="223">
        <v>0</v>
      </c>
      <c r="V7" s="223">
        <v>0</v>
      </c>
      <c r="W7" s="223">
        <v>0</v>
      </c>
      <c r="X7" s="223">
        <v>0</v>
      </c>
      <c r="Y7" s="223">
        <v>0</v>
      </c>
      <c r="Z7" s="223">
        <v>0</v>
      </c>
      <c r="AA7" s="223">
        <v>0</v>
      </c>
      <c r="AB7" s="223">
        <v>0</v>
      </c>
      <c r="AC7" s="223">
        <v>0</v>
      </c>
      <c r="AD7" s="223">
        <v>0</v>
      </c>
      <c r="AE7" s="223">
        <v>0</v>
      </c>
      <c r="AF7" s="223">
        <v>0</v>
      </c>
      <c r="AG7" s="223">
        <v>0</v>
      </c>
      <c r="AH7" s="223">
        <v>0</v>
      </c>
      <c r="AI7" s="223">
        <v>0</v>
      </c>
      <c r="AJ7" s="225">
        <f>SUM(E7:AI7)</f>
        <v>471.48589680191992</v>
      </c>
    </row>
    <row r="8" spans="1:36" x14ac:dyDescent="0.3">
      <c r="A8" s="499" t="s">
        <v>135</v>
      </c>
      <c r="B8" s="274">
        <v>10.000000000000002</v>
      </c>
      <c r="C8" s="248">
        <v>8.4573446400000005</v>
      </c>
      <c r="D8" s="249">
        <v>1.1559999999999999</v>
      </c>
      <c r="E8" s="250"/>
      <c r="F8" s="250"/>
      <c r="G8" s="250"/>
      <c r="H8" s="250"/>
      <c r="I8" s="250"/>
      <c r="J8" s="490">
        <v>9.77669040384</v>
      </c>
      <c r="K8" s="223">
        <v>9.77669040384</v>
      </c>
      <c r="L8" s="223">
        <v>9.77669040384</v>
      </c>
      <c r="M8" s="223">
        <v>9.77669040384</v>
      </c>
      <c r="N8" s="223">
        <v>9.77669040384</v>
      </c>
      <c r="O8" s="223">
        <v>9.77669040384</v>
      </c>
      <c r="P8" s="223">
        <v>9.77669040384</v>
      </c>
      <c r="Q8" s="223">
        <v>9.77669040384</v>
      </c>
      <c r="R8" s="223">
        <v>9.77669040384</v>
      </c>
      <c r="S8" s="223">
        <v>9.77669040384</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SUM(E8:AI8)</f>
        <v>97.766904038400014</v>
      </c>
    </row>
    <row r="9" spans="1:36" x14ac:dyDescent="0.3">
      <c r="A9" s="499" t="s">
        <v>197</v>
      </c>
      <c r="B9" s="274">
        <v>7</v>
      </c>
      <c r="C9" s="248">
        <v>1.0250848080000001</v>
      </c>
      <c r="D9" s="249">
        <v>1.1559999999999999</v>
      </c>
      <c r="E9" s="250"/>
      <c r="F9" s="250"/>
      <c r="G9" s="250"/>
      <c r="H9" s="250"/>
      <c r="I9" s="250"/>
      <c r="J9" s="490">
        <v>1.1849980380480001</v>
      </c>
      <c r="K9" s="223">
        <v>1.1849980380480001</v>
      </c>
      <c r="L9" s="223">
        <v>1.1849980380480001</v>
      </c>
      <c r="M9" s="223">
        <v>1.1849980380480001</v>
      </c>
      <c r="N9" s="223">
        <v>1.1849980380480001</v>
      </c>
      <c r="O9" s="223">
        <v>1.1849980380480001</v>
      </c>
      <c r="P9" s="223">
        <v>1.1849980380480001</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SUM(E9:AI9)</f>
        <v>8.2949862663360019</v>
      </c>
    </row>
    <row r="10" spans="1:36" x14ac:dyDescent="0.3">
      <c r="A10" s="439" t="s">
        <v>372</v>
      </c>
      <c r="B10" s="243"/>
      <c r="C10" s="228">
        <f>SUM(C5:C9)</f>
        <v>2517.733994515168</v>
      </c>
      <c r="D10" s="253">
        <f>J10/C10</f>
        <v>0.92675396043321978</v>
      </c>
      <c r="E10" s="230"/>
      <c r="F10" s="230"/>
      <c r="G10" s="497"/>
      <c r="H10" s="497"/>
      <c r="I10" s="497"/>
      <c r="J10" s="220">
        <f>SUM(J5:J9)</f>
        <v>2333.3199507342824</v>
      </c>
      <c r="K10" s="234">
        <f>SUM(K5:K9)</f>
        <v>2333.3199507342824</v>
      </c>
      <c r="L10" s="228">
        <f t="shared" ref="L10:AJ10" si="0">SUM(L5:L9)</f>
        <v>2333.3199507342824</v>
      </c>
      <c r="M10" s="228">
        <f t="shared" si="0"/>
        <v>2333.3199507342824</v>
      </c>
      <c r="N10" s="228">
        <f t="shared" si="0"/>
        <v>2333.3199507342824</v>
      </c>
      <c r="O10" s="228">
        <f t="shared" si="0"/>
        <v>2333.3199507342824</v>
      </c>
      <c r="P10" s="228">
        <f t="shared" si="0"/>
        <v>2333.3199507342824</v>
      </c>
      <c r="Q10" s="228">
        <f t="shared" si="0"/>
        <v>2264.7798245816743</v>
      </c>
      <c r="R10" s="228">
        <f t="shared" si="0"/>
        <v>2264.7798245816743</v>
      </c>
      <c r="S10" s="228">
        <f t="shared" si="0"/>
        <v>2264.7798245816743</v>
      </c>
      <c r="T10" s="228">
        <f t="shared" si="0"/>
        <v>2254.0652268533381</v>
      </c>
      <c r="U10" s="228">
        <f t="shared" si="0"/>
        <v>261.8866598228804</v>
      </c>
      <c r="V10" s="228">
        <f t="shared" si="0"/>
        <v>20.677732926319997</v>
      </c>
      <c r="W10" s="228">
        <f t="shared" si="0"/>
        <v>20.515209314159996</v>
      </c>
      <c r="X10" s="228">
        <f t="shared" si="0"/>
        <v>20.515209314159996</v>
      </c>
      <c r="Y10" s="228">
        <f t="shared" si="0"/>
        <v>0</v>
      </c>
      <c r="Z10" s="228">
        <f t="shared" si="0"/>
        <v>0</v>
      </c>
      <c r="AA10" s="228">
        <f t="shared" si="0"/>
        <v>0</v>
      </c>
      <c r="AB10" s="228">
        <f t="shared" si="0"/>
        <v>0</v>
      </c>
      <c r="AC10" s="228">
        <f t="shared" si="0"/>
        <v>0</v>
      </c>
      <c r="AD10" s="228">
        <f t="shared" si="0"/>
        <v>0</v>
      </c>
      <c r="AE10" s="228">
        <f t="shared" si="0"/>
        <v>0</v>
      </c>
      <c r="AF10" s="228">
        <f t="shared" si="0"/>
        <v>0</v>
      </c>
      <c r="AG10" s="228">
        <f t="shared" si="0"/>
        <v>0</v>
      </c>
      <c r="AH10" s="228">
        <f t="shared" si="0"/>
        <v>0</v>
      </c>
      <c r="AI10" s="228">
        <f t="shared" si="0"/>
        <v>0</v>
      </c>
      <c r="AJ10" s="220">
        <f t="shared" si="0"/>
        <v>25705.239167115858</v>
      </c>
    </row>
    <row r="11" spans="1:36" x14ac:dyDescent="0.3">
      <c r="A11" s="439" t="s">
        <v>373</v>
      </c>
      <c r="B11" s="231"/>
      <c r="C11" s="232"/>
      <c r="D11" s="232"/>
      <c r="E11" s="230"/>
      <c r="F11" s="230"/>
      <c r="G11" s="497"/>
      <c r="H11" s="497"/>
      <c r="I11" s="497"/>
      <c r="J11" s="220">
        <f>J10-J10</f>
        <v>0</v>
      </c>
      <c r="K11" s="234">
        <f>J10-K10</f>
        <v>0</v>
      </c>
      <c r="L11" s="234">
        <f t="shared" ref="L11:AI11" si="1">K10-L10</f>
        <v>0</v>
      </c>
      <c r="M11" s="234">
        <f t="shared" si="1"/>
        <v>0</v>
      </c>
      <c r="N11" s="234">
        <f t="shared" si="1"/>
        <v>0</v>
      </c>
      <c r="O11" s="234">
        <f t="shared" si="1"/>
        <v>0</v>
      </c>
      <c r="P11" s="234">
        <f t="shared" si="1"/>
        <v>0</v>
      </c>
      <c r="Q11" s="234">
        <f t="shared" si="1"/>
        <v>68.540126152608082</v>
      </c>
      <c r="R11" s="234">
        <f t="shared" si="1"/>
        <v>0</v>
      </c>
      <c r="S11" s="234">
        <f t="shared" si="1"/>
        <v>0</v>
      </c>
      <c r="T11" s="234">
        <f t="shared" si="1"/>
        <v>10.71459772833623</v>
      </c>
      <c r="U11" s="234">
        <f t="shared" si="1"/>
        <v>1992.1785670304578</v>
      </c>
      <c r="V11" s="234">
        <f t="shared" si="1"/>
        <v>241.2089268965604</v>
      </c>
      <c r="W11" s="234">
        <f t="shared" si="1"/>
        <v>0.16252361216000111</v>
      </c>
      <c r="X11" s="234">
        <f t="shared" si="1"/>
        <v>0</v>
      </c>
      <c r="Y11" s="234">
        <f t="shared" si="1"/>
        <v>20.515209314159996</v>
      </c>
      <c r="Z11" s="234">
        <f t="shared" si="1"/>
        <v>0</v>
      </c>
      <c r="AA11" s="234">
        <f t="shared" si="1"/>
        <v>0</v>
      </c>
      <c r="AB11" s="234">
        <f t="shared" si="1"/>
        <v>0</v>
      </c>
      <c r="AC11" s="234">
        <f t="shared" si="1"/>
        <v>0</v>
      </c>
      <c r="AD11" s="234">
        <f t="shared" si="1"/>
        <v>0</v>
      </c>
      <c r="AE11" s="234">
        <f t="shared" si="1"/>
        <v>0</v>
      </c>
      <c r="AF11" s="234">
        <f t="shared" si="1"/>
        <v>0</v>
      </c>
      <c r="AG11" s="234">
        <f t="shared" si="1"/>
        <v>0</v>
      </c>
      <c r="AH11" s="234">
        <f t="shared" si="1"/>
        <v>0</v>
      </c>
      <c r="AI11" s="234">
        <f t="shared" si="1"/>
        <v>0</v>
      </c>
      <c r="AJ11" s="235"/>
    </row>
    <row r="12" spans="1:36" x14ac:dyDescent="0.3">
      <c r="A12" s="439" t="s">
        <v>374</v>
      </c>
      <c r="B12" s="231"/>
      <c r="C12" s="232"/>
      <c r="D12" s="232"/>
      <c r="E12" s="230"/>
      <c r="F12" s="230"/>
      <c r="G12" s="497"/>
      <c r="H12" s="497"/>
      <c r="I12" s="497"/>
      <c r="J12" s="220">
        <f>$J$10-J10</f>
        <v>0</v>
      </c>
      <c r="K12" s="220">
        <f t="shared" ref="K12:W12" si="2">$J$10-K10</f>
        <v>0</v>
      </c>
      <c r="L12" s="220">
        <f t="shared" si="2"/>
        <v>0</v>
      </c>
      <c r="M12" s="220">
        <f t="shared" si="2"/>
        <v>0</v>
      </c>
      <c r="N12" s="220">
        <f t="shared" si="2"/>
        <v>0</v>
      </c>
      <c r="O12" s="220">
        <f t="shared" si="2"/>
        <v>0</v>
      </c>
      <c r="P12" s="220">
        <f t="shared" si="2"/>
        <v>0</v>
      </c>
      <c r="Q12" s="220">
        <f t="shared" si="2"/>
        <v>68.540126152608082</v>
      </c>
      <c r="R12" s="220">
        <f t="shared" si="2"/>
        <v>68.540126152608082</v>
      </c>
      <c r="S12" s="220">
        <f t="shared" si="2"/>
        <v>68.540126152608082</v>
      </c>
      <c r="T12" s="220">
        <f t="shared" si="2"/>
        <v>79.254723880944312</v>
      </c>
      <c r="U12" s="220">
        <f t="shared" si="2"/>
        <v>2071.4332909114019</v>
      </c>
      <c r="V12" s="220">
        <f t="shared" si="2"/>
        <v>2312.6422178079624</v>
      </c>
      <c r="W12" s="220">
        <f t="shared" si="2"/>
        <v>2312.8047414201224</v>
      </c>
      <c r="X12" s="220">
        <f>$J$10-X10</f>
        <v>2312.8047414201224</v>
      </c>
      <c r="Y12" s="220">
        <f t="shared" ref="Y12:AI12" si="3">$J$10-Y10</f>
        <v>2333.3199507342824</v>
      </c>
      <c r="Z12" s="220">
        <f t="shared" si="3"/>
        <v>2333.3199507342824</v>
      </c>
      <c r="AA12" s="220">
        <f t="shared" si="3"/>
        <v>2333.3199507342824</v>
      </c>
      <c r="AB12" s="220">
        <f t="shared" si="3"/>
        <v>2333.3199507342824</v>
      </c>
      <c r="AC12" s="220">
        <f t="shared" si="3"/>
        <v>2333.3199507342824</v>
      </c>
      <c r="AD12" s="220">
        <f t="shared" si="3"/>
        <v>2333.3199507342824</v>
      </c>
      <c r="AE12" s="220">
        <f t="shared" si="3"/>
        <v>2333.3199507342824</v>
      </c>
      <c r="AF12" s="220">
        <f t="shared" si="3"/>
        <v>2333.3199507342824</v>
      </c>
      <c r="AG12" s="220">
        <f t="shared" si="3"/>
        <v>2333.3199507342824</v>
      </c>
      <c r="AH12" s="220">
        <f t="shared" si="3"/>
        <v>2333.3199507342824</v>
      </c>
      <c r="AI12" s="220">
        <f t="shared" si="3"/>
        <v>2333.3199507342824</v>
      </c>
      <c r="AJ12" s="237"/>
    </row>
    <row r="13" spans="1:36" x14ac:dyDescent="0.3">
      <c r="A13" s="239" t="s">
        <v>70</v>
      </c>
      <c r="B13" s="254">
        <f>SUMPRODUCT(B5:B9,C5:C9)/C10</f>
        <v>11.013303453845754</v>
      </c>
      <c r="C13" s="387"/>
      <c r="D13" s="387"/>
      <c r="E13" s="387"/>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row>
    <row r="14" spans="1:36" x14ac:dyDescent="0.3">
      <c r="B14" s="97"/>
    </row>
    <row r="15" spans="1:36" x14ac:dyDescent="0.3">
      <c r="A15" s="128"/>
      <c r="B15" s="129"/>
      <c r="C15" s="75"/>
    </row>
    <row r="16" spans="1:36" hidden="1" x14ac:dyDescent="0.3">
      <c r="A16" s="607" t="s">
        <v>2</v>
      </c>
      <c r="B16" s="608"/>
      <c r="C16" s="608"/>
      <c r="D16" s="608"/>
      <c r="E16" s="608"/>
      <c r="F16" s="608"/>
      <c r="G16" s="608"/>
      <c r="H16" s="608"/>
      <c r="I16" s="608"/>
      <c r="J16" s="608"/>
      <c r="K16" s="609"/>
    </row>
    <row r="17" spans="1:11" ht="154.9" hidden="1" customHeight="1" x14ac:dyDescent="0.3">
      <c r="A17" s="610" t="s">
        <v>136</v>
      </c>
      <c r="B17" s="611"/>
      <c r="C17" s="611"/>
      <c r="D17" s="611"/>
      <c r="E17" s="611"/>
      <c r="F17" s="611"/>
      <c r="G17" s="611"/>
      <c r="H17" s="611"/>
      <c r="I17" s="611"/>
      <c r="J17" s="611"/>
      <c r="K17" s="612"/>
    </row>
  </sheetData>
  <mergeCells count="7">
    <mergeCell ref="AJ3:AJ4"/>
    <mergeCell ref="A16:K16"/>
    <mergeCell ref="A17:K17"/>
    <mergeCell ref="A3:A4"/>
    <mergeCell ref="B3:B4"/>
    <mergeCell ref="C3:C4"/>
    <mergeCell ref="D3:D4"/>
  </mergeCells>
  <pageMargins left="0.7" right="0.7" top="0.75" bottom="0.75" header="0.3" footer="0.3"/>
  <pageSetup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215A-A5E3-4D0F-B612-1D129F72A089}">
  <dimension ref="A1:AL10"/>
  <sheetViews>
    <sheetView workbookViewId="0">
      <selection activeCell="M20" sqref="M20"/>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3" width="7.77734375" customWidth="1"/>
    <col min="24" max="36" width="7.77734375" hidden="1" customWidth="1"/>
    <col min="37" max="37" width="9.77734375" customWidth="1"/>
  </cols>
  <sheetData>
    <row r="1" spans="1:38" ht="15.75" customHeight="1" x14ac:dyDescent="0.3">
      <c r="A1" s="125" t="s">
        <v>378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row>
    <row r="2" spans="1:38" ht="15.75" customHeight="1" x14ac:dyDescent="0.3">
      <c r="A2" s="134"/>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row>
    <row r="3" spans="1:38" ht="15.75" customHeight="1" x14ac:dyDescent="0.3">
      <c r="A3" s="561" t="s">
        <v>87</v>
      </c>
      <c r="B3" s="563" t="s">
        <v>0</v>
      </c>
      <c r="C3" s="563" t="s">
        <v>412</v>
      </c>
      <c r="D3" s="563" t="s">
        <v>60</v>
      </c>
      <c r="E3" s="132"/>
      <c r="F3" s="71"/>
      <c r="G3" s="71"/>
      <c r="H3" s="135"/>
      <c r="I3" s="13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559" t="s">
        <v>1</v>
      </c>
      <c r="AL3" s="41"/>
    </row>
    <row r="4" spans="1:38" ht="15.75" customHeight="1"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2036</v>
      </c>
      <c r="Y4" s="1">
        <v>2037</v>
      </c>
      <c r="Z4" s="1">
        <v>2038</v>
      </c>
      <c r="AA4" s="1">
        <v>2039</v>
      </c>
      <c r="AB4" s="1">
        <v>2040</v>
      </c>
      <c r="AC4" s="1">
        <v>2041</v>
      </c>
      <c r="AD4" s="1">
        <v>2042</v>
      </c>
      <c r="AE4" s="1">
        <v>2043</v>
      </c>
      <c r="AF4" s="1">
        <v>2044</v>
      </c>
      <c r="AG4" s="1">
        <v>2045</v>
      </c>
      <c r="AH4" s="1">
        <v>2046</v>
      </c>
      <c r="AI4" s="1">
        <v>2047</v>
      </c>
      <c r="AJ4" s="106">
        <v>2048</v>
      </c>
      <c r="AK4" s="560"/>
      <c r="AL4" s="41"/>
    </row>
    <row r="5" spans="1:38" s="238" customFormat="1" ht="15.75" customHeight="1" x14ac:dyDescent="0.3">
      <c r="A5" s="499" t="s">
        <v>379</v>
      </c>
      <c r="B5" s="222">
        <v>13</v>
      </c>
      <c r="C5" s="223">
        <v>751.88175600000011</v>
      </c>
      <c r="D5" s="249">
        <v>1</v>
      </c>
      <c r="E5" s="224"/>
      <c r="F5" s="224"/>
      <c r="G5" s="224"/>
      <c r="H5" s="224"/>
      <c r="I5" s="224"/>
      <c r="J5" s="223">
        <v>751.88175600000011</v>
      </c>
      <c r="K5" s="223">
        <v>751.88175600000011</v>
      </c>
      <c r="L5" s="223">
        <v>751.88175600000011</v>
      </c>
      <c r="M5" s="223">
        <v>751.88175600000011</v>
      </c>
      <c r="N5" s="223">
        <v>436.09141848000002</v>
      </c>
      <c r="O5" s="223">
        <v>436.09141848000002</v>
      </c>
      <c r="P5" s="223">
        <v>436.09141848000002</v>
      </c>
      <c r="Q5" s="223">
        <v>436.09141848000002</v>
      </c>
      <c r="R5" s="223">
        <v>436.09141848000002</v>
      </c>
      <c r="S5" s="223">
        <v>436.09141848000002</v>
      </c>
      <c r="T5" s="223">
        <v>436.09141848000002</v>
      </c>
      <c r="U5" s="223">
        <v>436.09141848000002</v>
      </c>
      <c r="V5" s="223">
        <v>436.09141848000002</v>
      </c>
      <c r="W5" s="223">
        <v>0</v>
      </c>
      <c r="X5" s="223">
        <v>0</v>
      </c>
      <c r="Y5" s="223">
        <v>0</v>
      </c>
      <c r="Z5" s="223">
        <v>0</v>
      </c>
      <c r="AA5" s="223">
        <v>0</v>
      </c>
      <c r="AB5" s="223">
        <v>0</v>
      </c>
      <c r="AC5" s="223">
        <v>0</v>
      </c>
      <c r="AD5" s="223">
        <v>0</v>
      </c>
      <c r="AE5" s="223">
        <v>0</v>
      </c>
      <c r="AF5" s="223">
        <v>0</v>
      </c>
      <c r="AG5" s="223">
        <v>0</v>
      </c>
      <c r="AH5" s="223">
        <v>0</v>
      </c>
      <c r="AI5" s="223">
        <v>0</v>
      </c>
      <c r="AJ5" s="223">
        <v>0</v>
      </c>
      <c r="AK5" s="258">
        <f>SUM(E5:AJ5)</f>
        <v>6932.3497903200023</v>
      </c>
      <c r="AL5" s="500"/>
    </row>
    <row r="6" spans="1:38" s="387" customFormat="1" ht="15.75" customHeight="1" x14ac:dyDescent="0.3">
      <c r="A6" s="439" t="s">
        <v>372</v>
      </c>
      <c r="B6" s="227"/>
      <c r="C6" s="228">
        <f>SUM(C5:C5)</f>
        <v>751.88175600000011</v>
      </c>
      <c r="D6" s="253">
        <v>1</v>
      </c>
      <c r="E6" s="230"/>
      <c r="F6" s="230"/>
      <c r="G6" s="230"/>
      <c r="H6" s="230"/>
      <c r="I6" s="230"/>
      <c r="J6" s="228">
        <f t="shared" ref="J6:AK6" si="0">SUM(J5:J5)</f>
        <v>751.88175600000011</v>
      </c>
      <c r="K6" s="228">
        <f t="shared" si="0"/>
        <v>751.88175600000011</v>
      </c>
      <c r="L6" s="228">
        <f t="shared" si="0"/>
        <v>751.88175600000011</v>
      </c>
      <c r="M6" s="228">
        <f t="shared" si="0"/>
        <v>751.88175600000011</v>
      </c>
      <c r="N6" s="228">
        <f t="shared" si="0"/>
        <v>436.09141848000002</v>
      </c>
      <c r="O6" s="228">
        <f t="shared" si="0"/>
        <v>436.09141848000002</v>
      </c>
      <c r="P6" s="228">
        <f t="shared" si="0"/>
        <v>436.09141848000002</v>
      </c>
      <c r="Q6" s="228">
        <f t="shared" si="0"/>
        <v>436.09141848000002</v>
      </c>
      <c r="R6" s="228">
        <f t="shared" si="0"/>
        <v>436.09141848000002</v>
      </c>
      <c r="S6" s="228">
        <f t="shared" si="0"/>
        <v>436.09141848000002</v>
      </c>
      <c r="T6" s="228">
        <f t="shared" si="0"/>
        <v>436.09141848000002</v>
      </c>
      <c r="U6" s="228">
        <f t="shared" si="0"/>
        <v>436.09141848000002</v>
      </c>
      <c r="V6" s="228">
        <f t="shared" si="0"/>
        <v>436.09141848000002</v>
      </c>
      <c r="W6" s="228">
        <f t="shared" si="0"/>
        <v>0</v>
      </c>
      <c r="X6" s="228">
        <f t="shared" si="0"/>
        <v>0</v>
      </c>
      <c r="Y6" s="228">
        <f t="shared" si="0"/>
        <v>0</v>
      </c>
      <c r="Z6" s="228">
        <f t="shared" si="0"/>
        <v>0</v>
      </c>
      <c r="AA6" s="228">
        <f t="shared" si="0"/>
        <v>0</v>
      </c>
      <c r="AB6" s="228">
        <f t="shared" si="0"/>
        <v>0</v>
      </c>
      <c r="AC6" s="228">
        <f t="shared" si="0"/>
        <v>0</v>
      </c>
      <c r="AD6" s="228">
        <f t="shared" si="0"/>
        <v>0</v>
      </c>
      <c r="AE6" s="228">
        <f t="shared" si="0"/>
        <v>0</v>
      </c>
      <c r="AF6" s="228">
        <f t="shared" si="0"/>
        <v>0</v>
      </c>
      <c r="AG6" s="228">
        <f t="shared" si="0"/>
        <v>0</v>
      </c>
      <c r="AH6" s="228">
        <f t="shared" si="0"/>
        <v>0</v>
      </c>
      <c r="AI6" s="228">
        <f t="shared" si="0"/>
        <v>0</v>
      </c>
      <c r="AJ6" s="245">
        <f t="shared" si="0"/>
        <v>0</v>
      </c>
      <c r="AK6" s="220">
        <f t="shared" si="0"/>
        <v>6932.3497903200023</v>
      </c>
      <c r="AL6" s="241"/>
    </row>
    <row r="7" spans="1:38" s="387" customFormat="1" ht="15.75" customHeight="1" x14ac:dyDescent="0.3">
      <c r="A7" s="439" t="s">
        <v>373</v>
      </c>
      <c r="B7" s="231"/>
      <c r="C7" s="232"/>
      <c r="D7" s="233"/>
      <c r="E7" s="230"/>
      <c r="F7" s="230"/>
      <c r="G7" s="230"/>
      <c r="H7" s="230"/>
      <c r="I7" s="230"/>
      <c r="J7" s="234">
        <f>J6-J6</f>
        <v>0</v>
      </c>
      <c r="K7" s="234">
        <f>J6-K6</f>
        <v>0</v>
      </c>
      <c r="L7" s="234">
        <f t="shared" ref="L7:AJ7" si="1">K6-L6</f>
        <v>0</v>
      </c>
      <c r="M7" s="234">
        <f t="shared" si="1"/>
        <v>0</v>
      </c>
      <c r="N7" s="234">
        <f>M6-N6</f>
        <v>315.79033752000009</v>
      </c>
      <c r="O7" s="234">
        <f t="shared" si="1"/>
        <v>0</v>
      </c>
      <c r="P7" s="234">
        <f t="shared" si="1"/>
        <v>0</v>
      </c>
      <c r="Q7" s="234">
        <f t="shared" si="1"/>
        <v>0</v>
      </c>
      <c r="R7" s="234">
        <f t="shared" si="1"/>
        <v>0</v>
      </c>
      <c r="S7" s="234">
        <f t="shared" si="1"/>
        <v>0</v>
      </c>
      <c r="T7" s="234">
        <f t="shared" si="1"/>
        <v>0</v>
      </c>
      <c r="U7" s="234">
        <f t="shared" si="1"/>
        <v>0</v>
      </c>
      <c r="V7" s="234">
        <f t="shared" si="1"/>
        <v>0</v>
      </c>
      <c r="W7" s="234">
        <f t="shared" si="1"/>
        <v>436.09141848000002</v>
      </c>
      <c r="X7" s="234">
        <f t="shared" si="1"/>
        <v>0</v>
      </c>
      <c r="Y7" s="234">
        <f t="shared" si="1"/>
        <v>0</v>
      </c>
      <c r="Z7" s="234">
        <f t="shared" si="1"/>
        <v>0</v>
      </c>
      <c r="AA7" s="234">
        <f t="shared" si="1"/>
        <v>0</v>
      </c>
      <c r="AB7" s="234">
        <f t="shared" si="1"/>
        <v>0</v>
      </c>
      <c r="AC7" s="234">
        <f t="shared" si="1"/>
        <v>0</v>
      </c>
      <c r="AD7" s="234">
        <f t="shared" si="1"/>
        <v>0</v>
      </c>
      <c r="AE7" s="234">
        <f t="shared" si="1"/>
        <v>0</v>
      </c>
      <c r="AF7" s="234">
        <f t="shared" si="1"/>
        <v>0</v>
      </c>
      <c r="AG7" s="234">
        <f t="shared" si="1"/>
        <v>0</v>
      </c>
      <c r="AH7" s="234">
        <f t="shared" si="1"/>
        <v>0</v>
      </c>
      <c r="AI7" s="234">
        <f t="shared" si="1"/>
        <v>0</v>
      </c>
      <c r="AJ7" s="234">
        <f t="shared" si="1"/>
        <v>0</v>
      </c>
      <c r="AK7" s="501"/>
      <c r="AL7" s="241"/>
    </row>
    <row r="8" spans="1:38" s="387" customFormat="1" ht="15.75" customHeight="1" x14ac:dyDescent="0.3">
      <c r="A8" s="439" t="s">
        <v>374</v>
      </c>
      <c r="B8" s="231"/>
      <c r="C8" s="232"/>
      <c r="D8" s="233"/>
      <c r="E8" s="230"/>
      <c r="F8" s="230"/>
      <c r="G8" s="230"/>
      <c r="H8" s="230"/>
      <c r="I8" s="230"/>
      <c r="J8" s="236">
        <f>$J$6-J6</f>
        <v>0</v>
      </c>
      <c r="K8" s="236">
        <f t="shared" ref="K8:AJ8" si="2">$J$6-K6</f>
        <v>0</v>
      </c>
      <c r="L8" s="236">
        <f t="shared" si="2"/>
        <v>0</v>
      </c>
      <c r="M8" s="236">
        <f t="shared" si="2"/>
        <v>0</v>
      </c>
      <c r="N8" s="236">
        <f>$J$6-N6</f>
        <v>315.79033752000009</v>
      </c>
      <c r="O8" s="236">
        <f t="shared" si="2"/>
        <v>315.79033752000009</v>
      </c>
      <c r="P8" s="236">
        <f t="shared" si="2"/>
        <v>315.79033752000009</v>
      </c>
      <c r="Q8" s="236">
        <f>$J$6-Q6</f>
        <v>315.79033752000009</v>
      </c>
      <c r="R8" s="236">
        <f t="shared" si="2"/>
        <v>315.79033752000009</v>
      </c>
      <c r="S8" s="236">
        <f t="shared" si="2"/>
        <v>315.79033752000009</v>
      </c>
      <c r="T8" s="236">
        <f t="shared" si="2"/>
        <v>315.79033752000009</v>
      </c>
      <c r="U8" s="236">
        <f t="shared" si="2"/>
        <v>315.79033752000009</v>
      </c>
      <c r="V8" s="236">
        <f t="shared" si="2"/>
        <v>315.79033752000009</v>
      </c>
      <c r="W8" s="236">
        <f t="shared" si="2"/>
        <v>751.88175600000011</v>
      </c>
      <c r="X8" s="236">
        <f t="shared" si="2"/>
        <v>751.88175600000011</v>
      </c>
      <c r="Y8" s="236">
        <f t="shared" si="2"/>
        <v>751.88175600000011</v>
      </c>
      <c r="Z8" s="236">
        <f t="shared" si="2"/>
        <v>751.88175600000011</v>
      </c>
      <c r="AA8" s="236">
        <f t="shared" si="2"/>
        <v>751.88175600000011</v>
      </c>
      <c r="AB8" s="236">
        <f t="shared" si="2"/>
        <v>751.88175600000011</v>
      </c>
      <c r="AC8" s="236">
        <f t="shared" si="2"/>
        <v>751.88175600000011</v>
      </c>
      <c r="AD8" s="236">
        <f t="shared" si="2"/>
        <v>751.88175600000011</v>
      </c>
      <c r="AE8" s="236">
        <f t="shared" si="2"/>
        <v>751.88175600000011</v>
      </c>
      <c r="AF8" s="236">
        <f t="shared" si="2"/>
        <v>751.88175600000011</v>
      </c>
      <c r="AG8" s="236">
        <f t="shared" si="2"/>
        <v>751.88175600000011</v>
      </c>
      <c r="AH8" s="236">
        <f t="shared" si="2"/>
        <v>751.88175600000011</v>
      </c>
      <c r="AI8" s="236">
        <f t="shared" si="2"/>
        <v>751.88175600000011</v>
      </c>
      <c r="AJ8" s="236">
        <f t="shared" si="2"/>
        <v>751.88175600000011</v>
      </c>
      <c r="AK8" s="342"/>
      <c r="AL8" s="241"/>
    </row>
    <row r="9" spans="1:38" s="387" customFormat="1" ht="15.75" customHeight="1" x14ac:dyDescent="0.3">
      <c r="A9" s="239" t="s">
        <v>70</v>
      </c>
      <c r="B9" s="240">
        <f>SUMPRODUCT(B5:B5,C5:C5)/C6</f>
        <v>13</v>
      </c>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row>
    <row r="10" spans="1:38" x14ac:dyDescent="0.3">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row>
  </sheetData>
  <mergeCells count="5">
    <mergeCell ref="AK3:AK4"/>
    <mergeCell ref="A3:A4"/>
    <mergeCell ref="B3:B4"/>
    <mergeCell ref="C3:C4"/>
    <mergeCell ref="D3:D4"/>
  </mergeCells>
  <pageMargins left="0.7" right="0.7" top="0.75" bottom="0.75" header="0.3" footer="0.3"/>
  <pageSetup orientation="portrait" horizontalDpi="1200" verticalDpi="1200" r:id="rId1"/>
  <ignoredErrors>
    <ignoredError sqref="J6:Y6" formulaRange="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8932-E5A3-459A-8CF2-146AD433AE3F}">
  <dimension ref="A1:AJ36"/>
  <sheetViews>
    <sheetView topLeftCell="A10" workbookViewId="0">
      <selection activeCell="C36" sqref="C36"/>
    </sheetView>
    <sheetView workbookViewId="1"/>
  </sheetViews>
  <sheetFormatPr defaultRowHeight="15.75" x14ac:dyDescent="0.3"/>
  <cols>
    <col min="1" max="1" width="32.77734375" customWidth="1"/>
    <col min="2" max="2" width="8.77734375" customWidth="1"/>
    <col min="3" max="3" width="16.77734375" customWidth="1"/>
    <col min="4" max="4" width="5.77734375" customWidth="1"/>
    <col min="5" max="9" width="7.77734375" hidden="1" customWidth="1"/>
    <col min="10" max="35" width="7.77734375" customWidth="1"/>
    <col min="36" max="36" width="9.77734375" customWidth="1"/>
  </cols>
  <sheetData>
    <row r="1" spans="1:36" ht="15.75" customHeight="1" x14ac:dyDescent="0.3">
      <c r="A1" s="28" t="s">
        <v>375</v>
      </c>
    </row>
    <row r="2" spans="1:36" x14ac:dyDescent="0.3">
      <c r="A2" s="28"/>
    </row>
    <row r="3" spans="1:36" x14ac:dyDescent="0.3">
      <c r="A3" s="28" t="s">
        <v>461</v>
      </c>
    </row>
    <row r="4" spans="1:36" ht="15.75" customHeight="1" x14ac:dyDescent="0.3">
      <c r="A4" s="613" t="s">
        <v>86</v>
      </c>
      <c r="B4" s="563" t="s">
        <v>0</v>
      </c>
      <c r="C4" s="563" t="s">
        <v>412</v>
      </c>
      <c r="D4" s="567" t="s">
        <v>60</v>
      </c>
      <c r="E4" s="151"/>
      <c r="F4" s="135"/>
      <c r="G4" s="29"/>
      <c r="H4" s="29"/>
      <c r="I4" s="29"/>
      <c r="J4" s="151" t="s">
        <v>414</v>
      </c>
      <c r="K4" s="29"/>
      <c r="L4" s="29"/>
      <c r="M4" s="29"/>
      <c r="N4" s="29"/>
      <c r="O4" s="29"/>
      <c r="P4" s="29"/>
      <c r="Q4" s="29"/>
      <c r="R4" s="29"/>
      <c r="S4" s="29"/>
      <c r="T4" s="29"/>
      <c r="U4" s="29"/>
      <c r="V4" s="29"/>
      <c r="W4" s="29"/>
      <c r="X4" s="29"/>
      <c r="Y4" s="29"/>
      <c r="Z4" s="29"/>
      <c r="AA4" s="29"/>
      <c r="AB4" s="29"/>
      <c r="AC4" s="29"/>
      <c r="AD4" s="29"/>
      <c r="AE4" s="29"/>
      <c r="AF4" s="29"/>
      <c r="AG4" s="29"/>
      <c r="AH4" s="29"/>
      <c r="AI4" s="29"/>
      <c r="AJ4" s="559" t="s">
        <v>1</v>
      </c>
    </row>
    <row r="5" spans="1:36" x14ac:dyDescent="0.3">
      <c r="A5" s="614"/>
      <c r="B5" s="565"/>
      <c r="C5" s="565"/>
      <c r="D5" s="564"/>
      <c r="E5" s="214">
        <v>2018</v>
      </c>
      <c r="F5" s="214">
        <f>E5+1</f>
        <v>2019</v>
      </c>
      <c r="G5" s="214">
        <f t="shared" ref="G5:AI5" si="0">F5+1</f>
        <v>2020</v>
      </c>
      <c r="H5" s="214">
        <f t="shared" si="0"/>
        <v>2021</v>
      </c>
      <c r="I5" s="214">
        <f t="shared" si="0"/>
        <v>2022</v>
      </c>
      <c r="J5" s="214">
        <f t="shared" si="0"/>
        <v>2023</v>
      </c>
      <c r="K5" s="214">
        <f t="shared" si="0"/>
        <v>2024</v>
      </c>
      <c r="L5" s="214">
        <f t="shared" si="0"/>
        <v>2025</v>
      </c>
      <c r="M5" s="214">
        <f t="shared" si="0"/>
        <v>2026</v>
      </c>
      <c r="N5" s="214">
        <f t="shared" si="0"/>
        <v>2027</v>
      </c>
      <c r="O5" s="214">
        <f t="shared" si="0"/>
        <v>2028</v>
      </c>
      <c r="P5" s="214">
        <f t="shared" si="0"/>
        <v>2029</v>
      </c>
      <c r="Q5" s="214">
        <f t="shared" si="0"/>
        <v>2030</v>
      </c>
      <c r="R5" s="214">
        <f t="shared" si="0"/>
        <v>2031</v>
      </c>
      <c r="S5" s="214">
        <f t="shared" si="0"/>
        <v>2032</v>
      </c>
      <c r="T5" s="214">
        <f t="shared" si="0"/>
        <v>2033</v>
      </c>
      <c r="U5" s="214">
        <f t="shared" si="0"/>
        <v>2034</v>
      </c>
      <c r="V5" s="214">
        <f t="shared" si="0"/>
        <v>2035</v>
      </c>
      <c r="W5" s="214">
        <f t="shared" si="0"/>
        <v>2036</v>
      </c>
      <c r="X5" s="214">
        <f t="shared" si="0"/>
        <v>2037</v>
      </c>
      <c r="Y5" s="214">
        <f t="shared" si="0"/>
        <v>2038</v>
      </c>
      <c r="Z5" s="214">
        <f t="shared" si="0"/>
        <v>2039</v>
      </c>
      <c r="AA5" s="214">
        <f t="shared" si="0"/>
        <v>2040</v>
      </c>
      <c r="AB5" s="214">
        <f t="shared" si="0"/>
        <v>2041</v>
      </c>
      <c r="AC5" s="214">
        <f t="shared" si="0"/>
        <v>2042</v>
      </c>
      <c r="AD5" s="214">
        <f t="shared" si="0"/>
        <v>2043</v>
      </c>
      <c r="AE5" s="214">
        <f t="shared" si="0"/>
        <v>2044</v>
      </c>
      <c r="AF5" s="214">
        <f t="shared" si="0"/>
        <v>2045</v>
      </c>
      <c r="AG5" s="214">
        <f t="shared" si="0"/>
        <v>2046</v>
      </c>
      <c r="AH5" s="214">
        <f t="shared" si="0"/>
        <v>2047</v>
      </c>
      <c r="AI5" s="307">
        <f t="shared" si="0"/>
        <v>2048</v>
      </c>
      <c r="AJ5" s="560"/>
    </row>
    <row r="6" spans="1:36" s="75" customFormat="1" x14ac:dyDescent="0.3">
      <c r="A6" s="273" t="s">
        <v>138</v>
      </c>
      <c r="B6" s="274">
        <f>B16</f>
        <v>6</v>
      </c>
      <c r="C6" s="223">
        <f>C16*29.3/1000</f>
        <v>570.0634589820412</v>
      </c>
      <c r="D6" s="275">
        <f>D16</f>
        <v>0.60799999999999998</v>
      </c>
      <c r="E6" s="27"/>
      <c r="F6" s="27"/>
      <c r="G6" s="27"/>
      <c r="H6" s="27"/>
      <c r="I6" s="27"/>
      <c r="J6" s="223">
        <f>J16*29.3/1000</f>
        <v>346.598583061081</v>
      </c>
      <c r="K6" s="223">
        <f t="shared" ref="K6:AI6" si="1">K16*29.3/1000</f>
        <v>346.598583061081</v>
      </c>
      <c r="L6" s="223">
        <f t="shared" si="1"/>
        <v>346.598583061081</v>
      </c>
      <c r="M6" s="223">
        <f t="shared" si="1"/>
        <v>346.598583061081</v>
      </c>
      <c r="N6" s="223">
        <f t="shared" si="1"/>
        <v>346.598583061081</v>
      </c>
      <c r="O6" s="223">
        <f t="shared" si="1"/>
        <v>346.598583061081</v>
      </c>
      <c r="P6" s="223">
        <f t="shared" si="1"/>
        <v>0</v>
      </c>
      <c r="Q6" s="223">
        <f t="shared" si="1"/>
        <v>0</v>
      </c>
      <c r="R6" s="223">
        <f t="shared" si="1"/>
        <v>0</v>
      </c>
      <c r="S6" s="223">
        <f t="shared" si="1"/>
        <v>0</v>
      </c>
      <c r="T6" s="223">
        <f t="shared" si="1"/>
        <v>0</v>
      </c>
      <c r="U6" s="223">
        <f t="shared" si="1"/>
        <v>0</v>
      </c>
      <c r="V6" s="223">
        <f t="shared" si="1"/>
        <v>0</v>
      </c>
      <c r="W6" s="223">
        <f t="shared" si="1"/>
        <v>0</v>
      </c>
      <c r="X6" s="223">
        <f t="shared" si="1"/>
        <v>0</v>
      </c>
      <c r="Y6" s="223">
        <f t="shared" si="1"/>
        <v>0</v>
      </c>
      <c r="Z6" s="223">
        <f t="shared" si="1"/>
        <v>0</v>
      </c>
      <c r="AA6" s="223">
        <f t="shared" si="1"/>
        <v>0</v>
      </c>
      <c r="AB6" s="223">
        <f t="shared" si="1"/>
        <v>0</v>
      </c>
      <c r="AC6" s="223">
        <f t="shared" si="1"/>
        <v>0</v>
      </c>
      <c r="AD6" s="223">
        <f t="shared" si="1"/>
        <v>0</v>
      </c>
      <c r="AE6" s="223">
        <f t="shared" si="1"/>
        <v>0</v>
      </c>
      <c r="AF6" s="223">
        <f t="shared" si="1"/>
        <v>0</v>
      </c>
      <c r="AG6" s="223">
        <f t="shared" si="1"/>
        <v>0</v>
      </c>
      <c r="AH6" s="223">
        <f t="shared" si="1"/>
        <v>0</v>
      </c>
      <c r="AI6" s="223">
        <f t="shared" si="1"/>
        <v>0</v>
      </c>
      <c r="AJ6" s="308">
        <f>SUM(E6:AI6)</f>
        <v>2079.5914983664861</v>
      </c>
    </row>
    <row r="7" spans="1:36" x14ac:dyDescent="0.3">
      <c r="A7" s="273" t="s">
        <v>194</v>
      </c>
      <c r="B7" s="274">
        <f>B17</f>
        <v>15</v>
      </c>
      <c r="C7" s="223">
        <f>C17*29.3/1000</f>
        <v>450.23588625000008</v>
      </c>
      <c r="D7" s="275">
        <f>D17</f>
        <v>0.67500000000000004</v>
      </c>
      <c r="E7" s="27"/>
      <c r="F7" s="27"/>
      <c r="G7" s="27"/>
      <c r="H7" s="27"/>
      <c r="I7" s="27"/>
      <c r="J7" s="223">
        <f>J17*29.3/1000</f>
        <v>303.90922321875007</v>
      </c>
      <c r="K7" s="223">
        <f t="shared" ref="K7:AI7" si="2">K17*29.3/1000</f>
        <v>303.90922321875007</v>
      </c>
      <c r="L7" s="223">
        <f t="shared" si="2"/>
        <v>303.90922321875007</v>
      </c>
      <c r="M7" s="223">
        <f t="shared" si="2"/>
        <v>303.90922321875007</v>
      </c>
      <c r="N7" s="223">
        <f t="shared" si="2"/>
        <v>303.90922321875007</v>
      </c>
      <c r="O7" s="223">
        <f t="shared" si="2"/>
        <v>303.90922321875007</v>
      </c>
      <c r="P7" s="223">
        <f t="shared" si="2"/>
        <v>303.90922321875007</v>
      </c>
      <c r="Q7" s="223">
        <f t="shared" si="2"/>
        <v>303.90922321875007</v>
      </c>
      <c r="R7" s="223">
        <f t="shared" si="2"/>
        <v>303.90922321875007</v>
      </c>
      <c r="S7" s="223">
        <f t="shared" si="2"/>
        <v>303.90922321875007</v>
      </c>
      <c r="T7" s="223">
        <f t="shared" si="2"/>
        <v>303.90922321875007</v>
      </c>
      <c r="U7" s="223">
        <f t="shared" si="2"/>
        <v>303.90922321875007</v>
      </c>
      <c r="V7" s="223">
        <f t="shared" si="2"/>
        <v>303.90922321875007</v>
      </c>
      <c r="W7" s="223">
        <f t="shared" si="2"/>
        <v>303.90922321875007</v>
      </c>
      <c r="X7" s="223">
        <f t="shared" si="2"/>
        <v>303.90922321875007</v>
      </c>
      <c r="Y7" s="223">
        <f t="shared" si="2"/>
        <v>0</v>
      </c>
      <c r="Z7" s="223">
        <f t="shared" si="2"/>
        <v>0</v>
      </c>
      <c r="AA7" s="223">
        <f t="shared" si="2"/>
        <v>0</v>
      </c>
      <c r="AB7" s="223">
        <f t="shared" si="2"/>
        <v>0</v>
      </c>
      <c r="AC7" s="223">
        <f t="shared" si="2"/>
        <v>0</v>
      </c>
      <c r="AD7" s="223">
        <f t="shared" si="2"/>
        <v>0</v>
      </c>
      <c r="AE7" s="223">
        <f t="shared" si="2"/>
        <v>0</v>
      </c>
      <c r="AF7" s="223">
        <f t="shared" si="2"/>
        <v>0</v>
      </c>
      <c r="AG7" s="223">
        <f t="shared" si="2"/>
        <v>0</v>
      </c>
      <c r="AH7" s="223">
        <f t="shared" si="2"/>
        <v>0</v>
      </c>
      <c r="AI7" s="223">
        <f t="shared" si="2"/>
        <v>0</v>
      </c>
      <c r="AJ7" s="223">
        <f>SUM(E7:AI7)</f>
        <v>4558.6383482812507</v>
      </c>
    </row>
    <row r="8" spans="1:36" x14ac:dyDescent="0.3">
      <c r="A8" s="226" t="s">
        <v>372</v>
      </c>
      <c r="B8" s="243"/>
      <c r="C8" s="228">
        <f>SUM(C6:C7)</f>
        <v>1020.2993452320413</v>
      </c>
      <c r="D8" s="253">
        <f>J8/C8</f>
        <v>0.63756564122060622</v>
      </c>
      <c r="E8" s="99"/>
      <c r="F8" s="99"/>
      <c r="G8" s="100"/>
      <c r="H8" s="100"/>
      <c r="I8" s="100"/>
      <c r="J8" s="228">
        <f>SUM(J6:J7)</f>
        <v>650.50780627983113</v>
      </c>
      <c r="K8" s="228">
        <f t="shared" ref="K8:AI8" si="3">SUM(K6:K7)</f>
        <v>650.50780627983113</v>
      </c>
      <c r="L8" s="228">
        <f t="shared" si="3"/>
        <v>650.50780627983113</v>
      </c>
      <c r="M8" s="228">
        <f t="shared" si="3"/>
        <v>650.50780627983113</v>
      </c>
      <c r="N8" s="228">
        <f t="shared" si="3"/>
        <v>650.50780627983113</v>
      </c>
      <c r="O8" s="228">
        <f t="shared" si="3"/>
        <v>650.50780627983113</v>
      </c>
      <c r="P8" s="228">
        <f t="shared" si="3"/>
        <v>303.90922321875007</v>
      </c>
      <c r="Q8" s="228">
        <f t="shared" si="3"/>
        <v>303.90922321875007</v>
      </c>
      <c r="R8" s="228">
        <f t="shared" si="3"/>
        <v>303.90922321875007</v>
      </c>
      <c r="S8" s="228">
        <f t="shared" si="3"/>
        <v>303.90922321875007</v>
      </c>
      <c r="T8" s="228">
        <f t="shared" si="3"/>
        <v>303.90922321875007</v>
      </c>
      <c r="U8" s="228">
        <f t="shared" si="3"/>
        <v>303.90922321875007</v>
      </c>
      <c r="V8" s="228">
        <f t="shared" si="3"/>
        <v>303.90922321875007</v>
      </c>
      <c r="W8" s="228">
        <f t="shared" si="3"/>
        <v>303.90922321875007</v>
      </c>
      <c r="X8" s="228">
        <f t="shared" si="3"/>
        <v>303.90922321875007</v>
      </c>
      <c r="Y8" s="228">
        <f t="shared" si="3"/>
        <v>0</v>
      </c>
      <c r="Z8" s="228">
        <f t="shared" si="3"/>
        <v>0</v>
      </c>
      <c r="AA8" s="228">
        <f t="shared" si="3"/>
        <v>0</v>
      </c>
      <c r="AB8" s="228">
        <f t="shared" si="3"/>
        <v>0</v>
      </c>
      <c r="AC8" s="228">
        <f t="shared" si="3"/>
        <v>0</v>
      </c>
      <c r="AD8" s="228">
        <f t="shared" si="3"/>
        <v>0</v>
      </c>
      <c r="AE8" s="228">
        <f t="shared" si="3"/>
        <v>0</v>
      </c>
      <c r="AF8" s="228">
        <f t="shared" si="3"/>
        <v>0</v>
      </c>
      <c r="AG8" s="228">
        <f t="shared" si="3"/>
        <v>0</v>
      </c>
      <c r="AH8" s="228">
        <f t="shared" si="3"/>
        <v>0</v>
      </c>
      <c r="AI8" s="245">
        <f t="shared" si="3"/>
        <v>0</v>
      </c>
      <c r="AJ8" s="220">
        <f>SUM(AJ6:AJ7)</f>
        <v>6638.2298466477368</v>
      </c>
    </row>
    <row r="9" spans="1:36" x14ac:dyDescent="0.3">
      <c r="A9" s="226" t="s">
        <v>373</v>
      </c>
      <c r="B9" s="231"/>
      <c r="C9" s="232"/>
      <c r="D9" s="244"/>
      <c r="E9" s="96"/>
      <c r="F9" s="96"/>
      <c r="G9" s="101"/>
      <c r="H9" s="101"/>
      <c r="I9" s="101"/>
      <c r="J9" s="220">
        <f>J8-J8</f>
        <v>0</v>
      </c>
      <c r="K9" s="220">
        <f>J8-K8</f>
        <v>0</v>
      </c>
      <c r="L9" s="220">
        <f>K8-L8</f>
        <v>0</v>
      </c>
      <c r="M9" s="220">
        <f t="shared" ref="M9:AI9" si="4">L8-M8</f>
        <v>0</v>
      </c>
      <c r="N9" s="220">
        <f t="shared" si="4"/>
        <v>0</v>
      </c>
      <c r="O9" s="220">
        <f t="shared" si="4"/>
        <v>0</v>
      </c>
      <c r="P9" s="220">
        <f t="shared" si="4"/>
        <v>346.59858306108106</v>
      </c>
      <c r="Q9" s="220">
        <f t="shared" si="4"/>
        <v>0</v>
      </c>
      <c r="R9" s="220">
        <f t="shared" si="4"/>
        <v>0</v>
      </c>
      <c r="S9" s="220">
        <f t="shared" si="4"/>
        <v>0</v>
      </c>
      <c r="T9" s="220">
        <f t="shared" si="4"/>
        <v>0</v>
      </c>
      <c r="U9" s="220">
        <f t="shared" si="4"/>
        <v>0</v>
      </c>
      <c r="V9" s="220">
        <f t="shared" si="4"/>
        <v>0</v>
      </c>
      <c r="W9" s="220">
        <f t="shared" si="4"/>
        <v>0</v>
      </c>
      <c r="X9" s="220">
        <f t="shared" si="4"/>
        <v>0</v>
      </c>
      <c r="Y9" s="220">
        <f t="shared" si="4"/>
        <v>303.90922321875007</v>
      </c>
      <c r="Z9" s="220">
        <f t="shared" si="4"/>
        <v>0</v>
      </c>
      <c r="AA9" s="220">
        <f t="shared" si="4"/>
        <v>0</v>
      </c>
      <c r="AB9" s="220">
        <f t="shared" si="4"/>
        <v>0</v>
      </c>
      <c r="AC9" s="220">
        <f t="shared" si="4"/>
        <v>0</v>
      </c>
      <c r="AD9" s="220">
        <f t="shared" si="4"/>
        <v>0</v>
      </c>
      <c r="AE9" s="220">
        <f t="shared" si="4"/>
        <v>0</v>
      </c>
      <c r="AF9" s="220">
        <f t="shared" si="4"/>
        <v>0</v>
      </c>
      <c r="AG9" s="220">
        <f t="shared" si="4"/>
        <v>0</v>
      </c>
      <c r="AH9" s="220">
        <f t="shared" si="4"/>
        <v>0</v>
      </c>
      <c r="AI9" s="220">
        <f t="shared" si="4"/>
        <v>0</v>
      </c>
      <c r="AJ9" s="107"/>
    </row>
    <row r="10" spans="1:36" x14ac:dyDescent="0.3">
      <c r="A10" s="226" t="s">
        <v>374</v>
      </c>
      <c r="B10" s="231"/>
      <c r="C10" s="232"/>
      <c r="D10" s="232"/>
      <c r="E10" s="96"/>
      <c r="F10" s="96"/>
      <c r="G10" s="101"/>
      <c r="H10" s="101"/>
      <c r="I10" s="101"/>
      <c r="J10" s="220">
        <f>$J$8-J8</f>
        <v>0</v>
      </c>
      <c r="K10" s="220">
        <f t="shared" ref="K10:W10" si="5">$J$8-K8</f>
        <v>0</v>
      </c>
      <c r="L10" s="220">
        <f>$J$8-L8</f>
        <v>0</v>
      </c>
      <c r="M10" s="220">
        <f t="shared" si="5"/>
        <v>0</v>
      </c>
      <c r="N10" s="220">
        <f t="shared" si="5"/>
        <v>0</v>
      </c>
      <c r="O10" s="220">
        <f t="shared" si="5"/>
        <v>0</v>
      </c>
      <c r="P10" s="220">
        <f t="shared" si="5"/>
        <v>346.59858306108106</v>
      </c>
      <c r="Q10" s="220">
        <f t="shared" si="5"/>
        <v>346.59858306108106</v>
      </c>
      <c r="R10" s="220">
        <f t="shared" si="5"/>
        <v>346.59858306108106</v>
      </c>
      <c r="S10" s="220">
        <f t="shared" si="5"/>
        <v>346.59858306108106</v>
      </c>
      <c r="T10" s="220">
        <f t="shared" si="5"/>
        <v>346.59858306108106</v>
      </c>
      <c r="U10" s="220">
        <f t="shared" si="5"/>
        <v>346.59858306108106</v>
      </c>
      <c r="V10" s="220">
        <f t="shared" si="5"/>
        <v>346.59858306108106</v>
      </c>
      <c r="W10" s="220">
        <f t="shared" si="5"/>
        <v>346.59858306108106</v>
      </c>
      <c r="X10" s="220">
        <f>$J$8-X8</f>
        <v>346.59858306108106</v>
      </c>
      <c r="Y10" s="220">
        <f t="shared" ref="Y10:AI10" si="6">$J$8-Y8</f>
        <v>650.50780627983113</v>
      </c>
      <c r="Z10" s="220">
        <f t="shared" si="6"/>
        <v>650.50780627983113</v>
      </c>
      <c r="AA10" s="220">
        <f t="shared" si="6"/>
        <v>650.50780627983113</v>
      </c>
      <c r="AB10" s="220">
        <f>$J$8-AB8</f>
        <v>650.50780627983113</v>
      </c>
      <c r="AC10" s="220">
        <f t="shared" si="6"/>
        <v>650.50780627983113</v>
      </c>
      <c r="AD10" s="220">
        <f t="shared" si="6"/>
        <v>650.50780627983113</v>
      </c>
      <c r="AE10" s="220">
        <f t="shared" si="6"/>
        <v>650.50780627983113</v>
      </c>
      <c r="AF10" s="220">
        <f t="shared" si="6"/>
        <v>650.50780627983113</v>
      </c>
      <c r="AG10" s="220">
        <f t="shared" si="6"/>
        <v>650.50780627983113</v>
      </c>
      <c r="AH10" s="220">
        <f t="shared" si="6"/>
        <v>650.50780627983113</v>
      </c>
      <c r="AI10" s="220">
        <f t="shared" si="6"/>
        <v>650.50780627983113</v>
      </c>
      <c r="AJ10" s="102"/>
    </row>
    <row r="11" spans="1:36" x14ac:dyDescent="0.3">
      <c r="A11" s="239" t="s">
        <v>70</v>
      </c>
      <c r="B11" s="254">
        <f>SUMPRODUCT(B6:B7,C6:C7)/C8</f>
        <v>9.9715040445590475</v>
      </c>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row>
    <row r="12" spans="1:36" x14ac:dyDescent="0.3">
      <c r="A12" s="208"/>
      <c r="B12" s="209"/>
      <c r="C12" s="77"/>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row>
    <row r="13" spans="1:36" x14ac:dyDescent="0.3">
      <c r="A13" s="28" t="s">
        <v>462</v>
      </c>
      <c r="B13" s="144"/>
      <c r="C13" s="75"/>
    </row>
    <row r="14" spans="1:36" ht="15.75" customHeight="1" x14ac:dyDescent="0.3">
      <c r="A14" s="613" t="s">
        <v>86</v>
      </c>
      <c r="B14" s="563" t="s">
        <v>0</v>
      </c>
      <c r="C14" s="563" t="s">
        <v>412</v>
      </c>
      <c r="D14" s="567" t="s">
        <v>60</v>
      </c>
      <c r="E14" s="151"/>
      <c r="F14" s="135"/>
      <c r="G14" s="29"/>
      <c r="H14" s="29"/>
      <c r="I14" s="29"/>
      <c r="J14" s="151" t="s">
        <v>78</v>
      </c>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559" t="s">
        <v>1</v>
      </c>
    </row>
    <row r="15" spans="1:36" x14ac:dyDescent="0.3">
      <c r="A15" s="614"/>
      <c r="B15" s="565"/>
      <c r="C15" s="565"/>
      <c r="D15" s="564"/>
      <c r="E15" s="214">
        <f>E5</f>
        <v>2018</v>
      </c>
      <c r="F15" s="214">
        <f t="shared" ref="F15:AI15" si="7">F5</f>
        <v>2019</v>
      </c>
      <c r="G15" s="214">
        <f t="shared" si="7"/>
        <v>2020</v>
      </c>
      <c r="H15" s="214">
        <f t="shared" si="7"/>
        <v>2021</v>
      </c>
      <c r="I15" s="214">
        <f t="shared" si="7"/>
        <v>2022</v>
      </c>
      <c r="J15" s="214">
        <f t="shared" si="7"/>
        <v>2023</v>
      </c>
      <c r="K15" s="214">
        <f t="shared" si="7"/>
        <v>2024</v>
      </c>
      <c r="L15" s="214">
        <f t="shared" si="7"/>
        <v>2025</v>
      </c>
      <c r="M15" s="214">
        <f t="shared" si="7"/>
        <v>2026</v>
      </c>
      <c r="N15" s="214">
        <f t="shared" si="7"/>
        <v>2027</v>
      </c>
      <c r="O15" s="214">
        <f t="shared" si="7"/>
        <v>2028</v>
      </c>
      <c r="P15" s="214">
        <f t="shared" si="7"/>
        <v>2029</v>
      </c>
      <c r="Q15" s="214">
        <f t="shared" si="7"/>
        <v>2030</v>
      </c>
      <c r="R15" s="214">
        <f t="shared" si="7"/>
        <v>2031</v>
      </c>
      <c r="S15" s="214">
        <f t="shared" si="7"/>
        <v>2032</v>
      </c>
      <c r="T15" s="214">
        <f t="shared" si="7"/>
        <v>2033</v>
      </c>
      <c r="U15" s="214">
        <f t="shared" si="7"/>
        <v>2034</v>
      </c>
      <c r="V15" s="214">
        <f t="shared" si="7"/>
        <v>2035</v>
      </c>
      <c r="W15" s="214">
        <f t="shared" si="7"/>
        <v>2036</v>
      </c>
      <c r="X15" s="214">
        <f t="shared" si="7"/>
        <v>2037</v>
      </c>
      <c r="Y15" s="214">
        <f t="shared" si="7"/>
        <v>2038</v>
      </c>
      <c r="Z15" s="214">
        <f t="shared" si="7"/>
        <v>2039</v>
      </c>
      <c r="AA15" s="214">
        <f t="shared" si="7"/>
        <v>2040</v>
      </c>
      <c r="AB15" s="214">
        <f t="shared" si="7"/>
        <v>2041</v>
      </c>
      <c r="AC15" s="214">
        <f t="shared" si="7"/>
        <v>2042</v>
      </c>
      <c r="AD15" s="214">
        <f t="shared" si="7"/>
        <v>2043</v>
      </c>
      <c r="AE15" s="214">
        <f t="shared" si="7"/>
        <v>2044</v>
      </c>
      <c r="AF15" s="214">
        <f t="shared" si="7"/>
        <v>2045</v>
      </c>
      <c r="AG15" s="214">
        <f t="shared" si="7"/>
        <v>2046</v>
      </c>
      <c r="AH15" s="214">
        <f t="shared" si="7"/>
        <v>2047</v>
      </c>
      <c r="AI15" s="307">
        <f t="shared" si="7"/>
        <v>2048</v>
      </c>
      <c r="AJ15" s="560"/>
    </row>
    <row r="16" spans="1:36" s="75" customFormat="1" x14ac:dyDescent="0.3">
      <c r="A16" s="273" t="s">
        <v>138</v>
      </c>
      <c r="B16" s="274">
        <f t="shared" ref="B16:D17" si="8">B26</f>
        <v>6</v>
      </c>
      <c r="C16" s="223">
        <f t="shared" si="8"/>
        <v>19456.090750240313</v>
      </c>
      <c r="D16" s="275">
        <f t="shared" si="8"/>
        <v>0.60799999999999998</v>
      </c>
      <c r="E16" s="27"/>
      <c r="F16" s="27"/>
      <c r="G16" s="27"/>
      <c r="H16" s="27"/>
      <c r="I16" s="27"/>
      <c r="J16" s="223">
        <f>J26</f>
        <v>11829.30317614611</v>
      </c>
      <c r="K16" s="223">
        <f t="shared" ref="K16:V16" si="9">K26</f>
        <v>11829.30317614611</v>
      </c>
      <c r="L16" s="223">
        <f t="shared" si="9"/>
        <v>11829.30317614611</v>
      </c>
      <c r="M16" s="223">
        <f t="shared" si="9"/>
        <v>11829.30317614611</v>
      </c>
      <c r="N16" s="223">
        <f t="shared" si="9"/>
        <v>11829.30317614611</v>
      </c>
      <c r="O16" s="223">
        <f t="shared" si="9"/>
        <v>11829.30317614611</v>
      </c>
      <c r="P16" s="223">
        <f t="shared" si="9"/>
        <v>0</v>
      </c>
      <c r="Q16" s="223">
        <f t="shared" si="9"/>
        <v>0</v>
      </c>
      <c r="R16" s="223">
        <f t="shared" si="9"/>
        <v>0</v>
      </c>
      <c r="S16" s="223">
        <f t="shared" si="9"/>
        <v>0</v>
      </c>
      <c r="T16" s="223">
        <f t="shared" si="9"/>
        <v>0</v>
      </c>
      <c r="U16" s="223">
        <f t="shared" si="9"/>
        <v>0</v>
      </c>
      <c r="V16" s="223">
        <f t="shared" si="9"/>
        <v>0</v>
      </c>
      <c r="W16" s="223">
        <f>W26</f>
        <v>0</v>
      </c>
      <c r="X16" s="223">
        <f t="shared" ref="X16:Z16" si="10">X26</f>
        <v>0</v>
      </c>
      <c r="Y16" s="223">
        <f t="shared" si="10"/>
        <v>0</v>
      </c>
      <c r="Z16" s="223">
        <f t="shared" si="10"/>
        <v>0</v>
      </c>
      <c r="AA16" s="223">
        <f t="shared" ref="AA16:AI16" si="11">SUM(AA26:AA27)</f>
        <v>0</v>
      </c>
      <c r="AB16" s="223">
        <f t="shared" si="11"/>
        <v>0</v>
      </c>
      <c r="AC16" s="223">
        <f t="shared" si="11"/>
        <v>0</v>
      </c>
      <c r="AD16" s="223">
        <f t="shared" si="11"/>
        <v>0</v>
      </c>
      <c r="AE16" s="223">
        <f t="shared" si="11"/>
        <v>0</v>
      </c>
      <c r="AF16" s="223">
        <f t="shared" si="11"/>
        <v>0</v>
      </c>
      <c r="AG16" s="223">
        <f t="shared" si="11"/>
        <v>0</v>
      </c>
      <c r="AH16" s="223">
        <f t="shared" si="11"/>
        <v>0</v>
      </c>
      <c r="AI16" s="223">
        <f t="shared" si="11"/>
        <v>0</v>
      </c>
      <c r="AJ16" s="308">
        <f>SUM(E16:AI16)</f>
        <v>70975.819056876659</v>
      </c>
    </row>
    <row r="17" spans="1:36" x14ac:dyDescent="0.3">
      <c r="A17" s="273" t="s">
        <v>194</v>
      </c>
      <c r="B17" s="274">
        <f t="shared" si="8"/>
        <v>15</v>
      </c>
      <c r="C17" s="223">
        <f t="shared" si="8"/>
        <v>15366.412500000002</v>
      </c>
      <c r="D17" s="275">
        <f t="shared" si="8"/>
        <v>0.67500000000000004</v>
      </c>
      <c r="E17" s="27"/>
      <c r="F17" s="27"/>
      <c r="G17" s="27"/>
      <c r="H17" s="27"/>
      <c r="I17" s="27"/>
      <c r="J17" s="223">
        <f>J27</f>
        <v>10372.328437500002</v>
      </c>
      <c r="K17" s="223">
        <f t="shared" ref="K17:V17" si="12">K27</f>
        <v>10372.328437500002</v>
      </c>
      <c r="L17" s="223">
        <f t="shared" si="12"/>
        <v>10372.328437500002</v>
      </c>
      <c r="M17" s="223">
        <f t="shared" si="12"/>
        <v>10372.328437500002</v>
      </c>
      <c r="N17" s="223">
        <f t="shared" si="12"/>
        <v>10372.328437500002</v>
      </c>
      <c r="O17" s="223">
        <f t="shared" si="12"/>
        <v>10372.328437500002</v>
      </c>
      <c r="P17" s="223">
        <f t="shared" si="12"/>
        <v>10372.328437500002</v>
      </c>
      <c r="Q17" s="223">
        <f t="shared" si="12"/>
        <v>10372.328437500002</v>
      </c>
      <c r="R17" s="223">
        <f t="shared" si="12"/>
        <v>10372.328437500002</v>
      </c>
      <c r="S17" s="223">
        <f t="shared" si="12"/>
        <v>10372.328437500002</v>
      </c>
      <c r="T17" s="223">
        <f t="shared" si="12"/>
        <v>10372.328437500002</v>
      </c>
      <c r="U17" s="223">
        <f t="shared" si="12"/>
        <v>10372.328437500002</v>
      </c>
      <c r="V17" s="223">
        <f t="shared" si="12"/>
        <v>10372.328437500002</v>
      </c>
      <c r="W17" s="223">
        <f>W27</f>
        <v>10372.328437500002</v>
      </c>
      <c r="X17" s="223">
        <f t="shared" ref="X17:AI17" si="13">X27</f>
        <v>10372.328437500002</v>
      </c>
      <c r="Y17" s="223">
        <f t="shared" si="13"/>
        <v>0</v>
      </c>
      <c r="Z17" s="223">
        <f t="shared" si="13"/>
        <v>0</v>
      </c>
      <c r="AA17" s="223">
        <f t="shared" si="13"/>
        <v>0</v>
      </c>
      <c r="AB17" s="223">
        <f t="shared" si="13"/>
        <v>0</v>
      </c>
      <c r="AC17" s="223">
        <f t="shared" si="13"/>
        <v>0</v>
      </c>
      <c r="AD17" s="223">
        <f t="shared" si="13"/>
        <v>0</v>
      </c>
      <c r="AE17" s="223">
        <f t="shared" si="13"/>
        <v>0</v>
      </c>
      <c r="AF17" s="223">
        <f t="shared" si="13"/>
        <v>0</v>
      </c>
      <c r="AG17" s="223">
        <f t="shared" si="13"/>
        <v>0</v>
      </c>
      <c r="AH17" s="223">
        <f t="shared" si="13"/>
        <v>0</v>
      </c>
      <c r="AI17" s="223">
        <f t="shared" si="13"/>
        <v>0</v>
      </c>
      <c r="AJ17" s="223">
        <f>SUM(E17:AI17)</f>
        <v>155584.92656250004</v>
      </c>
    </row>
    <row r="18" spans="1:36" x14ac:dyDescent="0.3">
      <c r="A18" s="226" t="s">
        <v>372</v>
      </c>
      <c r="B18" s="243"/>
      <c r="C18" s="228">
        <f>SUM(C16:C17)</f>
        <v>34822.503250240319</v>
      </c>
      <c r="D18" s="253">
        <f>J18/C18</f>
        <v>0.63756564122060611</v>
      </c>
      <c r="E18" s="99"/>
      <c r="F18" s="99"/>
      <c r="G18" s="100"/>
      <c r="H18" s="100"/>
      <c r="I18" s="100"/>
      <c r="J18" s="228">
        <f>SUM(J16:J17)</f>
        <v>22201.63161364611</v>
      </c>
      <c r="K18" s="228">
        <f t="shared" ref="K18:AI18" si="14">SUM(K16:K17)</f>
        <v>22201.63161364611</v>
      </c>
      <c r="L18" s="228">
        <f t="shared" si="14"/>
        <v>22201.63161364611</v>
      </c>
      <c r="M18" s="228">
        <f t="shared" si="14"/>
        <v>22201.63161364611</v>
      </c>
      <c r="N18" s="228">
        <f t="shared" si="14"/>
        <v>22201.63161364611</v>
      </c>
      <c r="O18" s="228">
        <f t="shared" si="14"/>
        <v>22201.63161364611</v>
      </c>
      <c r="P18" s="228">
        <f t="shared" si="14"/>
        <v>10372.328437500002</v>
      </c>
      <c r="Q18" s="228">
        <f t="shared" si="14"/>
        <v>10372.328437500002</v>
      </c>
      <c r="R18" s="228">
        <f t="shared" si="14"/>
        <v>10372.328437500002</v>
      </c>
      <c r="S18" s="228">
        <f t="shared" si="14"/>
        <v>10372.328437500002</v>
      </c>
      <c r="T18" s="228">
        <f t="shared" si="14"/>
        <v>10372.328437500002</v>
      </c>
      <c r="U18" s="228">
        <f t="shared" si="14"/>
        <v>10372.328437500002</v>
      </c>
      <c r="V18" s="228">
        <f t="shared" si="14"/>
        <v>10372.328437500002</v>
      </c>
      <c r="W18" s="228">
        <f t="shared" si="14"/>
        <v>10372.328437500002</v>
      </c>
      <c r="X18" s="228">
        <f t="shared" si="14"/>
        <v>10372.328437500002</v>
      </c>
      <c r="Y18" s="228">
        <f t="shared" si="14"/>
        <v>0</v>
      </c>
      <c r="Z18" s="228">
        <f t="shared" si="14"/>
        <v>0</v>
      </c>
      <c r="AA18" s="228">
        <f t="shared" si="14"/>
        <v>0</v>
      </c>
      <c r="AB18" s="228">
        <f t="shared" si="14"/>
        <v>0</v>
      </c>
      <c r="AC18" s="228">
        <f t="shared" si="14"/>
        <v>0</v>
      </c>
      <c r="AD18" s="228">
        <f t="shared" si="14"/>
        <v>0</v>
      </c>
      <c r="AE18" s="228">
        <f t="shared" si="14"/>
        <v>0</v>
      </c>
      <c r="AF18" s="228">
        <f t="shared" si="14"/>
        <v>0</v>
      </c>
      <c r="AG18" s="228">
        <f t="shared" si="14"/>
        <v>0</v>
      </c>
      <c r="AH18" s="228">
        <f t="shared" si="14"/>
        <v>0</v>
      </c>
      <c r="AI18" s="245">
        <f t="shared" si="14"/>
        <v>0</v>
      </c>
      <c r="AJ18" s="220">
        <f>SUM(AJ16:AJ17)</f>
        <v>226560.74561937671</v>
      </c>
    </row>
    <row r="19" spans="1:36" x14ac:dyDescent="0.3">
      <c r="A19" s="226" t="s">
        <v>373</v>
      </c>
      <c r="B19" s="231"/>
      <c r="C19" s="232"/>
      <c r="D19" s="244"/>
      <c r="E19" s="96"/>
      <c r="F19" s="96"/>
      <c r="G19" s="101"/>
      <c r="H19" s="101"/>
      <c r="I19" s="101"/>
      <c r="J19" s="220">
        <f>J18-J18</f>
        <v>0</v>
      </c>
      <c r="K19" s="220">
        <f>J18-K18</f>
        <v>0</v>
      </c>
      <c r="L19" s="220">
        <f>K18-L18</f>
        <v>0</v>
      </c>
      <c r="M19" s="220">
        <f t="shared" ref="M19:AI19" si="15">L18-M18</f>
        <v>0</v>
      </c>
      <c r="N19" s="220">
        <f t="shared" si="15"/>
        <v>0</v>
      </c>
      <c r="O19" s="220">
        <f t="shared" si="15"/>
        <v>0</v>
      </c>
      <c r="P19" s="220">
        <f t="shared" si="15"/>
        <v>11829.303176146108</v>
      </c>
      <c r="Q19" s="220">
        <f t="shared" si="15"/>
        <v>0</v>
      </c>
      <c r="R19" s="220">
        <f t="shared" si="15"/>
        <v>0</v>
      </c>
      <c r="S19" s="220">
        <f t="shared" si="15"/>
        <v>0</v>
      </c>
      <c r="T19" s="220">
        <f t="shared" si="15"/>
        <v>0</v>
      </c>
      <c r="U19" s="220">
        <f t="shared" si="15"/>
        <v>0</v>
      </c>
      <c r="V19" s="220">
        <f t="shared" si="15"/>
        <v>0</v>
      </c>
      <c r="W19" s="220">
        <f t="shared" si="15"/>
        <v>0</v>
      </c>
      <c r="X19" s="220">
        <f t="shared" si="15"/>
        <v>0</v>
      </c>
      <c r="Y19" s="220">
        <f t="shared" si="15"/>
        <v>10372.328437500002</v>
      </c>
      <c r="Z19" s="220">
        <f t="shared" si="15"/>
        <v>0</v>
      </c>
      <c r="AA19" s="220">
        <f t="shared" si="15"/>
        <v>0</v>
      </c>
      <c r="AB19" s="220">
        <f t="shared" si="15"/>
        <v>0</v>
      </c>
      <c r="AC19" s="220">
        <f t="shared" si="15"/>
        <v>0</v>
      </c>
      <c r="AD19" s="220">
        <f t="shared" si="15"/>
        <v>0</v>
      </c>
      <c r="AE19" s="220">
        <f t="shared" si="15"/>
        <v>0</v>
      </c>
      <c r="AF19" s="220">
        <f t="shared" si="15"/>
        <v>0</v>
      </c>
      <c r="AG19" s="220">
        <f t="shared" si="15"/>
        <v>0</v>
      </c>
      <c r="AH19" s="220">
        <f t="shared" si="15"/>
        <v>0</v>
      </c>
      <c r="AI19" s="220">
        <f t="shared" si="15"/>
        <v>0</v>
      </c>
      <c r="AJ19" s="107"/>
    </row>
    <row r="20" spans="1:36" x14ac:dyDescent="0.3">
      <c r="A20" s="226" t="s">
        <v>374</v>
      </c>
      <c r="B20" s="231"/>
      <c r="C20" s="232"/>
      <c r="D20" s="232"/>
      <c r="E20" s="96"/>
      <c r="F20" s="96"/>
      <c r="G20" s="101"/>
      <c r="H20" s="101"/>
      <c r="I20" s="101"/>
      <c r="J20" s="220">
        <f>$J$18-J18</f>
        <v>0</v>
      </c>
      <c r="K20" s="220">
        <f t="shared" ref="K20:AI20" si="16">$J$18-K18</f>
        <v>0</v>
      </c>
      <c r="L20" s="220">
        <f t="shared" si="16"/>
        <v>0</v>
      </c>
      <c r="M20" s="220">
        <f t="shared" si="16"/>
        <v>0</v>
      </c>
      <c r="N20" s="220">
        <f t="shared" si="16"/>
        <v>0</v>
      </c>
      <c r="O20" s="220">
        <f t="shared" si="16"/>
        <v>0</v>
      </c>
      <c r="P20" s="220">
        <f t="shared" si="16"/>
        <v>11829.303176146108</v>
      </c>
      <c r="Q20" s="220">
        <f t="shared" si="16"/>
        <v>11829.303176146108</v>
      </c>
      <c r="R20" s="220">
        <f t="shared" si="16"/>
        <v>11829.303176146108</v>
      </c>
      <c r="S20" s="220">
        <f t="shared" si="16"/>
        <v>11829.303176146108</v>
      </c>
      <c r="T20" s="220">
        <f t="shared" si="16"/>
        <v>11829.303176146108</v>
      </c>
      <c r="U20" s="220">
        <f t="shared" si="16"/>
        <v>11829.303176146108</v>
      </c>
      <c r="V20" s="220">
        <f t="shared" si="16"/>
        <v>11829.303176146108</v>
      </c>
      <c r="W20" s="220">
        <f t="shared" si="16"/>
        <v>11829.303176146108</v>
      </c>
      <c r="X20" s="220">
        <f t="shared" si="16"/>
        <v>11829.303176146108</v>
      </c>
      <c r="Y20" s="220">
        <f t="shared" si="16"/>
        <v>22201.63161364611</v>
      </c>
      <c r="Z20" s="220">
        <f t="shared" si="16"/>
        <v>22201.63161364611</v>
      </c>
      <c r="AA20" s="220">
        <f t="shared" si="16"/>
        <v>22201.63161364611</v>
      </c>
      <c r="AB20" s="220">
        <f t="shared" si="16"/>
        <v>22201.63161364611</v>
      </c>
      <c r="AC20" s="220">
        <f t="shared" si="16"/>
        <v>22201.63161364611</v>
      </c>
      <c r="AD20" s="220">
        <f t="shared" si="16"/>
        <v>22201.63161364611</v>
      </c>
      <c r="AE20" s="220">
        <f t="shared" si="16"/>
        <v>22201.63161364611</v>
      </c>
      <c r="AF20" s="220">
        <f t="shared" si="16"/>
        <v>22201.63161364611</v>
      </c>
      <c r="AG20" s="220">
        <f t="shared" si="16"/>
        <v>22201.63161364611</v>
      </c>
      <c r="AH20" s="220">
        <f t="shared" si="16"/>
        <v>22201.63161364611</v>
      </c>
      <c r="AI20" s="220">
        <f t="shared" si="16"/>
        <v>22201.63161364611</v>
      </c>
      <c r="AJ20" s="102"/>
    </row>
    <row r="21" spans="1:36" x14ac:dyDescent="0.3">
      <c r="A21" s="239" t="s">
        <v>70</v>
      </c>
      <c r="B21" s="254">
        <f>SUMPRODUCT(B16:B17,C16:C17)/C18</f>
        <v>9.9715040445590457</v>
      </c>
      <c r="C21" s="77"/>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row>
    <row r="22" spans="1:36" x14ac:dyDescent="0.3">
      <c r="A22" s="208"/>
      <c r="B22" s="209"/>
      <c r="C22" s="77"/>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row>
    <row r="23" spans="1:36" x14ac:dyDescent="0.3">
      <c r="A23" s="125" t="s">
        <v>463</v>
      </c>
      <c r="B23" s="209"/>
      <c r="C23" s="77"/>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row>
    <row r="24" spans="1:36" ht="15.75" customHeight="1" x14ac:dyDescent="0.3">
      <c r="A24" s="613" t="s">
        <v>86</v>
      </c>
      <c r="B24" s="563" t="s">
        <v>0</v>
      </c>
      <c r="C24" s="563" t="s">
        <v>412</v>
      </c>
      <c r="D24" s="567" t="s">
        <v>60</v>
      </c>
      <c r="E24" s="132"/>
      <c r="F24" s="71"/>
      <c r="G24" s="71"/>
      <c r="H24" s="71"/>
      <c r="I24" s="71"/>
      <c r="J24" s="151" t="s">
        <v>78</v>
      </c>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559" t="s">
        <v>1</v>
      </c>
    </row>
    <row r="25" spans="1:36" x14ac:dyDescent="0.3">
      <c r="A25" s="614"/>
      <c r="B25" s="565"/>
      <c r="C25" s="565"/>
      <c r="D25" s="564"/>
      <c r="E25" s="214">
        <f>E5</f>
        <v>2018</v>
      </c>
      <c r="F25" s="214">
        <f t="shared" ref="F25:AI25" si="17">F5</f>
        <v>2019</v>
      </c>
      <c r="G25" s="214">
        <f t="shared" si="17"/>
        <v>2020</v>
      </c>
      <c r="H25" s="214">
        <f t="shared" si="17"/>
        <v>2021</v>
      </c>
      <c r="I25" s="214">
        <f t="shared" si="17"/>
        <v>2022</v>
      </c>
      <c r="J25" s="214">
        <f t="shared" si="17"/>
        <v>2023</v>
      </c>
      <c r="K25" s="214">
        <f t="shared" si="17"/>
        <v>2024</v>
      </c>
      <c r="L25" s="214">
        <f t="shared" si="17"/>
        <v>2025</v>
      </c>
      <c r="M25" s="214">
        <f t="shared" si="17"/>
        <v>2026</v>
      </c>
      <c r="N25" s="214">
        <f t="shared" si="17"/>
        <v>2027</v>
      </c>
      <c r="O25" s="214">
        <f t="shared" si="17"/>
        <v>2028</v>
      </c>
      <c r="P25" s="214">
        <f t="shared" si="17"/>
        <v>2029</v>
      </c>
      <c r="Q25" s="214">
        <f t="shared" si="17"/>
        <v>2030</v>
      </c>
      <c r="R25" s="214">
        <f t="shared" si="17"/>
        <v>2031</v>
      </c>
      <c r="S25" s="214">
        <f t="shared" si="17"/>
        <v>2032</v>
      </c>
      <c r="T25" s="214">
        <f t="shared" si="17"/>
        <v>2033</v>
      </c>
      <c r="U25" s="214">
        <f t="shared" si="17"/>
        <v>2034</v>
      </c>
      <c r="V25" s="214">
        <f t="shared" si="17"/>
        <v>2035</v>
      </c>
      <c r="W25" s="214">
        <f t="shared" si="17"/>
        <v>2036</v>
      </c>
      <c r="X25" s="214">
        <f t="shared" si="17"/>
        <v>2037</v>
      </c>
      <c r="Y25" s="214">
        <f t="shared" si="17"/>
        <v>2038</v>
      </c>
      <c r="Z25" s="214">
        <f t="shared" si="17"/>
        <v>2039</v>
      </c>
      <c r="AA25" s="214">
        <f t="shared" si="17"/>
        <v>2040</v>
      </c>
      <c r="AB25" s="214">
        <f t="shared" si="17"/>
        <v>2041</v>
      </c>
      <c r="AC25" s="214">
        <f t="shared" si="17"/>
        <v>2042</v>
      </c>
      <c r="AD25" s="214">
        <f t="shared" si="17"/>
        <v>2043</v>
      </c>
      <c r="AE25" s="214">
        <f t="shared" si="17"/>
        <v>2044</v>
      </c>
      <c r="AF25" s="214">
        <f t="shared" si="17"/>
        <v>2045</v>
      </c>
      <c r="AG25" s="214">
        <f t="shared" si="17"/>
        <v>2046</v>
      </c>
      <c r="AH25" s="214">
        <f t="shared" si="17"/>
        <v>2047</v>
      </c>
      <c r="AI25" s="307">
        <f t="shared" si="17"/>
        <v>2048</v>
      </c>
      <c r="AJ25" s="560"/>
    </row>
    <row r="26" spans="1:36" s="75" customFormat="1" x14ac:dyDescent="0.3">
      <c r="A26" s="273" t="s">
        <v>382</v>
      </c>
      <c r="B26" s="274">
        <v>6</v>
      </c>
      <c r="C26" s="223">
        <v>19456.090750240313</v>
      </c>
      <c r="D26" s="275">
        <v>0.60799999999999998</v>
      </c>
      <c r="E26" s="72"/>
      <c r="F26" s="72"/>
      <c r="G26" s="72"/>
      <c r="H26" s="72"/>
      <c r="I26" s="72"/>
      <c r="J26" s="223">
        <f>$C26*$D26</f>
        <v>11829.30317614611</v>
      </c>
      <c r="K26" s="223">
        <f t="shared" ref="K26:X27" si="18">$C26*$D26</f>
        <v>11829.30317614611</v>
      </c>
      <c r="L26" s="223">
        <f t="shared" si="18"/>
        <v>11829.30317614611</v>
      </c>
      <c r="M26" s="223">
        <f t="shared" si="18"/>
        <v>11829.30317614611</v>
      </c>
      <c r="N26" s="223">
        <f t="shared" si="18"/>
        <v>11829.30317614611</v>
      </c>
      <c r="O26" s="223">
        <f t="shared" si="18"/>
        <v>11829.30317614611</v>
      </c>
      <c r="P26" s="223">
        <v>0</v>
      </c>
      <c r="Q26" s="223">
        <v>0</v>
      </c>
      <c r="R26" s="223">
        <v>0</v>
      </c>
      <c r="S26" s="223">
        <v>0</v>
      </c>
      <c r="T26" s="223">
        <v>0</v>
      </c>
      <c r="U26" s="223">
        <v>0</v>
      </c>
      <c r="V26" s="223">
        <v>0</v>
      </c>
      <c r="W26" s="223">
        <v>0</v>
      </c>
      <c r="X26" s="223">
        <v>0</v>
      </c>
      <c r="Y26" s="223">
        <v>0</v>
      </c>
      <c r="Z26" s="223">
        <v>0</v>
      </c>
      <c r="AA26" s="223">
        <v>0</v>
      </c>
      <c r="AB26" s="223">
        <v>0</v>
      </c>
      <c r="AC26" s="223">
        <v>0</v>
      </c>
      <c r="AD26" s="223">
        <v>0</v>
      </c>
      <c r="AE26" s="223">
        <v>0</v>
      </c>
      <c r="AF26" s="223">
        <v>0</v>
      </c>
      <c r="AG26" s="223">
        <v>0</v>
      </c>
      <c r="AH26" s="223">
        <v>0</v>
      </c>
      <c r="AI26" s="223">
        <v>0</v>
      </c>
      <c r="AJ26" s="308">
        <f>SUM(E26:AI26)</f>
        <v>70975.819056876659</v>
      </c>
    </row>
    <row r="27" spans="1:36" s="75" customFormat="1" x14ac:dyDescent="0.3">
      <c r="A27" s="273" t="s">
        <v>381</v>
      </c>
      <c r="B27" s="274">
        <v>15</v>
      </c>
      <c r="C27" s="223">
        <v>15366.412500000002</v>
      </c>
      <c r="D27" s="275">
        <v>0.67500000000000004</v>
      </c>
      <c r="E27" s="72"/>
      <c r="F27" s="72"/>
      <c r="G27" s="72"/>
      <c r="H27" s="72"/>
      <c r="I27" s="72"/>
      <c r="J27" s="223">
        <f t="shared" ref="J27" si="19">$C27*$D27</f>
        <v>10372.328437500002</v>
      </c>
      <c r="K27" s="223">
        <f t="shared" si="18"/>
        <v>10372.328437500002</v>
      </c>
      <c r="L27" s="223">
        <f t="shared" si="18"/>
        <v>10372.328437500002</v>
      </c>
      <c r="M27" s="223">
        <f t="shared" si="18"/>
        <v>10372.328437500002</v>
      </c>
      <c r="N27" s="223">
        <f t="shared" si="18"/>
        <v>10372.328437500002</v>
      </c>
      <c r="O27" s="223">
        <f t="shared" si="18"/>
        <v>10372.328437500002</v>
      </c>
      <c r="P27" s="223">
        <f t="shared" si="18"/>
        <v>10372.328437500002</v>
      </c>
      <c r="Q27" s="223">
        <f t="shared" si="18"/>
        <v>10372.328437500002</v>
      </c>
      <c r="R27" s="223">
        <f t="shared" si="18"/>
        <v>10372.328437500002</v>
      </c>
      <c r="S27" s="223">
        <f t="shared" si="18"/>
        <v>10372.328437500002</v>
      </c>
      <c r="T27" s="223">
        <f t="shared" si="18"/>
        <v>10372.328437500002</v>
      </c>
      <c r="U27" s="223">
        <f t="shared" si="18"/>
        <v>10372.328437500002</v>
      </c>
      <c r="V27" s="223">
        <f t="shared" si="18"/>
        <v>10372.328437500002</v>
      </c>
      <c r="W27" s="223">
        <f t="shared" si="18"/>
        <v>10372.328437500002</v>
      </c>
      <c r="X27" s="223">
        <f t="shared" si="18"/>
        <v>10372.328437500002</v>
      </c>
      <c r="Y27" s="223">
        <v>0</v>
      </c>
      <c r="Z27" s="223">
        <v>0</v>
      </c>
      <c r="AA27" s="223">
        <v>0</v>
      </c>
      <c r="AB27" s="223">
        <v>0</v>
      </c>
      <c r="AC27" s="223">
        <v>0</v>
      </c>
      <c r="AD27" s="223">
        <v>0</v>
      </c>
      <c r="AE27" s="223">
        <v>0</v>
      </c>
      <c r="AF27" s="223">
        <v>0</v>
      </c>
      <c r="AG27" s="223">
        <v>0</v>
      </c>
      <c r="AH27" s="223">
        <v>0</v>
      </c>
      <c r="AI27" s="223">
        <v>0</v>
      </c>
      <c r="AJ27" s="223">
        <f>SUM(E27:AI27)</f>
        <v>155584.92656250004</v>
      </c>
    </row>
    <row r="28" spans="1:36" x14ac:dyDescent="0.3">
      <c r="A28" s="226" t="s">
        <v>372</v>
      </c>
      <c r="B28" s="243"/>
      <c r="C28" s="228">
        <f>SUM(C26:C27)</f>
        <v>34822.503250240319</v>
      </c>
      <c r="D28" s="253">
        <f>J28/C28</f>
        <v>0.63756564122060611</v>
      </c>
      <c r="E28" s="96"/>
      <c r="F28" s="96"/>
      <c r="G28" s="101"/>
      <c r="H28" s="101"/>
      <c r="I28" s="141"/>
      <c r="J28" s="228">
        <f t="shared" ref="J28:AJ28" si="20">SUM(J26:J27)</f>
        <v>22201.63161364611</v>
      </c>
      <c r="K28" s="228">
        <f t="shared" si="20"/>
        <v>22201.63161364611</v>
      </c>
      <c r="L28" s="228">
        <f t="shared" si="20"/>
        <v>22201.63161364611</v>
      </c>
      <c r="M28" s="228">
        <f t="shared" si="20"/>
        <v>22201.63161364611</v>
      </c>
      <c r="N28" s="228">
        <f t="shared" si="20"/>
        <v>22201.63161364611</v>
      </c>
      <c r="O28" s="228">
        <f t="shared" si="20"/>
        <v>22201.63161364611</v>
      </c>
      <c r="P28" s="228">
        <f t="shared" si="20"/>
        <v>10372.328437500002</v>
      </c>
      <c r="Q28" s="228">
        <f t="shared" si="20"/>
        <v>10372.328437500002</v>
      </c>
      <c r="R28" s="228">
        <f t="shared" si="20"/>
        <v>10372.328437500002</v>
      </c>
      <c r="S28" s="228">
        <f t="shared" si="20"/>
        <v>10372.328437500002</v>
      </c>
      <c r="T28" s="228">
        <f t="shared" si="20"/>
        <v>10372.328437500002</v>
      </c>
      <c r="U28" s="228">
        <f t="shared" si="20"/>
        <v>10372.328437500002</v>
      </c>
      <c r="V28" s="228">
        <f t="shared" si="20"/>
        <v>10372.328437500002</v>
      </c>
      <c r="W28" s="228">
        <f t="shared" si="20"/>
        <v>10372.328437500002</v>
      </c>
      <c r="X28" s="228">
        <f t="shared" si="20"/>
        <v>10372.328437500002</v>
      </c>
      <c r="Y28" s="228">
        <f t="shared" si="20"/>
        <v>0</v>
      </c>
      <c r="Z28" s="228">
        <f t="shared" si="20"/>
        <v>0</v>
      </c>
      <c r="AA28" s="228">
        <f t="shared" si="20"/>
        <v>0</v>
      </c>
      <c r="AB28" s="228">
        <f t="shared" si="20"/>
        <v>0</v>
      </c>
      <c r="AC28" s="228">
        <f t="shared" si="20"/>
        <v>0</v>
      </c>
      <c r="AD28" s="228">
        <f t="shared" si="20"/>
        <v>0</v>
      </c>
      <c r="AE28" s="228">
        <f t="shared" si="20"/>
        <v>0</v>
      </c>
      <c r="AF28" s="228">
        <f t="shared" si="20"/>
        <v>0</v>
      </c>
      <c r="AG28" s="228">
        <f t="shared" si="20"/>
        <v>0</v>
      </c>
      <c r="AH28" s="228">
        <f t="shared" si="20"/>
        <v>0</v>
      </c>
      <c r="AI28" s="245">
        <f t="shared" si="20"/>
        <v>0</v>
      </c>
      <c r="AJ28" s="220">
        <f t="shared" si="20"/>
        <v>226560.74561937671</v>
      </c>
    </row>
    <row r="29" spans="1:36" x14ac:dyDescent="0.3">
      <c r="A29" s="226" t="s">
        <v>373</v>
      </c>
      <c r="B29" s="231"/>
      <c r="C29" s="232"/>
      <c r="D29" s="244"/>
      <c r="E29" s="96"/>
      <c r="F29" s="96"/>
      <c r="G29" s="101"/>
      <c r="H29" s="101"/>
      <c r="I29" s="141"/>
      <c r="J29" s="220">
        <f>J28-J28</f>
        <v>0</v>
      </c>
      <c r="K29" s="220">
        <f>J28-K28</f>
        <v>0</v>
      </c>
      <c r="L29" s="220">
        <f>K28-L28</f>
        <v>0</v>
      </c>
      <c r="M29" s="220">
        <f t="shared" ref="M29" si="21">L28-M28</f>
        <v>0</v>
      </c>
      <c r="N29" s="220">
        <f t="shared" ref="N29" si="22">M28-N28</f>
        <v>0</v>
      </c>
      <c r="O29" s="220">
        <f t="shared" ref="O29" si="23">N28-O28</f>
        <v>0</v>
      </c>
      <c r="P29" s="220">
        <f t="shared" ref="P29" si="24">O28-P28</f>
        <v>11829.303176146108</v>
      </c>
      <c r="Q29" s="220">
        <f t="shared" ref="Q29" si="25">P28-Q28</f>
        <v>0</v>
      </c>
      <c r="R29" s="220">
        <f t="shared" ref="R29" si="26">Q28-R28</f>
        <v>0</v>
      </c>
      <c r="S29" s="220">
        <f t="shared" ref="S29" si="27">R28-S28</f>
        <v>0</v>
      </c>
      <c r="T29" s="220">
        <f t="shared" ref="T29" si="28">S28-T28</f>
        <v>0</v>
      </c>
      <c r="U29" s="220">
        <f t="shared" ref="U29" si="29">T28-U28</f>
        <v>0</v>
      </c>
      <c r="V29" s="220">
        <f t="shared" ref="V29" si="30">U28-V28</f>
        <v>0</v>
      </c>
      <c r="W29" s="220">
        <f t="shared" ref="W29" si="31">V28-W28</f>
        <v>0</v>
      </c>
      <c r="X29" s="220">
        <f t="shared" ref="X29" si="32">W28-X28</f>
        <v>0</v>
      </c>
      <c r="Y29" s="220">
        <f t="shared" ref="Y29" si="33">X28-Y28</f>
        <v>10372.328437500002</v>
      </c>
      <c r="Z29" s="220">
        <f t="shared" ref="Z29" si="34">Y28-Z28</f>
        <v>0</v>
      </c>
      <c r="AA29" s="220">
        <f t="shared" ref="AA29" si="35">Z28-AA28</f>
        <v>0</v>
      </c>
      <c r="AB29" s="220">
        <f t="shared" ref="AB29" si="36">AA28-AB28</f>
        <v>0</v>
      </c>
      <c r="AC29" s="220">
        <f t="shared" ref="AC29" si="37">AB28-AC28</f>
        <v>0</v>
      </c>
      <c r="AD29" s="220">
        <f t="shared" ref="AD29" si="38">AC28-AD28</f>
        <v>0</v>
      </c>
      <c r="AE29" s="220">
        <f t="shared" ref="AE29" si="39">AD28-AE28</f>
        <v>0</v>
      </c>
      <c r="AF29" s="220">
        <f t="shared" ref="AF29" si="40">AE28-AF28</f>
        <v>0</v>
      </c>
      <c r="AG29" s="220">
        <f t="shared" ref="AG29" si="41">AF28-AG28</f>
        <v>0</v>
      </c>
      <c r="AH29" s="220">
        <f t="shared" ref="AH29" si="42">AG28-AH28</f>
        <v>0</v>
      </c>
      <c r="AI29" s="220">
        <f t="shared" ref="AI29" si="43">AH28-AI28</f>
        <v>0</v>
      </c>
      <c r="AJ29" s="107"/>
    </row>
    <row r="30" spans="1:36" x14ac:dyDescent="0.3">
      <c r="A30" s="226" t="s">
        <v>374</v>
      </c>
      <c r="B30" s="231"/>
      <c r="C30" s="232"/>
      <c r="D30" s="232"/>
      <c r="E30" s="96"/>
      <c r="F30" s="96"/>
      <c r="G30" s="101"/>
      <c r="H30" s="101"/>
      <c r="I30" s="141"/>
      <c r="J30" s="220">
        <f>$J$28-J28</f>
        <v>0</v>
      </c>
      <c r="K30" s="220">
        <f t="shared" ref="K30:AI30" si="44">$J$28-K28</f>
        <v>0</v>
      </c>
      <c r="L30" s="220">
        <f t="shared" si="44"/>
        <v>0</v>
      </c>
      <c r="M30" s="220">
        <f t="shared" si="44"/>
        <v>0</v>
      </c>
      <c r="N30" s="220">
        <f t="shared" si="44"/>
        <v>0</v>
      </c>
      <c r="O30" s="220">
        <f t="shared" si="44"/>
        <v>0</v>
      </c>
      <c r="P30" s="220">
        <f t="shared" si="44"/>
        <v>11829.303176146108</v>
      </c>
      <c r="Q30" s="220">
        <f t="shared" si="44"/>
        <v>11829.303176146108</v>
      </c>
      <c r="R30" s="220">
        <f t="shared" si="44"/>
        <v>11829.303176146108</v>
      </c>
      <c r="S30" s="220">
        <f t="shared" si="44"/>
        <v>11829.303176146108</v>
      </c>
      <c r="T30" s="220">
        <f t="shared" si="44"/>
        <v>11829.303176146108</v>
      </c>
      <c r="U30" s="220">
        <f t="shared" si="44"/>
        <v>11829.303176146108</v>
      </c>
      <c r="V30" s="220">
        <f t="shared" si="44"/>
        <v>11829.303176146108</v>
      </c>
      <c r="W30" s="220">
        <f t="shared" si="44"/>
        <v>11829.303176146108</v>
      </c>
      <c r="X30" s="220">
        <f t="shared" si="44"/>
        <v>11829.303176146108</v>
      </c>
      <c r="Y30" s="220">
        <f t="shared" si="44"/>
        <v>22201.63161364611</v>
      </c>
      <c r="Z30" s="220">
        <f t="shared" si="44"/>
        <v>22201.63161364611</v>
      </c>
      <c r="AA30" s="220">
        <f t="shared" si="44"/>
        <v>22201.63161364611</v>
      </c>
      <c r="AB30" s="220">
        <f t="shared" si="44"/>
        <v>22201.63161364611</v>
      </c>
      <c r="AC30" s="220">
        <f t="shared" si="44"/>
        <v>22201.63161364611</v>
      </c>
      <c r="AD30" s="220">
        <f t="shared" si="44"/>
        <v>22201.63161364611</v>
      </c>
      <c r="AE30" s="220">
        <f t="shared" si="44"/>
        <v>22201.63161364611</v>
      </c>
      <c r="AF30" s="220">
        <f t="shared" si="44"/>
        <v>22201.63161364611</v>
      </c>
      <c r="AG30" s="220">
        <f t="shared" si="44"/>
        <v>22201.63161364611</v>
      </c>
      <c r="AH30" s="220">
        <f t="shared" si="44"/>
        <v>22201.63161364611</v>
      </c>
      <c r="AI30" s="220">
        <f t="shared" si="44"/>
        <v>22201.63161364611</v>
      </c>
      <c r="AJ30" s="102"/>
    </row>
    <row r="31" spans="1:36" x14ac:dyDescent="0.3">
      <c r="A31" s="239" t="s">
        <v>70</v>
      </c>
      <c r="B31" s="254">
        <f>SUMPRODUCT(B26:B27,C26:C27)/C28</f>
        <v>9.9715040445590457</v>
      </c>
      <c r="C31" s="77"/>
      <c r="D31" s="41"/>
    </row>
    <row r="32" spans="1:36" x14ac:dyDescent="0.3">
      <c r="A32" s="143"/>
      <c r="B32" s="144"/>
      <c r="C32" s="75"/>
    </row>
    <row r="33" spans="1:36" x14ac:dyDescent="0.3">
      <c r="A33" s="653" t="s">
        <v>442</v>
      </c>
      <c r="B33" s="286"/>
    </row>
    <row r="36" spans="1:36" x14ac:dyDescent="0.3">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row>
  </sheetData>
  <mergeCells count="15">
    <mergeCell ref="AJ24:AJ25"/>
    <mergeCell ref="AJ14:AJ15"/>
    <mergeCell ref="A4:A5"/>
    <mergeCell ref="B4:B5"/>
    <mergeCell ref="C4:C5"/>
    <mergeCell ref="D4:D5"/>
    <mergeCell ref="AJ4:AJ5"/>
    <mergeCell ref="A14:A15"/>
    <mergeCell ref="B14:B15"/>
    <mergeCell ref="C14:C15"/>
    <mergeCell ref="D14:D15"/>
    <mergeCell ref="A24:A25"/>
    <mergeCell ref="B24:B25"/>
    <mergeCell ref="C24:C25"/>
    <mergeCell ref="D24:D25"/>
  </mergeCell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E03CF-BC35-4F6A-9CF7-E556B18AFFC3}">
  <sheetPr>
    <pageSetUpPr autoPageBreaks="0"/>
  </sheetPr>
  <dimension ref="A1:DE160"/>
  <sheetViews>
    <sheetView topLeftCell="A142" workbookViewId="0">
      <selection activeCell="E160" sqref="E160"/>
    </sheetView>
    <sheetView workbookViewId="1">
      <selection sqref="A1:C1"/>
    </sheetView>
  </sheetViews>
  <sheetFormatPr defaultColWidth="7.109375" defaultRowHeight="15.75" x14ac:dyDescent="0.3"/>
  <cols>
    <col min="1" max="1" width="15.109375" style="30" bestFit="1" customWidth="1"/>
    <col min="2" max="2" width="22.109375" style="30" bestFit="1" customWidth="1"/>
    <col min="3" max="3" width="9" style="30" bestFit="1" customWidth="1"/>
    <col min="4" max="7" width="15.21875" style="30" customWidth="1"/>
    <col min="8" max="12" width="7.77734375" style="30" hidden="1" customWidth="1"/>
    <col min="13" max="37" width="7.5546875" style="30" bestFit="1" customWidth="1"/>
    <col min="38" max="42" width="7.5546875" style="30" customWidth="1"/>
    <col min="43" max="43" width="7.5546875" style="30" bestFit="1" customWidth="1"/>
    <col min="44" max="44" width="12.109375" style="30" bestFit="1" customWidth="1"/>
    <col min="45" max="49" width="4.88671875" style="30" hidden="1" customWidth="1"/>
    <col min="50" max="76" width="5.5546875" style="30" hidden="1" customWidth="1"/>
    <col min="77" max="77" width="0" style="30" hidden="1" customWidth="1"/>
    <col min="78" max="78" width="4.33203125" style="30" hidden="1" customWidth="1"/>
    <col min="79" max="80" width="4.5546875" style="30" hidden="1" customWidth="1"/>
    <col min="81" max="109" width="10.6640625" style="30" hidden="1" customWidth="1"/>
    <col min="110" max="264" width="0" style="30" hidden="1" customWidth="1"/>
    <col min="265" max="16384" width="7.109375" style="30"/>
  </cols>
  <sheetData>
    <row r="1" spans="1:108" ht="15.75" customHeight="1" x14ac:dyDescent="0.3">
      <c r="A1" s="631" t="s">
        <v>598</v>
      </c>
      <c r="B1" s="631"/>
      <c r="C1" s="631"/>
    </row>
    <row r="2" spans="1:108" x14ac:dyDescent="0.3">
      <c r="A2" s="136"/>
      <c r="B2" s="136"/>
      <c r="C2" s="136"/>
    </row>
    <row r="3" spans="1:108" s="31" customFormat="1" x14ac:dyDescent="0.3">
      <c r="A3" s="60" t="s">
        <v>113</v>
      </c>
      <c r="B3" s="61"/>
      <c r="H3" s="31">
        <v>0</v>
      </c>
      <c r="I3" s="31">
        <v>0</v>
      </c>
      <c r="J3" s="31">
        <v>1</v>
      </c>
      <c r="K3" s="31">
        <v>2</v>
      </c>
      <c r="L3" s="31">
        <v>3</v>
      </c>
      <c r="M3" s="31">
        <v>4</v>
      </c>
      <c r="N3" s="31">
        <v>5</v>
      </c>
      <c r="O3" s="31">
        <v>6</v>
      </c>
      <c r="P3" s="31">
        <v>7</v>
      </c>
      <c r="Q3" s="31">
        <v>8</v>
      </c>
      <c r="R3" s="31">
        <v>9</v>
      </c>
      <c r="S3" s="31">
        <v>10</v>
      </c>
      <c r="T3" s="31">
        <v>11</v>
      </c>
      <c r="U3" s="31">
        <v>12</v>
      </c>
      <c r="V3" s="31">
        <v>13</v>
      </c>
      <c r="W3" s="31">
        <v>14</v>
      </c>
      <c r="X3" s="31">
        <v>15</v>
      </c>
      <c r="Y3" s="31">
        <v>16</v>
      </c>
      <c r="Z3" s="31">
        <v>17</v>
      </c>
      <c r="AA3" s="31">
        <v>18</v>
      </c>
      <c r="AB3" s="31">
        <v>19</v>
      </c>
      <c r="AC3" s="31">
        <v>20</v>
      </c>
      <c r="AD3" s="31">
        <v>21</v>
      </c>
      <c r="AE3" s="31">
        <v>22</v>
      </c>
      <c r="AF3" s="31">
        <v>23</v>
      </c>
      <c r="AG3" s="31">
        <v>24</v>
      </c>
      <c r="AH3" s="31">
        <v>25</v>
      </c>
      <c r="AI3" s="31">
        <v>26</v>
      </c>
      <c r="AJ3" s="31">
        <v>27</v>
      </c>
      <c r="AK3" s="31">
        <v>28</v>
      </c>
      <c r="AQ3" s="31">
        <v>29</v>
      </c>
      <c r="AT3" s="31">
        <v>0</v>
      </c>
      <c r="AU3" s="31">
        <v>0</v>
      </c>
      <c r="AV3" s="31">
        <v>1</v>
      </c>
      <c r="AW3" s="31">
        <v>2</v>
      </c>
      <c r="AX3" s="31">
        <v>3</v>
      </c>
      <c r="AY3" s="31">
        <v>4</v>
      </c>
      <c r="AZ3" s="31">
        <v>5</v>
      </c>
      <c r="BA3" s="31">
        <v>6</v>
      </c>
      <c r="BB3" s="31">
        <v>7</v>
      </c>
      <c r="BC3" s="31">
        <v>8</v>
      </c>
      <c r="BD3" s="31">
        <v>9</v>
      </c>
      <c r="BE3" s="31">
        <v>10</v>
      </c>
      <c r="BF3" s="31">
        <v>11</v>
      </c>
      <c r="BG3" s="31">
        <v>12</v>
      </c>
      <c r="BH3" s="31">
        <v>13</v>
      </c>
      <c r="BI3" s="31">
        <v>14</v>
      </c>
      <c r="BJ3" s="31">
        <v>15</v>
      </c>
      <c r="BK3" s="31">
        <v>16</v>
      </c>
      <c r="BL3" s="31">
        <v>17</v>
      </c>
      <c r="BM3" s="31">
        <v>18</v>
      </c>
      <c r="BN3" s="31">
        <v>19</v>
      </c>
      <c r="BO3" s="31">
        <v>20</v>
      </c>
      <c r="BP3" s="31">
        <v>21</v>
      </c>
      <c r="BQ3" s="31">
        <v>22</v>
      </c>
      <c r="BR3" s="31">
        <v>23</v>
      </c>
      <c r="BS3" s="31">
        <v>24</v>
      </c>
      <c r="BT3" s="31">
        <v>25</v>
      </c>
      <c r="BU3" s="31">
        <v>26</v>
      </c>
      <c r="BV3" s="31">
        <v>27</v>
      </c>
      <c r="BW3" s="31">
        <v>28</v>
      </c>
      <c r="BX3" s="31">
        <v>29</v>
      </c>
      <c r="BZ3" s="31">
        <v>0</v>
      </c>
      <c r="CA3" s="31">
        <v>0</v>
      </c>
      <c r="CB3" s="31">
        <v>0</v>
      </c>
      <c r="CC3" s="31">
        <v>2</v>
      </c>
      <c r="CD3" s="31">
        <v>3</v>
      </c>
      <c r="CE3" s="31">
        <v>4</v>
      </c>
      <c r="CF3" s="31">
        <v>5</v>
      </c>
      <c r="CG3" s="31">
        <v>6</v>
      </c>
      <c r="CH3" s="31">
        <v>7</v>
      </c>
      <c r="CI3" s="31">
        <v>8</v>
      </c>
      <c r="CJ3" s="31">
        <v>9</v>
      </c>
      <c r="CK3" s="31">
        <v>10</v>
      </c>
      <c r="CL3" s="31">
        <v>11</v>
      </c>
      <c r="CM3" s="31">
        <v>12</v>
      </c>
      <c r="CN3" s="31">
        <v>13</v>
      </c>
      <c r="CO3" s="31">
        <v>14</v>
      </c>
      <c r="CP3" s="31">
        <v>15</v>
      </c>
      <c r="CQ3" s="31">
        <v>16</v>
      </c>
      <c r="CR3" s="31">
        <v>17</v>
      </c>
      <c r="CS3" s="31">
        <v>18</v>
      </c>
      <c r="CT3" s="31">
        <v>19</v>
      </c>
      <c r="CU3" s="31">
        <v>20</v>
      </c>
      <c r="CV3" s="31">
        <v>21</v>
      </c>
      <c r="CW3" s="31">
        <v>22</v>
      </c>
      <c r="CX3" s="31">
        <v>23</v>
      </c>
      <c r="CY3" s="31">
        <v>24</v>
      </c>
      <c r="CZ3" s="31">
        <v>25</v>
      </c>
      <c r="DA3" s="31">
        <v>26</v>
      </c>
      <c r="DB3" s="31">
        <v>27</v>
      </c>
      <c r="DC3" s="31">
        <v>28</v>
      </c>
      <c r="DD3" s="31">
        <v>29</v>
      </c>
    </row>
    <row r="4" spans="1:108" ht="15.75" customHeight="1" x14ac:dyDescent="0.3">
      <c r="A4" s="619" t="s">
        <v>74</v>
      </c>
      <c r="B4" s="619" t="s">
        <v>75</v>
      </c>
      <c r="C4" s="619" t="s">
        <v>76</v>
      </c>
      <c r="D4" s="621" t="s">
        <v>412</v>
      </c>
      <c r="E4" s="621" t="s">
        <v>629</v>
      </c>
      <c r="F4" s="621" t="s">
        <v>630</v>
      </c>
      <c r="G4" s="621" t="s">
        <v>631</v>
      </c>
      <c r="H4" s="437"/>
      <c r="I4" s="438"/>
      <c r="J4" s="438"/>
      <c r="K4" s="438"/>
      <c r="L4" s="438"/>
      <c r="M4" s="151" t="s">
        <v>414</v>
      </c>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633" t="s">
        <v>71</v>
      </c>
      <c r="AT4" s="635" t="s">
        <v>77</v>
      </c>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Z4" s="629" t="s">
        <v>78</v>
      </c>
      <c r="CA4" s="630"/>
      <c r="CB4" s="630"/>
      <c r="CC4" s="630"/>
      <c r="CD4" s="630"/>
      <c r="CE4" s="630"/>
      <c r="CF4" s="630"/>
      <c r="CG4" s="630"/>
      <c r="CH4" s="630"/>
      <c r="CI4" s="630"/>
      <c r="CJ4" s="630"/>
      <c r="CK4" s="630"/>
      <c r="CL4" s="630"/>
      <c r="CM4" s="630"/>
      <c r="CN4" s="630"/>
      <c r="CO4" s="630"/>
      <c r="CP4" s="630"/>
      <c r="CQ4" s="630"/>
      <c r="CR4" s="630"/>
      <c r="CS4" s="630"/>
      <c r="CT4" s="630"/>
      <c r="CU4" s="630"/>
      <c r="CV4" s="630"/>
      <c r="CW4" s="630"/>
      <c r="CX4" s="630"/>
      <c r="CY4" s="630"/>
      <c r="CZ4" s="630"/>
      <c r="DA4" s="630"/>
      <c r="DB4" s="630"/>
      <c r="DC4" s="630"/>
      <c r="DD4" s="630"/>
    </row>
    <row r="5" spans="1:108" x14ac:dyDescent="0.3">
      <c r="A5" s="620"/>
      <c r="B5" s="632"/>
      <c r="C5" s="632"/>
      <c r="D5" s="622"/>
      <c r="E5" s="622"/>
      <c r="F5" s="622"/>
      <c r="G5" s="623"/>
      <c r="H5" s="32">
        <v>2018</v>
      </c>
      <c r="I5" s="32">
        <v>2019</v>
      </c>
      <c r="J5" s="32">
        <f>I5+1</f>
        <v>2020</v>
      </c>
      <c r="K5" s="32">
        <v>2021</v>
      </c>
      <c r="L5" s="32">
        <f t="shared" ref="L5" si="0">K5+1</f>
        <v>2022</v>
      </c>
      <c r="M5" s="32">
        <v>2023</v>
      </c>
      <c r="N5" s="32">
        <v>2024</v>
      </c>
      <c r="O5" s="32">
        <f t="shared" ref="O5" si="1">N5+1</f>
        <v>2025</v>
      </c>
      <c r="P5" s="32">
        <f t="shared" ref="P5" si="2">O5+1</f>
        <v>2026</v>
      </c>
      <c r="Q5" s="32">
        <f t="shared" ref="Q5" si="3">P5+1</f>
        <v>2027</v>
      </c>
      <c r="R5" s="32">
        <f t="shared" ref="R5" si="4">Q5+1</f>
        <v>2028</v>
      </c>
      <c r="S5" s="32">
        <f t="shared" ref="S5" si="5">R5+1</f>
        <v>2029</v>
      </c>
      <c r="T5" s="32">
        <f t="shared" ref="T5" si="6">S5+1</f>
        <v>2030</v>
      </c>
      <c r="U5" s="32">
        <f t="shared" ref="U5" si="7">T5+1</f>
        <v>2031</v>
      </c>
      <c r="V5" s="32">
        <f t="shared" ref="V5" si="8">U5+1</f>
        <v>2032</v>
      </c>
      <c r="W5" s="32">
        <f t="shared" ref="W5" si="9">V5+1</f>
        <v>2033</v>
      </c>
      <c r="X5" s="32">
        <f t="shared" ref="X5" si="10">W5+1</f>
        <v>2034</v>
      </c>
      <c r="Y5" s="32">
        <f t="shared" ref="Y5" si="11">X5+1</f>
        <v>2035</v>
      </c>
      <c r="Z5" s="32">
        <f t="shared" ref="Z5" si="12">Y5+1</f>
        <v>2036</v>
      </c>
      <c r="AA5" s="32">
        <f t="shared" ref="AA5" si="13">Z5+1</f>
        <v>2037</v>
      </c>
      <c r="AB5" s="32">
        <f t="shared" ref="AB5" si="14">AA5+1</f>
        <v>2038</v>
      </c>
      <c r="AC5" s="32">
        <f t="shared" ref="AC5" si="15">AB5+1</f>
        <v>2039</v>
      </c>
      <c r="AD5" s="32">
        <f t="shared" ref="AD5" si="16">AC5+1</f>
        <v>2040</v>
      </c>
      <c r="AE5" s="32">
        <f t="shared" ref="AE5" si="17">AD5+1</f>
        <v>2041</v>
      </c>
      <c r="AF5" s="32">
        <f t="shared" ref="AF5" si="18">AE5+1</f>
        <v>2042</v>
      </c>
      <c r="AG5" s="32">
        <f t="shared" ref="AG5" si="19">AF5+1</f>
        <v>2043</v>
      </c>
      <c r="AH5" s="32">
        <f t="shared" ref="AH5" si="20">AG5+1</f>
        <v>2044</v>
      </c>
      <c r="AI5" s="32">
        <f t="shared" ref="AI5" si="21">AH5+1</f>
        <v>2045</v>
      </c>
      <c r="AJ5" s="32">
        <f t="shared" ref="AJ5" si="22">AI5+1</f>
        <v>2046</v>
      </c>
      <c r="AK5" s="32">
        <f t="shared" ref="AK5" si="23">AJ5+1</f>
        <v>2047</v>
      </c>
      <c r="AL5" s="32">
        <f t="shared" ref="AL5" si="24">AK5+1</f>
        <v>2048</v>
      </c>
      <c r="AM5" s="32">
        <f t="shared" ref="AM5" si="25">AL5+1</f>
        <v>2049</v>
      </c>
      <c r="AN5" s="32">
        <f t="shared" ref="AN5" si="26">AM5+1</f>
        <v>2050</v>
      </c>
      <c r="AO5" s="32">
        <f t="shared" ref="AO5" si="27">AN5+1</f>
        <v>2051</v>
      </c>
      <c r="AP5" s="32">
        <f t="shared" ref="AP5" si="28">AO5+1</f>
        <v>2052</v>
      </c>
      <c r="AQ5" s="32">
        <f t="shared" ref="AQ5" si="29">AP5+1</f>
        <v>2053</v>
      </c>
      <c r="AR5" s="634"/>
      <c r="AT5" s="33">
        <v>2018</v>
      </c>
      <c r="AU5" s="33">
        <f t="shared" ref="AU5:BX5" si="30">AT5+1</f>
        <v>2019</v>
      </c>
      <c r="AV5" s="33">
        <f t="shared" si="30"/>
        <v>2020</v>
      </c>
      <c r="AW5" s="33">
        <f t="shared" si="30"/>
        <v>2021</v>
      </c>
      <c r="AX5" s="33">
        <f t="shared" si="30"/>
        <v>2022</v>
      </c>
      <c r="AY5" s="33">
        <f t="shared" si="30"/>
        <v>2023</v>
      </c>
      <c r="AZ5" s="33">
        <f t="shared" si="30"/>
        <v>2024</v>
      </c>
      <c r="BA5" s="33">
        <f t="shared" si="30"/>
        <v>2025</v>
      </c>
      <c r="BB5" s="33">
        <f t="shared" si="30"/>
        <v>2026</v>
      </c>
      <c r="BC5" s="33">
        <f t="shared" si="30"/>
        <v>2027</v>
      </c>
      <c r="BD5" s="33">
        <f t="shared" si="30"/>
        <v>2028</v>
      </c>
      <c r="BE5" s="33">
        <f t="shared" si="30"/>
        <v>2029</v>
      </c>
      <c r="BF5" s="33">
        <f t="shared" si="30"/>
        <v>2030</v>
      </c>
      <c r="BG5" s="33">
        <f t="shared" si="30"/>
        <v>2031</v>
      </c>
      <c r="BH5" s="33">
        <f t="shared" si="30"/>
        <v>2032</v>
      </c>
      <c r="BI5" s="33">
        <f t="shared" si="30"/>
        <v>2033</v>
      </c>
      <c r="BJ5" s="33">
        <f t="shared" si="30"/>
        <v>2034</v>
      </c>
      <c r="BK5" s="33">
        <f t="shared" si="30"/>
        <v>2035</v>
      </c>
      <c r="BL5" s="33">
        <f t="shared" si="30"/>
        <v>2036</v>
      </c>
      <c r="BM5" s="33">
        <f t="shared" si="30"/>
        <v>2037</v>
      </c>
      <c r="BN5" s="33">
        <f t="shared" si="30"/>
        <v>2038</v>
      </c>
      <c r="BO5" s="33">
        <f t="shared" si="30"/>
        <v>2039</v>
      </c>
      <c r="BP5" s="33">
        <f t="shared" si="30"/>
        <v>2040</v>
      </c>
      <c r="BQ5" s="33">
        <f t="shared" si="30"/>
        <v>2041</v>
      </c>
      <c r="BR5" s="33">
        <f t="shared" si="30"/>
        <v>2042</v>
      </c>
      <c r="BS5" s="33">
        <f t="shared" si="30"/>
        <v>2043</v>
      </c>
      <c r="BT5" s="33">
        <f t="shared" si="30"/>
        <v>2044</v>
      </c>
      <c r="BU5" s="33">
        <f t="shared" si="30"/>
        <v>2045</v>
      </c>
      <c r="BV5" s="33">
        <f t="shared" si="30"/>
        <v>2046</v>
      </c>
      <c r="BW5" s="33">
        <f t="shared" si="30"/>
        <v>2047</v>
      </c>
      <c r="BX5" s="33">
        <f t="shared" si="30"/>
        <v>2048</v>
      </c>
      <c r="BZ5" s="34">
        <v>2018</v>
      </c>
      <c r="CA5" s="34">
        <f>BZ5+1</f>
        <v>2019</v>
      </c>
      <c r="CB5" s="34">
        <f>CA5+1</f>
        <v>2020</v>
      </c>
      <c r="CC5" s="34">
        <f t="shared" ref="CC5:DD5" si="31">CB5+1</f>
        <v>2021</v>
      </c>
      <c r="CD5" s="34">
        <f t="shared" si="31"/>
        <v>2022</v>
      </c>
      <c r="CE5" s="34">
        <f t="shared" si="31"/>
        <v>2023</v>
      </c>
      <c r="CF5" s="34">
        <f t="shared" si="31"/>
        <v>2024</v>
      </c>
      <c r="CG5" s="34">
        <f t="shared" si="31"/>
        <v>2025</v>
      </c>
      <c r="CH5" s="34">
        <f t="shared" si="31"/>
        <v>2026</v>
      </c>
      <c r="CI5" s="34">
        <f t="shared" si="31"/>
        <v>2027</v>
      </c>
      <c r="CJ5" s="34">
        <f t="shared" si="31"/>
        <v>2028</v>
      </c>
      <c r="CK5" s="34">
        <f t="shared" si="31"/>
        <v>2029</v>
      </c>
      <c r="CL5" s="34">
        <f t="shared" si="31"/>
        <v>2030</v>
      </c>
      <c r="CM5" s="34">
        <f t="shared" si="31"/>
        <v>2031</v>
      </c>
      <c r="CN5" s="34">
        <f t="shared" si="31"/>
        <v>2032</v>
      </c>
      <c r="CO5" s="34">
        <f t="shared" si="31"/>
        <v>2033</v>
      </c>
      <c r="CP5" s="34">
        <f t="shared" si="31"/>
        <v>2034</v>
      </c>
      <c r="CQ5" s="34">
        <f t="shared" si="31"/>
        <v>2035</v>
      </c>
      <c r="CR5" s="34">
        <f t="shared" si="31"/>
        <v>2036</v>
      </c>
      <c r="CS5" s="34">
        <f t="shared" si="31"/>
        <v>2037</v>
      </c>
      <c r="CT5" s="34">
        <f t="shared" si="31"/>
        <v>2038</v>
      </c>
      <c r="CU5" s="34">
        <f t="shared" si="31"/>
        <v>2039</v>
      </c>
      <c r="CV5" s="34">
        <f t="shared" si="31"/>
        <v>2040</v>
      </c>
      <c r="CW5" s="34">
        <f t="shared" si="31"/>
        <v>2041</v>
      </c>
      <c r="CX5" s="34">
        <f t="shared" si="31"/>
        <v>2042</v>
      </c>
      <c r="CY5" s="34">
        <f t="shared" si="31"/>
        <v>2043</v>
      </c>
      <c r="CZ5" s="34">
        <f t="shared" si="31"/>
        <v>2044</v>
      </c>
      <c r="DA5" s="34">
        <f t="shared" si="31"/>
        <v>2045</v>
      </c>
      <c r="DB5" s="34">
        <f t="shared" si="31"/>
        <v>2046</v>
      </c>
      <c r="DC5" s="34">
        <f t="shared" si="31"/>
        <v>2047</v>
      </c>
      <c r="DD5" s="34">
        <f t="shared" si="31"/>
        <v>2048</v>
      </c>
    </row>
    <row r="6" spans="1:108" x14ac:dyDescent="0.3">
      <c r="A6" s="411">
        <v>2300801</v>
      </c>
      <c r="B6" s="412" t="s">
        <v>80</v>
      </c>
      <c r="C6" s="429">
        <v>13</v>
      </c>
      <c r="D6" s="430">
        <v>40.677261643953287</v>
      </c>
      <c r="E6" s="430">
        <v>31.980463104476076</v>
      </c>
      <c r="F6" s="431">
        <v>5.3105660603725097E-2</v>
      </c>
      <c r="G6" s="432">
        <v>3453.6279760610196</v>
      </c>
      <c r="H6" s="413"/>
      <c r="I6" s="413"/>
      <c r="J6" s="413"/>
      <c r="K6" s="413"/>
      <c r="L6" s="413"/>
      <c r="M6" s="414">
        <v>31.980463104476076</v>
      </c>
      <c r="N6" s="414">
        <v>31.980463104476076</v>
      </c>
      <c r="O6" s="414">
        <v>31.980463104476076</v>
      </c>
      <c r="P6" s="414">
        <v>31.980463104476076</v>
      </c>
      <c r="Q6" s="414">
        <v>31.980463104476076</v>
      </c>
      <c r="R6" s="414">
        <v>31.980463104476076</v>
      </c>
      <c r="S6" s="414">
        <v>31.980463104476076</v>
      </c>
      <c r="T6" s="414">
        <v>31.980463104476076</v>
      </c>
      <c r="U6" s="414">
        <v>31.980463104476076</v>
      </c>
      <c r="V6" s="414">
        <v>31.980463104476076</v>
      </c>
      <c r="W6" s="414">
        <v>31.980463104476076</v>
      </c>
      <c r="X6" s="414">
        <v>31.980463104476076</v>
      </c>
      <c r="Y6" s="414">
        <v>31.980463104476076</v>
      </c>
      <c r="Z6" s="414">
        <v>0</v>
      </c>
      <c r="AA6" s="414">
        <v>0</v>
      </c>
      <c r="AB6" s="414">
        <v>0</v>
      </c>
      <c r="AC6" s="414">
        <v>0</v>
      </c>
      <c r="AD6" s="414">
        <v>0</v>
      </c>
      <c r="AE6" s="414">
        <v>0</v>
      </c>
      <c r="AF6" s="414">
        <v>0</v>
      </c>
      <c r="AG6" s="414">
        <v>0</v>
      </c>
      <c r="AH6" s="414">
        <v>0</v>
      </c>
      <c r="AI6" s="414">
        <v>0</v>
      </c>
      <c r="AJ6" s="414">
        <v>0</v>
      </c>
      <c r="AK6" s="414">
        <v>0</v>
      </c>
      <c r="AL6" s="414">
        <v>0</v>
      </c>
      <c r="AM6" s="414">
        <v>0</v>
      </c>
      <c r="AN6" s="414">
        <v>0</v>
      </c>
      <c r="AO6" s="414">
        <v>0</v>
      </c>
      <c r="AP6" s="414">
        <v>0</v>
      </c>
      <c r="AQ6" s="414">
        <v>0</v>
      </c>
      <c r="AR6" s="415">
        <f>SUM(M6:AQ6)</f>
        <v>415.74602035818907</v>
      </c>
      <c r="AS6" s="30">
        <v>0</v>
      </c>
      <c r="AT6" s="35">
        <v>0</v>
      </c>
      <c r="AU6" s="35">
        <v>0</v>
      </c>
      <c r="AV6" s="35">
        <v>0</v>
      </c>
      <c r="AW6" s="35">
        <v>0</v>
      </c>
      <c r="AX6" s="36">
        <v>0</v>
      </c>
      <c r="AY6" s="36">
        <v>0</v>
      </c>
      <c r="AZ6" s="36">
        <v>0</v>
      </c>
      <c r="BA6" s="36">
        <v>0</v>
      </c>
      <c r="BB6" s="36">
        <v>0</v>
      </c>
      <c r="BC6" s="36">
        <v>0</v>
      </c>
      <c r="BD6" s="36">
        <v>0</v>
      </c>
      <c r="BE6" s="36">
        <v>0</v>
      </c>
      <c r="BF6" s="36">
        <v>0</v>
      </c>
      <c r="BG6" s="36">
        <v>0</v>
      </c>
      <c r="BH6" s="36">
        <v>0</v>
      </c>
      <c r="BI6" s="36">
        <v>0</v>
      </c>
      <c r="BJ6" s="36">
        <v>0</v>
      </c>
      <c r="BK6" s="36">
        <v>0</v>
      </c>
      <c r="BL6" s="36">
        <v>0</v>
      </c>
      <c r="BM6" s="36">
        <v>0</v>
      </c>
      <c r="BN6" s="36">
        <v>0</v>
      </c>
      <c r="BO6" s="36">
        <v>0</v>
      </c>
      <c r="BP6" s="36">
        <v>0</v>
      </c>
      <c r="BQ6" s="36">
        <v>0</v>
      </c>
      <c r="BR6" s="36">
        <v>0</v>
      </c>
      <c r="BS6" s="36">
        <v>0</v>
      </c>
      <c r="BT6" s="36">
        <v>0</v>
      </c>
      <c r="BU6" s="36">
        <v>0</v>
      </c>
      <c r="BV6" s="36">
        <v>0</v>
      </c>
      <c r="BW6" s="36">
        <v>0</v>
      </c>
      <c r="BX6" s="36">
        <v>0</v>
      </c>
      <c r="BZ6" s="35"/>
      <c r="CA6" s="35"/>
      <c r="CB6" s="35"/>
      <c r="CC6" s="35"/>
      <c r="CD6" s="37">
        <v>9903.1873415240352</v>
      </c>
      <c r="CE6" s="37">
        <v>9903.1873415240352</v>
      </c>
      <c r="CF6" s="37">
        <v>9903.1873415240352</v>
      </c>
      <c r="CG6" s="37">
        <v>9903.1873415240352</v>
      </c>
      <c r="CH6" s="37">
        <v>9903.1873415240352</v>
      </c>
      <c r="CI6" s="37">
        <v>9903.1873415240352</v>
      </c>
      <c r="CJ6" s="37">
        <v>9903.1873415240352</v>
      </c>
      <c r="CK6" s="37">
        <v>9903.1873415240352</v>
      </c>
      <c r="CL6" s="37">
        <v>9903.1873415240352</v>
      </c>
      <c r="CM6" s="37">
        <v>9903.1873415240352</v>
      </c>
      <c r="CN6" s="37">
        <v>9903.1873415240352</v>
      </c>
      <c r="CO6" s="37">
        <v>9903.1873415240352</v>
      </c>
      <c r="CP6" s="37">
        <v>9903.1873415240352</v>
      </c>
      <c r="CQ6" s="37">
        <v>9903.1873415240352</v>
      </c>
      <c r="CR6" s="37">
        <v>3988.8071337910419</v>
      </c>
      <c r="CS6" s="37">
        <v>0</v>
      </c>
      <c r="CT6" s="37">
        <v>0</v>
      </c>
      <c r="CU6" s="37">
        <v>0</v>
      </c>
      <c r="CV6" s="37">
        <v>0</v>
      </c>
      <c r="CW6" s="37">
        <v>0</v>
      </c>
      <c r="CX6" s="37">
        <v>0</v>
      </c>
      <c r="CY6" s="37">
        <v>0</v>
      </c>
      <c r="CZ6" s="37">
        <v>0</v>
      </c>
      <c r="DA6" s="37">
        <v>0</v>
      </c>
      <c r="DB6" s="37">
        <v>0</v>
      </c>
      <c r="DC6" s="37">
        <v>0</v>
      </c>
      <c r="DD6" s="37">
        <v>0</v>
      </c>
    </row>
    <row r="7" spans="1:108" x14ac:dyDescent="0.3">
      <c r="A7" s="411">
        <v>2300240</v>
      </c>
      <c r="B7" s="412" t="s">
        <v>80</v>
      </c>
      <c r="C7" s="429">
        <v>12.547628245394696</v>
      </c>
      <c r="D7" s="430">
        <v>4.280379607629424</v>
      </c>
      <c r="E7" s="430">
        <v>3.3652344475182532</v>
      </c>
      <c r="F7" s="431">
        <v>4.8103995317313694E-4</v>
      </c>
      <c r="G7" s="432">
        <v>0</v>
      </c>
      <c r="H7" s="413"/>
      <c r="I7" s="413"/>
      <c r="J7" s="413"/>
      <c r="K7" s="413"/>
      <c r="L7" s="413"/>
      <c r="M7" s="414">
        <v>3.3652344475182532</v>
      </c>
      <c r="N7" s="414">
        <v>3.3652344475182532</v>
      </c>
      <c r="O7" s="414">
        <v>3.3652344475182532</v>
      </c>
      <c r="P7" s="414">
        <v>3.3652344475182532</v>
      </c>
      <c r="Q7" s="414">
        <v>3.3652344475182532</v>
      </c>
      <c r="R7" s="414">
        <v>3.3652344475182532</v>
      </c>
      <c r="S7" s="414">
        <v>3.3652344475182532</v>
      </c>
      <c r="T7" s="414">
        <v>3.3652344475182532</v>
      </c>
      <c r="U7" s="414">
        <v>3.3652344475182532</v>
      </c>
      <c r="V7" s="414">
        <v>3.3652344475182532</v>
      </c>
      <c r="W7" s="414">
        <v>3.3652344475182532</v>
      </c>
      <c r="X7" s="414">
        <v>3.3652344475182532</v>
      </c>
      <c r="Y7" s="414">
        <v>1.8428974358362107</v>
      </c>
      <c r="Z7" s="414">
        <v>0</v>
      </c>
      <c r="AA7" s="414">
        <v>0</v>
      </c>
      <c r="AB7" s="414">
        <v>0</v>
      </c>
      <c r="AC7" s="414">
        <v>0</v>
      </c>
      <c r="AD7" s="414">
        <v>0</v>
      </c>
      <c r="AE7" s="414">
        <v>0</v>
      </c>
      <c r="AF7" s="414">
        <v>0</v>
      </c>
      <c r="AG7" s="414">
        <v>0</v>
      </c>
      <c r="AH7" s="414">
        <v>0</v>
      </c>
      <c r="AI7" s="414">
        <v>0</v>
      </c>
      <c r="AJ7" s="414">
        <v>0</v>
      </c>
      <c r="AK7" s="414">
        <v>0</v>
      </c>
      <c r="AL7" s="414">
        <v>0</v>
      </c>
      <c r="AM7" s="414">
        <v>0</v>
      </c>
      <c r="AN7" s="414">
        <v>0</v>
      </c>
      <c r="AO7" s="414">
        <v>0</v>
      </c>
      <c r="AP7" s="414">
        <v>0</v>
      </c>
      <c r="AQ7" s="414">
        <v>0</v>
      </c>
      <c r="AR7" s="415">
        <f t="shared" ref="AR7:AR70" si="32">SUM(M7:AQ7)</f>
        <v>42.225710806055261</v>
      </c>
      <c r="AS7" s="30">
        <v>0</v>
      </c>
      <c r="AT7" s="35">
        <v>0</v>
      </c>
      <c r="AU7" s="35">
        <v>0</v>
      </c>
      <c r="AV7" s="62">
        <v>0</v>
      </c>
      <c r="AW7" s="62">
        <v>0</v>
      </c>
      <c r="AX7" s="36">
        <v>0</v>
      </c>
      <c r="AY7" s="36">
        <v>0</v>
      </c>
      <c r="AZ7" s="36">
        <v>0</v>
      </c>
      <c r="BA7" s="36">
        <v>0</v>
      </c>
      <c r="BB7" s="36">
        <v>0</v>
      </c>
      <c r="BC7" s="36">
        <v>0</v>
      </c>
      <c r="BD7" s="36">
        <v>0</v>
      </c>
      <c r="BE7" s="36">
        <v>0</v>
      </c>
      <c r="BF7" s="36">
        <v>0</v>
      </c>
      <c r="BG7" s="36">
        <v>0</v>
      </c>
      <c r="BH7" s="36">
        <v>0</v>
      </c>
      <c r="BI7" s="36">
        <v>0</v>
      </c>
      <c r="BJ7" s="36">
        <v>0</v>
      </c>
      <c r="BK7" s="36">
        <v>0</v>
      </c>
      <c r="BL7" s="36">
        <v>0</v>
      </c>
      <c r="BM7" s="36">
        <v>0</v>
      </c>
      <c r="BN7" s="36">
        <v>0</v>
      </c>
      <c r="BO7" s="36">
        <v>0</v>
      </c>
      <c r="BP7" s="36">
        <v>0</v>
      </c>
      <c r="BQ7" s="36">
        <v>0</v>
      </c>
      <c r="BR7" s="36">
        <v>0</v>
      </c>
      <c r="BS7" s="36">
        <v>0</v>
      </c>
      <c r="BT7" s="36">
        <v>0</v>
      </c>
      <c r="BU7" s="36">
        <v>0</v>
      </c>
      <c r="BV7" s="36">
        <v>0</v>
      </c>
      <c r="BW7" s="36">
        <v>0</v>
      </c>
      <c r="BX7" s="36">
        <v>0</v>
      </c>
      <c r="BZ7" s="35"/>
      <c r="CA7" s="35"/>
      <c r="CB7" s="35"/>
      <c r="CC7" s="35"/>
      <c r="CD7" s="37">
        <v>0</v>
      </c>
      <c r="CE7" s="37">
        <v>0</v>
      </c>
      <c r="CF7" s="37">
        <v>0</v>
      </c>
      <c r="CG7" s="37">
        <v>0</v>
      </c>
      <c r="CH7" s="37">
        <v>0</v>
      </c>
      <c r="CI7" s="37">
        <v>0</v>
      </c>
      <c r="CJ7" s="37">
        <v>0</v>
      </c>
      <c r="CK7" s="37">
        <v>0</v>
      </c>
      <c r="CL7" s="37">
        <v>0</v>
      </c>
      <c r="CM7" s="37">
        <v>0</v>
      </c>
      <c r="CN7" s="37">
        <v>0</v>
      </c>
      <c r="CO7" s="37">
        <v>0</v>
      </c>
      <c r="CP7" s="37">
        <v>0</v>
      </c>
      <c r="CQ7" s="37">
        <v>0</v>
      </c>
      <c r="CR7" s="37">
        <v>0</v>
      </c>
      <c r="CS7" s="37">
        <v>0</v>
      </c>
      <c r="CT7" s="37">
        <v>0</v>
      </c>
      <c r="CU7" s="37">
        <v>0</v>
      </c>
      <c r="CV7" s="37">
        <v>0</v>
      </c>
      <c r="CW7" s="37">
        <v>0</v>
      </c>
      <c r="CX7" s="37">
        <v>0</v>
      </c>
      <c r="CY7" s="37">
        <v>0</v>
      </c>
      <c r="CZ7" s="37">
        <v>0</v>
      </c>
      <c r="DA7" s="37">
        <v>0</v>
      </c>
      <c r="DB7" s="37">
        <v>0</v>
      </c>
      <c r="DC7" s="37">
        <v>0</v>
      </c>
      <c r="DD7" s="37">
        <v>0</v>
      </c>
    </row>
    <row r="8" spans="1:108" x14ac:dyDescent="0.3">
      <c r="A8" s="411">
        <v>2300791</v>
      </c>
      <c r="B8" s="412" t="s">
        <v>80</v>
      </c>
      <c r="C8" s="429">
        <v>15</v>
      </c>
      <c r="D8" s="430">
        <v>0</v>
      </c>
      <c r="E8" s="430">
        <v>0</v>
      </c>
      <c r="F8" s="431">
        <v>0</v>
      </c>
      <c r="G8" s="432">
        <v>0</v>
      </c>
      <c r="H8" s="413"/>
      <c r="I8" s="413"/>
      <c r="J8" s="413"/>
      <c r="K8" s="413"/>
      <c r="L8" s="413"/>
      <c r="M8" s="414">
        <v>0</v>
      </c>
      <c r="N8" s="414">
        <v>0</v>
      </c>
      <c r="O8" s="414">
        <v>0</v>
      </c>
      <c r="P8" s="414">
        <v>0</v>
      </c>
      <c r="Q8" s="414">
        <v>0</v>
      </c>
      <c r="R8" s="414">
        <v>0</v>
      </c>
      <c r="S8" s="414">
        <v>0</v>
      </c>
      <c r="T8" s="414">
        <v>0</v>
      </c>
      <c r="U8" s="414">
        <v>0</v>
      </c>
      <c r="V8" s="414">
        <v>0</v>
      </c>
      <c r="W8" s="414">
        <v>0</v>
      </c>
      <c r="X8" s="414">
        <v>0</v>
      </c>
      <c r="Y8" s="414">
        <v>0</v>
      </c>
      <c r="Z8" s="414">
        <v>0</v>
      </c>
      <c r="AA8" s="414">
        <v>0</v>
      </c>
      <c r="AB8" s="414">
        <v>0</v>
      </c>
      <c r="AC8" s="414">
        <v>0</v>
      </c>
      <c r="AD8" s="414">
        <v>0</v>
      </c>
      <c r="AE8" s="414">
        <v>0</v>
      </c>
      <c r="AF8" s="414">
        <v>0</v>
      </c>
      <c r="AG8" s="414">
        <v>0</v>
      </c>
      <c r="AH8" s="414">
        <v>0</v>
      </c>
      <c r="AI8" s="414">
        <v>0</v>
      </c>
      <c r="AJ8" s="414">
        <v>0</v>
      </c>
      <c r="AK8" s="414">
        <v>0</v>
      </c>
      <c r="AL8" s="414">
        <v>0</v>
      </c>
      <c r="AM8" s="414">
        <v>0</v>
      </c>
      <c r="AN8" s="414">
        <v>0</v>
      </c>
      <c r="AO8" s="414">
        <v>0</v>
      </c>
      <c r="AP8" s="414">
        <v>0</v>
      </c>
      <c r="AQ8" s="414">
        <v>0</v>
      </c>
      <c r="AR8" s="415">
        <f t="shared" si="32"/>
        <v>0</v>
      </c>
      <c r="AS8" s="30">
        <v>0</v>
      </c>
      <c r="AT8" s="35">
        <v>0</v>
      </c>
      <c r="AU8" s="35">
        <v>0</v>
      </c>
      <c r="AV8" s="62">
        <v>0</v>
      </c>
      <c r="AW8" s="62">
        <v>0</v>
      </c>
      <c r="AX8" s="36">
        <v>0</v>
      </c>
      <c r="AY8" s="36">
        <v>0</v>
      </c>
      <c r="AZ8" s="36">
        <v>0</v>
      </c>
      <c r="BA8" s="36">
        <v>0</v>
      </c>
      <c r="BB8" s="36">
        <v>0</v>
      </c>
      <c r="BC8" s="36">
        <v>0</v>
      </c>
      <c r="BD8" s="36">
        <v>0</v>
      </c>
      <c r="BE8" s="36">
        <v>0</v>
      </c>
      <c r="BF8" s="36">
        <v>0</v>
      </c>
      <c r="BG8" s="36">
        <v>0</v>
      </c>
      <c r="BH8" s="36">
        <v>0</v>
      </c>
      <c r="BI8" s="36">
        <v>0</v>
      </c>
      <c r="BJ8" s="36">
        <v>0</v>
      </c>
      <c r="BK8" s="36">
        <v>0</v>
      </c>
      <c r="BL8" s="36">
        <v>0</v>
      </c>
      <c r="BM8" s="36">
        <v>0</v>
      </c>
      <c r="BN8" s="36">
        <v>0</v>
      </c>
      <c r="BO8" s="36">
        <v>0</v>
      </c>
      <c r="BP8" s="36">
        <v>0</v>
      </c>
      <c r="BQ8" s="36">
        <v>0</v>
      </c>
      <c r="BR8" s="36">
        <v>0</v>
      </c>
      <c r="BS8" s="36">
        <v>0</v>
      </c>
      <c r="BT8" s="36">
        <v>0</v>
      </c>
      <c r="BU8" s="36">
        <v>0</v>
      </c>
      <c r="BV8" s="36">
        <v>0</v>
      </c>
      <c r="BW8" s="36">
        <v>0</v>
      </c>
      <c r="BX8" s="36">
        <v>0</v>
      </c>
      <c r="BZ8" s="35"/>
      <c r="CA8" s="35"/>
      <c r="CB8" s="35"/>
      <c r="CC8" s="35"/>
      <c r="CD8" s="37">
        <v>33926.117519719919</v>
      </c>
      <c r="CE8" s="37">
        <v>33926.117519719919</v>
      </c>
      <c r="CF8" s="37">
        <v>33926.117519719919</v>
      </c>
      <c r="CG8" s="37">
        <v>33926.117519719919</v>
      </c>
      <c r="CH8" s="37">
        <v>33926.117519719919</v>
      </c>
      <c r="CI8" s="37">
        <v>33926.117519719919</v>
      </c>
      <c r="CJ8" s="37">
        <v>33926.117519719919</v>
      </c>
      <c r="CK8" s="37">
        <v>33926.117519719919</v>
      </c>
      <c r="CL8" s="37">
        <v>33926.117519719919</v>
      </c>
      <c r="CM8" s="37">
        <v>33926.117519719919</v>
      </c>
      <c r="CN8" s="37">
        <v>33926.117519719919</v>
      </c>
      <c r="CO8" s="37">
        <v>33926.117519719919</v>
      </c>
      <c r="CP8" s="37">
        <v>33926.117519719919</v>
      </c>
      <c r="CQ8" s="37">
        <v>33926.117519719919</v>
      </c>
      <c r="CR8" s="37">
        <v>13664.766192706042</v>
      </c>
      <c r="CS8" s="37">
        <v>0</v>
      </c>
      <c r="CT8" s="37">
        <v>0</v>
      </c>
      <c r="CU8" s="37">
        <v>0</v>
      </c>
      <c r="CV8" s="37">
        <v>0</v>
      </c>
      <c r="CW8" s="37">
        <v>0</v>
      </c>
      <c r="CX8" s="37">
        <v>0</v>
      </c>
      <c r="CY8" s="37">
        <v>0</v>
      </c>
      <c r="CZ8" s="37">
        <v>0</v>
      </c>
      <c r="DA8" s="37">
        <v>0</v>
      </c>
      <c r="DB8" s="37">
        <v>0</v>
      </c>
      <c r="DC8" s="37">
        <v>0</v>
      </c>
      <c r="DD8" s="37">
        <v>0</v>
      </c>
    </row>
    <row r="9" spans="1:108" x14ac:dyDescent="0.3">
      <c r="A9" s="411">
        <v>2101170</v>
      </c>
      <c r="B9" s="412" t="s">
        <v>80</v>
      </c>
      <c r="C9" s="429">
        <v>15</v>
      </c>
      <c r="D9" s="430">
        <v>129.26766457240626</v>
      </c>
      <c r="E9" s="430">
        <v>101.6302378868258</v>
      </c>
      <c r="F9" s="431">
        <v>0</v>
      </c>
      <c r="G9" s="432">
        <v>0</v>
      </c>
      <c r="H9" s="413"/>
      <c r="I9" s="413"/>
      <c r="J9" s="413"/>
      <c r="K9" s="413"/>
      <c r="L9" s="413"/>
      <c r="M9" s="414">
        <v>101.6302378868258</v>
      </c>
      <c r="N9" s="414">
        <v>101.6302378868258</v>
      </c>
      <c r="O9" s="414">
        <v>101.6302378868258</v>
      </c>
      <c r="P9" s="414">
        <v>101.6302378868258</v>
      </c>
      <c r="Q9" s="414">
        <v>101.6302378868258</v>
      </c>
      <c r="R9" s="414">
        <v>101.6302378868258</v>
      </c>
      <c r="S9" s="414">
        <v>101.6302378868258</v>
      </c>
      <c r="T9" s="414">
        <v>101.6302378868258</v>
      </c>
      <c r="U9" s="414">
        <v>101.6302378868258</v>
      </c>
      <c r="V9" s="414">
        <v>101.6302378868258</v>
      </c>
      <c r="W9" s="414">
        <v>101.6302378868258</v>
      </c>
      <c r="X9" s="414">
        <v>101.6302378868258</v>
      </c>
      <c r="Y9" s="414">
        <v>101.6302378868258</v>
      </c>
      <c r="Z9" s="414">
        <v>101.6302378868258</v>
      </c>
      <c r="AA9" s="414">
        <v>101.6302378868258</v>
      </c>
      <c r="AB9" s="414">
        <v>0</v>
      </c>
      <c r="AC9" s="414">
        <v>0</v>
      </c>
      <c r="AD9" s="414">
        <v>0</v>
      </c>
      <c r="AE9" s="414">
        <v>0</v>
      </c>
      <c r="AF9" s="414">
        <v>0</v>
      </c>
      <c r="AG9" s="414">
        <v>0</v>
      </c>
      <c r="AH9" s="414">
        <v>0</v>
      </c>
      <c r="AI9" s="414">
        <v>0</v>
      </c>
      <c r="AJ9" s="414">
        <v>0</v>
      </c>
      <c r="AK9" s="414">
        <v>0</v>
      </c>
      <c r="AL9" s="414">
        <v>0</v>
      </c>
      <c r="AM9" s="414">
        <v>0</v>
      </c>
      <c r="AN9" s="414">
        <v>0</v>
      </c>
      <c r="AO9" s="414">
        <v>0</v>
      </c>
      <c r="AP9" s="414">
        <v>0</v>
      </c>
      <c r="AQ9" s="414">
        <v>0</v>
      </c>
      <c r="AR9" s="415">
        <f t="shared" si="32"/>
        <v>1524.4535683023873</v>
      </c>
      <c r="AS9" s="30">
        <v>0</v>
      </c>
      <c r="AT9" s="35">
        <v>0</v>
      </c>
      <c r="AU9" s="35">
        <v>0</v>
      </c>
      <c r="AV9" s="35">
        <v>0</v>
      </c>
      <c r="AW9" s="35">
        <v>0</v>
      </c>
      <c r="AX9" s="36">
        <v>0</v>
      </c>
      <c r="AY9" s="36">
        <v>0</v>
      </c>
      <c r="AZ9" s="36">
        <v>0</v>
      </c>
      <c r="BA9" s="36">
        <v>0</v>
      </c>
      <c r="BB9" s="36">
        <v>0</v>
      </c>
      <c r="BC9" s="36">
        <v>0</v>
      </c>
      <c r="BD9" s="36">
        <v>0</v>
      </c>
      <c r="BE9" s="36">
        <v>0</v>
      </c>
      <c r="BF9" s="36">
        <v>0</v>
      </c>
      <c r="BG9" s="36">
        <v>0</v>
      </c>
      <c r="BH9" s="36">
        <v>0</v>
      </c>
      <c r="BI9" s="36">
        <v>0</v>
      </c>
      <c r="BJ9" s="36">
        <v>0</v>
      </c>
      <c r="BK9" s="36">
        <v>0</v>
      </c>
      <c r="BL9" s="36">
        <v>0</v>
      </c>
      <c r="BM9" s="36">
        <v>0</v>
      </c>
      <c r="BN9" s="36">
        <v>0</v>
      </c>
      <c r="BO9" s="36">
        <v>0</v>
      </c>
      <c r="BP9" s="36">
        <v>0</v>
      </c>
      <c r="BQ9" s="36">
        <v>0</v>
      </c>
      <c r="BR9" s="36">
        <v>0</v>
      </c>
      <c r="BS9" s="36">
        <v>0</v>
      </c>
      <c r="BT9" s="36">
        <v>0</v>
      </c>
      <c r="BU9" s="36">
        <v>0</v>
      </c>
      <c r="BV9" s="36">
        <v>0</v>
      </c>
      <c r="BW9" s="36">
        <v>0</v>
      </c>
      <c r="BX9" s="36">
        <v>0</v>
      </c>
      <c r="BZ9" s="35"/>
      <c r="CA9" s="35"/>
      <c r="CB9" s="35"/>
      <c r="CC9" s="35"/>
      <c r="CD9" s="37">
        <v>0</v>
      </c>
      <c r="CE9" s="37">
        <v>0</v>
      </c>
      <c r="CF9" s="37">
        <v>0</v>
      </c>
      <c r="CG9" s="37">
        <v>0</v>
      </c>
      <c r="CH9" s="37">
        <v>0</v>
      </c>
      <c r="CI9" s="37">
        <v>0</v>
      </c>
      <c r="CJ9" s="37">
        <v>0</v>
      </c>
      <c r="CK9" s="37">
        <v>0</v>
      </c>
      <c r="CL9" s="37">
        <v>0</v>
      </c>
      <c r="CM9" s="37">
        <v>0</v>
      </c>
      <c r="CN9" s="37">
        <v>0</v>
      </c>
      <c r="CO9" s="37">
        <v>0</v>
      </c>
      <c r="CP9" s="37">
        <v>0</v>
      </c>
      <c r="CQ9" s="37">
        <v>0</v>
      </c>
      <c r="CR9" s="37">
        <v>0</v>
      </c>
      <c r="CS9" s="37">
        <v>0</v>
      </c>
      <c r="CT9" s="37">
        <v>0</v>
      </c>
      <c r="CU9" s="37">
        <v>0</v>
      </c>
      <c r="CV9" s="37">
        <v>0</v>
      </c>
      <c r="CW9" s="37">
        <v>0</v>
      </c>
      <c r="CX9" s="37">
        <v>0</v>
      </c>
      <c r="CY9" s="37">
        <v>0</v>
      </c>
      <c r="CZ9" s="37">
        <v>0</v>
      </c>
      <c r="DA9" s="37">
        <v>0</v>
      </c>
      <c r="DB9" s="37">
        <v>0</v>
      </c>
      <c r="DC9" s="37">
        <v>0</v>
      </c>
      <c r="DD9" s="37">
        <v>0</v>
      </c>
    </row>
    <row r="10" spans="1:108" x14ac:dyDescent="0.3">
      <c r="A10" s="411">
        <v>2301166</v>
      </c>
      <c r="B10" s="412" t="s">
        <v>80</v>
      </c>
      <c r="C10" s="429">
        <v>15</v>
      </c>
      <c r="D10" s="430">
        <v>53.713562354710554</v>
      </c>
      <c r="E10" s="430">
        <v>42.229602723273445</v>
      </c>
      <c r="F10" s="431">
        <v>6.5076936638124149E-3</v>
      </c>
      <c r="G10" s="432">
        <v>859.84410408121676</v>
      </c>
      <c r="H10" s="413"/>
      <c r="I10" s="413"/>
      <c r="J10" s="413"/>
      <c r="K10" s="413"/>
      <c r="L10" s="413"/>
      <c r="M10" s="414">
        <v>42.229602723273445</v>
      </c>
      <c r="N10" s="414">
        <v>42.229602723273445</v>
      </c>
      <c r="O10" s="414">
        <v>42.229602723273445</v>
      </c>
      <c r="P10" s="414">
        <v>42.229602723273445</v>
      </c>
      <c r="Q10" s="414">
        <v>42.229602723273445</v>
      </c>
      <c r="R10" s="414">
        <v>42.229602723273445</v>
      </c>
      <c r="S10" s="414">
        <v>42.229602723273445</v>
      </c>
      <c r="T10" s="414">
        <v>42.229602723273445</v>
      </c>
      <c r="U10" s="414">
        <v>42.229602723273445</v>
      </c>
      <c r="V10" s="414">
        <v>42.229602723273445</v>
      </c>
      <c r="W10" s="414">
        <v>42.229602723273445</v>
      </c>
      <c r="X10" s="414">
        <v>42.229602723273445</v>
      </c>
      <c r="Y10" s="414">
        <v>42.229602723273445</v>
      </c>
      <c r="Z10" s="414">
        <v>42.229602723273445</v>
      </c>
      <c r="AA10" s="414">
        <v>42.229602723273445</v>
      </c>
      <c r="AB10" s="414">
        <v>0</v>
      </c>
      <c r="AC10" s="414">
        <v>0</v>
      </c>
      <c r="AD10" s="414">
        <v>0</v>
      </c>
      <c r="AE10" s="414">
        <v>0</v>
      </c>
      <c r="AF10" s="414">
        <v>0</v>
      </c>
      <c r="AG10" s="414">
        <v>0</v>
      </c>
      <c r="AH10" s="414">
        <v>0</v>
      </c>
      <c r="AI10" s="414">
        <v>0</v>
      </c>
      <c r="AJ10" s="414">
        <v>0</v>
      </c>
      <c r="AK10" s="414">
        <v>0</v>
      </c>
      <c r="AL10" s="414">
        <v>0</v>
      </c>
      <c r="AM10" s="414">
        <v>0</v>
      </c>
      <c r="AN10" s="414">
        <v>0</v>
      </c>
      <c r="AO10" s="414">
        <v>0</v>
      </c>
      <c r="AP10" s="414">
        <v>0</v>
      </c>
      <c r="AQ10" s="414">
        <v>0</v>
      </c>
      <c r="AR10" s="415">
        <f t="shared" si="32"/>
        <v>633.44404084910184</v>
      </c>
      <c r="AS10" s="30">
        <v>0</v>
      </c>
      <c r="AT10" s="35">
        <v>0</v>
      </c>
      <c r="AU10" s="35">
        <v>0</v>
      </c>
      <c r="AV10" s="62">
        <v>0</v>
      </c>
      <c r="AW10" s="62">
        <v>0</v>
      </c>
      <c r="AX10" s="36">
        <v>0</v>
      </c>
      <c r="AY10" s="36">
        <v>0</v>
      </c>
      <c r="AZ10" s="36">
        <v>0</v>
      </c>
      <c r="BA10" s="36">
        <v>0</v>
      </c>
      <c r="BB10" s="36">
        <v>0</v>
      </c>
      <c r="BC10" s="36">
        <v>0</v>
      </c>
      <c r="BD10" s="36">
        <v>0</v>
      </c>
      <c r="BE10" s="36">
        <v>0</v>
      </c>
      <c r="BF10" s="36">
        <v>0</v>
      </c>
      <c r="BG10" s="36">
        <v>0</v>
      </c>
      <c r="BH10" s="36">
        <v>0</v>
      </c>
      <c r="BI10" s="36">
        <v>0</v>
      </c>
      <c r="BJ10" s="36">
        <v>0</v>
      </c>
      <c r="BK10" s="36">
        <v>0</v>
      </c>
      <c r="BL10" s="36">
        <v>0</v>
      </c>
      <c r="BM10" s="36">
        <v>0</v>
      </c>
      <c r="BN10" s="36">
        <v>0</v>
      </c>
      <c r="BO10" s="36">
        <v>0</v>
      </c>
      <c r="BP10" s="36">
        <v>0</v>
      </c>
      <c r="BQ10" s="36">
        <v>0</v>
      </c>
      <c r="BR10" s="36">
        <v>0</v>
      </c>
      <c r="BS10" s="36">
        <v>0</v>
      </c>
      <c r="BT10" s="36">
        <v>0</v>
      </c>
      <c r="BU10" s="36">
        <v>0</v>
      </c>
      <c r="BV10" s="36">
        <v>0</v>
      </c>
      <c r="BW10" s="36">
        <v>0</v>
      </c>
      <c r="BX10" s="36">
        <v>0</v>
      </c>
      <c r="BZ10" s="35"/>
      <c r="CA10" s="35"/>
      <c r="CB10" s="35"/>
      <c r="CC10" s="35"/>
      <c r="CD10" s="37">
        <v>7468.6029268228849</v>
      </c>
      <c r="CE10" s="37">
        <v>7468.6029268228849</v>
      </c>
      <c r="CF10" s="37">
        <v>7468.6029268228849</v>
      </c>
      <c r="CG10" s="37">
        <v>7468.6029268228849</v>
      </c>
      <c r="CH10" s="37">
        <v>7468.6029268228849</v>
      </c>
      <c r="CI10" s="37">
        <v>7468.6029268228849</v>
      </c>
      <c r="CJ10" s="37">
        <v>7468.6029268228849</v>
      </c>
      <c r="CK10" s="37">
        <v>7468.6029268228849</v>
      </c>
      <c r="CL10" s="37">
        <v>7468.6029268228849</v>
      </c>
      <c r="CM10" s="37">
        <v>7468.6029268228849</v>
      </c>
      <c r="CN10" s="37">
        <v>7468.6029268228849</v>
      </c>
      <c r="CO10" s="37">
        <v>7468.6029268228849</v>
      </c>
      <c r="CP10" s="37">
        <v>2607.1109087452555</v>
      </c>
      <c r="CQ10" s="37">
        <v>0</v>
      </c>
      <c r="CR10" s="37">
        <v>0</v>
      </c>
      <c r="CS10" s="37">
        <v>0</v>
      </c>
      <c r="CT10" s="37">
        <v>0</v>
      </c>
      <c r="CU10" s="37">
        <v>0</v>
      </c>
      <c r="CV10" s="37">
        <v>0</v>
      </c>
      <c r="CW10" s="37">
        <v>0</v>
      </c>
      <c r="CX10" s="37">
        <v>0</v>
      </c>
      <c r="CY10" s="37">
        <v>0</v>
      </c>
      <c r="CZ10" s="37">
        <v>0</v>
      </c>
      <c r="DA10" s="37">
        <v>0</v>
      </c>
      <c r="DB10" s="37">
        <v>0</v>
      </c>
      <c r="DC10" s="37">
        <v>0</v>
      </c>
      <c r="DD10" s="37">
        <v>0</v>
      </c>
    </row>
    <row r="11" spans="1:108" x14ac:dyDescent="0.3">
      <c r="A11" s="411">
        <v>2300270</v>
      </c>
      <c r="B11" s="412" t="s">
        <v>80</v>
      </c>
      <c r="C11" s="429">
        <v>15</v>
      </c>
      <c r="D11" s="430">
        <v>0</v>
      </c>
      <c r="E11" s="430">
        <v>0</v>
      </c>
      <c r="F11" s="431">
        <v>0</v>
      </c>
      <c r="G11" s="432">
        <v>2419.598141871269</v>
      </c>
      <c r="H11" s="413"/>
      <c r="I11" s="413"/>
      <c r="J11" s="413"/>
      <c r="K11" s="413"/>
      <c r="L11" s="413"/>
      <c r="M11" s="414">
        <v>0</v>
      </c>
      <c r="N11" s="414">
        <v>0</v>
      </c>
      <c r="O11" s="414">
        <v>0</v>
      </c>
      <c r="P11" s="414">
        <v>0</v>
      </c>
      <c r="Q11" s="414">
        <v>0</v>
      </c>
      <c r="R11" s="414">
        <v>0</v>
      </c>
      <c r="S11" s="414">
        <v>0</v>
      </c>
      <c r="T11" s="414">
        <v>0</v>
      </c>
      <c r="U11" s="414">
        <v>0</v>
      </c>
      <c r="V11" s="414">
        <v>0</v>
      </c>
      <c r="W11" s="414">
        <v>0</v>
      </c>
      <c r="X11" s="414">
        <v>0</v>
      </c>
      <c r="Y11" s="414">
        <v>0</v>
      </c>
      <c r="Z11" s="414">
        <v>0</v>
      </c>
      <c r="AA11" s="414">
        <v>0</v>
      </c>
      <c r="AB11" s="414">
        <v>0</v>
      </c>
      <c r="AC11" s="414">
        <v>0</v>
      </c>
      <c r="AD11" s="414">
        <v>0</v>
      </c>
      <c r="AE11" s="414">
        <v>0</v>
      </c>
      <c r="AF11" s="414">
        <v>0</v>
      </c>
      <c r="AG11" s="414">
        <v>0</v>
      </c>
      <c r="AH11" s="414">
        <v>0</v>
      </c>
      <c r="AI11" s="414">
        <v>0</v>
      </c>
      <c r="AJ11" s="414">
        <v>0</v>
      </c>
      <c r="AK11" s="414">
        <v>0</v>
      </c>
      <c r="AL11" s="414">
        <v>0</v>
      </c>
      <c r="AM11" s="414">
        <v>0</v>
      </c>
      <c r="AN11" s="414">
        <v>0</v>
      </c>
      <c r="AO11" s="414">
        <v>0</v>
      </c>
      <c r="AP11" s="414">
        <v>0</v>
      </c>
      <c r="AQ11" s="414">
        <v>0</v>
      </c>
      <c r="AR11" s="415">
        <f t="shared" si="32"/>
        <v>0</v>
      </c>
      <c r="AS11" s="30">
        <v>0</v>
      </c>
      <c r="AT11" s="35">
        <v>0</v>
      </c>
      <c r="AU11" s="35">
        <v>0</v>
      </c>
      <c r="AV11" s="62">
        <v>0</v>
      </c>
      <c r="AW11" s="62">
        <v>0</v>
      </c>
      <c r="AX11" s="36">
        <v>0</v>
      </c>
      <c r="AY11" s="36">
        <v>0</v>
      </c>
      <c r="AZ11" s="36">
        <v>0</v>
      </c>
      <c r="BA11" s="36">
        <v>0</v>
      </c>
      <c r="BB11" s="36">
        <v>0</v>
      </c>
      <c r="BC11" s="36">
        <v>0</v>
      </c>
      <c r="BD11" s="36">
        <v>0</v>
      </c>
      <c r="BE11" s="36">
        <v>0</v>
      </c>
      <c r="BF11" s="36">
        <v>0</v>
      </c>
      <c r="BG11" s="36">
        <v>0</v>
      </c>
      <c r="BH11" s="36">
        <v>0</v>
      </c>
      <c r="BI11" s="36">
        <v>0</v>
      </c>
      <c r="BJ11" s="36">
        <v>0</v>
      </c>
      <c r="BK11" s="36">
        <v>0</v>
      </c>
      <c r="BL11" s="36">
        <v>0</v>
      </c>
      <c r="BM11" s="36">
        <v>0</v>
      </c>
      <c r="BN11" s="36">
        <v>0</v>
      </c>
      <c r="BO11" s="36">
        <v>0</v>
      </c>
      <c r="BP11" s="36">
        <v>0</v>
      </c>
      <c r="BQ11" s="36">
        <v>0</v>
      </c>
      <c r="BR11" s="36">
        <v>0</v>
      </c>
      <c r="BS11" s="36">
        <v>0</v>
      </c>
      <c r="BT11" s="36">
        <v>0</v>
      </c>
      <c r="BU11" s="36">
        <v>0</v>
      </c>
      <c r="BV11" s="36">
        <v>0</v>
      </c>
      <c r="BW11" s="36">
        <v>0</v>
      </c>
      <c r="BX11" s="36">
        <v>0</v>
      </c>
      <c r="BZ11" s="35"/>
      <c r="CA11" s="35"/>
      <c r="CB11" s="35"/>
      <c r="CC11" s="35"/>
      <c r="CD11" s="37">
        <v>0</v>
      </c>
      <c r="CE11" s="37">
        <v>0</v>
      </c>
      <c r="CF11" s="37">
        <v>0</v>
      </c>
      <c r="CG11" s="37">
        <v>0</v>
      </c>
      <c r="CH11" s="37">
        <v>0</v>
      </c>
      <c r="CI11" s="37">
        <v>0</v>
      </c>
      <c r="CJ11" s="37">
        <v>0</v>
      </c>
      <c r="CK11" s="37">
        <v>0</v>
      </c>
      <c r="CL11" s="37">
        <v>0</v>
      </c>
      <c r="CM11" s="37">
        <v>0</v>
      </c>
      <c r="CN11" s="37">
        <v>0</v>
      </c>
      <c r="CO11" s="37">
        <v>0</v>
      </c>
      <c r="CP11" s="37">
        <v>0</v>
      </c>
      <c r="CQ11" s="37">
        <v>0</v>
      </c>
      <c r="CR11" s="37">
        <v>0</v>
      </c>
      <c r="CS11" s="37">
        <v>0</v>
      </c>
      <c r="CT11" s="37">
        <v>0</v>
      </c>
      <c r="CU11" s="37">
        <v>0</v>
      </c>
      <c r="CV11" s="37">
        <v>0</v>
      </c>
      <c r="CW11" s="37">
        <v>0</v>
      </c>
      <c r="CX11" s="37">
        <v>0</v>
      </c>
      <c r="CY11" s="37">
        <v>0</v>
      </c>
      <c r="CZ11" s="37">
        <v>0</v>
      </c>
      <c r="DA11" s="37">
        <v>0</v>
      </c>
      <c r="DB11" s="37">
        <v>0</v>
      </c>
      <c r="DC11" s="37">
        <v>0</v>
      </c>
      <c r="DD11" s="37">
        <v>0</v>
      </c>
    </row>
    <row r="12" spans="1:108" x14ac:dyDescent="0.3">
      <c r="A12" s="411">
        <v>2200603</v>
      </c>
      <c r="B12" s="412" t="s">
        <v>80</v>
      </c>
      <c r="C12" s="429">
        <v>15</v>
      </c>
      <c r="D12" s="430">
        <v>347.3665908170052</v>
      </c>
      <c r="E12" s="430">
        <v>273.09961370032948</v>
      </c>
      <c r="F12" s="431">
        <v>3.0076658361412652E-2</v>
      </c>
      <c r="G12" s="432">
        <v>2390.6831811882926</v>
      </c>
      <c r="H12" s="413"/>
      <c r="I12" s="413"/>
      <c r="J12" s="413"/>
      <c r="K12" s="413"/>
      <c r="L12" s="413"/>
      <c r="M12" s="414">
        <v>273.09961370032948</v>
      </c>
      <c r="N12" s="414">
        <v>273.09961370032948</v>
      </c>
      <c r="O12" s="414">
        <v>273.09961370032948</v>
      </c>
      <c r="P12" s="414">
        <v>273.09961370032948</v>
      </c>
      <c r="Q12" s="414">
        <v>273.09961370032948</v>
      </c>
      <c r="R12" s="414">
        <v>273.09961370032948</v>
      </c>
      <c r="S12" s="414">
        <v>273.09961370032948</v>
      </c>
      <c r="T12" s="414">
        <v>273.09961370032948</v>
      </c>
      <c r="U12" s="414">
        <v>273.09961370032948</v>
      </c>
      <c r="V12" s="414">
        <v>273.09961370032948</v>
      </c>
      <c r="W12" s="414">
        <v>273.09961370032948</v>
      </c>
      <c r="X12" s="414">
        <v>273.09961370032948</v>
      </c>
      <c r="Y12" s="414">
        <v>273.09961370032948</v>
      </c>
      <c r="Z12" s="414">
        <v>273.09961370032948</v>
      </c>
      <c r="AA12" s="414">
        <v>273.09961370032948</v>
      </c>
      <c r="AB12" s="414">
        <v>0</v>
      </c>
      <c r="AC12" s="414">
        <v>0</v>
      </c>
      <c r="AD12" s="414">
        <v>0</v>
      </c>
      <c r="AE12" s="414">
        <v>0</v>
      </c>
      <c r="AF12" s="414">
        <v>0</v>
      </c>
      <c r="AG12" s="414">
        <v>0</v>
      </c>
      <c r="AH12" s="414">
        <v>0</v>
      </c>
      <c r="AI12" s="414">
        <v>0</v>
      </c>
      <c r="AJ12" s="414">
        <v>0</v>
      </c>
      <c r="AK12" s="414">
        <v>0</v>
      </c>
      <c r="AL12" s="414">
        <v>0</v>
      </c>
      <c r="AM12" s="414">
        <v>0</v>
      </c>
      <c r="AN12" s="414">
        <v>0</v>
      </c>
      <c r="AO12" s="414">
        <v>0</v>
      </c>
      <c r="AP12" s="414">
        <v>0</v>
      </c>
      <c r="AQ12" s="414">
        <v>0</v>
      </c>
      <c r="AR12" s="415">
        <f t="shared" si="32"/>
        <v>4096.4942055049423</v>
      </c>
      <c r="AS12" s="30">
        <v>0</v>
      </c>
      <c r="AT12" s="35">
        <v>0</v>
      </c>
      <c r="AU12" s="35">
        <v>0</v>
      </c>
      <c r="AV12" s="35">
        <v>0</v>
      </c>
      <c r="AW12" s="35">
        <v>0</v>
      </c>
      <c r="AX12" s="36">
        <v>0</v>
      </c>
      <c r="AY12" s="36">
        <v>0</v>
      </c>
      <c r="AZ12" s="36">
        <v>0</v>
      </c>
      <c r="BA12" s="36">
        <v>0</v>
      </c>
      <c r="BB12" s="36">
        <v>0</v>
      </c>
      <c r="BC12" s="36">
        <v>0</v>
      </c>
      <c r="BD12" s="36">
        <v>0</v>
      </c>
      <c r="BE12" s="36">
        <v>0</v>
      </c>
      <c r="BF12" s="36">
        <v>0</v>
      </c>
      <c r="BG12" s="36">
        <v>0</v>
      </c>
      <c r="BH12" s="36">
        <v>0</v>
      </c>
      <c r="BI12" s="36">
        <v>0</v>
      </c>
      <c r="BJ12" s="36">
        <v>0</v>
      </c>
      <c r="BK12" s="36">
        <v>0</v>
      </c>
      <c r="BL12" s="36">
        <v>0</v>
      </c>
      <c r="BM12" s="36">
        <v>0</v>
      </c>
      <c r="BN12" s="36">
        <v>0</v>
      </c>
      <c r="BO12" s="36">
        <v>0</v>
      </c>
      <c r="BP12" s="36">
        <v>0</v>
      </c>
      <c r="BQ12" s="36">
        <v>0</v>
      </c>
      <c r="BR12" s="36">
        <v>0</v>
      </c>
      <c r="BS12" s="36">
        <v>7.1483688305956561E-3</v>
      </c>
      <c r="BT12" s="36">
        <v>7.1483688305956561E-3</v>
      </c>
      <c r="BU12" s="36">
        <v>4.7987016036901966E-3</v>
      </c>
      <c r="BV12" s="36">
        <v>0</v>
      </c>
      <c r="BW12" s="36">
        <v>0</v>
      </c>
      <c r="BX12" s="36">
        <v>0</v>
      </c>
      <c r="BZ12" s="35"/>
      <c r="CA12" s="35"/>
      <c r="CB12" s="35"/>
      <c r="CC12" s="35"/>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D12" s="37">
        <v>0</v>
      </c>
    </row>
    <row r="13" spans="1:108" x14ac:dyDescent="0.3">
      <c r="A13" s="411">
        <v>2300246</v>
      </c>
      <c r="B13" s="412" t="s">
        <v>80</v>
      </c>
      <c r="C13" s="429">
        <v>15</v>
      </c>
      <c r="D13" s="430">
        <v>5.0741324449069509</v>
      </c>
      <c r="E13" s="430">
        <v>3.9892829281858448</v>
      </c>
      <c r="F13" s="431">
        <v>5.4455804517379114E-4</v>
      </c>
      <c r="G13" s="432">
        <v>0</v>
      </c>
      <c r="H13" s="413"/>
      <c r="I13" s="413"/>
      <c r="J13" s="413"/>
      <c r="K13" s="413"/>
      <c r="L13" s="413"/>
      <c r="M13" s="414">
        <v>3.9892829281858448</v>
      </c>
      <c r="N13" s="414">
        <v>3.9892829281858448</v>
      </c>
      <c r="O13" s="414">
        <v>3.9892829281858448</v>
      </c>
      <c r="P13" s="414">
        <v>3.9892829281858448</v>
      </c>
      <c r="Q13" s="414">
        <v>3.9892829281858448</v>
      </c>
      <c r="R13" s="414">
        <v>3.9892829281858448</v>
      </c>
      <c r="S13" s="414">
        <v>3.9892829281858448</v>
      </c>
      <c r="T13" s="414">
        <v>3.9892829281858448</v>
      </c>
      <c r="U13" s="414">
        <v>3.9892829281858448</v>
      </c>
      <c r="V13" s="414">
        <v>3.9892829281858448</v>
      </c>
      <c r="W13" s="414">
        <v>3.9892829281858448</v>
      </c>
      <c r="X13" s="414">
        <v>3.9892829281858448</v>
      </c>
      <c r="Y13" s="414">
        <v>3.9892829281858448</v>
      </c>
      <c r="Z13" s="414">
        <v>3.9892829281858448</v>
      </c>
      <c r="AA13" s="414">
        <v>3.9892829281858448</v>
      </c>
      <c r="AB13" s="414">
        <v>0</v>
      </c>
      <c r="AC13" s="414">
        <v>0</v>
      </c>
      <c r="AD13" s="414">
        <v>0</v>
      </c>
      <c r="AE13" s="414">
        <v>0</v>
      </c>
      <c r="AF13" s="414">
        <v>0</v>
      </c>
      <c r="AG13" s="414">
        <v>0</v>
      </c>
      <c r="AH13" s="414">
        <v>0</v>
      </c>
      <c r="AI13" s="414">
        <v>0</v>
      </c>
      <c r="AJ13" s="414">
        <v>0</v>
      </c>
      <c r="AK13" s="414">
        <v>0</v>
      </c>
      <c r="AL13" s="414">
        <v>0</v>
      </c>
      <c r="AM13" s="414">
        <v>0</v>
      </c>
      <c r="AN13" s="414">
        <v>0</v>
      </c>
      <c r="AO13" s="414">
        <v>0</v>
      </c>
      <c r="AP13" s="414">
        <v>0</v>
      </c>
      <c r="AQ13" s="414">
        <v>0</v>
      </c>
      <c r="AR13" s="415">
        <f t="shared" si="32"/>
        <v>59.839243922787666</v>
      </c>
      <c r="AS13" s="30">
        <v>0</v>
      </c>
      <c r="AT13" s="35">
        <v>0</v>
      </c>
      <c r="AU13" s="35">
        <v>0</v>
      </c>
      <c r="AV13" s="62">
        <v>0</v>
      </c>
      <c r="AW13" s="62">
        <v>0</v>
      </c>
      <c r="AX13" s="36">
        <v>0</v>
      </c>
      <c r="AY13" s="36">
        <v>0</v>
      </c>
      <c r="AZ13" s="36">
        <v>0</v>
      </c>
      <c r="BA13" s="36">
        <v>0</v>
      </c>
      <c r="BB13" s="36">
        <v>0</v>
      </c>
      <c r="BC13" s="36">
        <v>0</v>
      </c>
      <c r="BD13" s="36">
        <v>0</v>
      </c>
      <c r="BE13" s="36">
        <v>0</v>
      </c>
      <c r="BF13" s="36">
        <v>0</v>
      </c>
      <c r="BG13" s="36">
        <v>0</v>
      </c>
      <c r="BH13" s="36">
        <v>0</v>
      </c>
      <c r="BI13" s="36">
        <v>0</v>
      </c>
      <c r="BJ13" s="36">
        <v>0</v>
      </c>
      <c r="BK13" s="36">
        <v>0</v>
      </c>
      <c r="BL13" s="36">
        <v>0</v>
      </c>
      <c r="BM13" s="36">
        <v>0</v>
      </c>
      <c r="BN13" s="36">
        <v>0</v>
      </c>
      <c r="BO13" s="36">
        <v>0</v>
      </c>
      <c r="BP13" s="36">
        <v>0</v>
      </c>
      <c r="BQ13" s="36">
        <v>0</v>
      </c>
      <c r="BR13" s="36">
        <v>0</v>
      </c>
      <c r="BS13" s="36">
        <v>0</v>
      </c>
      <c r="BT13" s="36">
        <v>0</v>
      </c>
      <c r="BU13" s="36">
        <v>0</v>
      </c>
      <c r="BV13" s="36">
        <v>0</v>
      </c>
      <c r="BW13" s="36">
        <v>0</v>
      </c>
      <c r="BX13" s="36">
        <v>0</v>
      </c>
      <c r="BZ13" s="35"/>
      <c r="CA13" s="35"/>
      <c r="CB13" s="35"/>
      <c r="CC13" s="35"/>
      <c r="CD13" s="37">
        <v>1162.6253045370374</v>
      </c>
      <c r="CE13" s="37">
        <v>1162.6253045370374</v>
      </c>
      <c r="CF13" s="37">
        <v>1162.6253045370374</v>
      </c>
      <c r="CG13" s="37">
        <v>1162.6253045370374</v>
      </c>
      <c r="CH13" s="37">
        <v>1162.6253045370374</v>
      </c>
      <c r="CI13" s="37">
        <v>1162.6253045370374</v>
      </c>
      <c r="CJ13" s="37">
        <v>1162.6253045370374</v>
      </c>
      <c r="CK13" s="37">
        <v>1162.6253045370374</v>
      </c>
      <c r="CL13" s="37">
        <v>1162.6253045370374</v>
      </c>
      <c r="CM13" s="37">
        <v>1162.6253045370374</v>
      </c>
      <c r="CN13" s="37">
        <v>1162.6253045370374</v>
      </c>
      <c r="CO13" s="37">
        <v>1162.6253045370374</v>
      </c>
      <c r="CP13" s="37">
        <v>1162.6253045370374</v>
      </c>
      <c r="CQ13" s="37">
        <v>582.96254147871434</v>
      </c>
      <c r="CR13" s="37">
        <v>0</v>
      </c>
      <c r="CS13" s="37">
        <v>0</v>
      </c>
      <c r="CT13" s="37">
        <v>0</v>
      </c>
      <c r="CU13" s="37">
        <v>0</v>
      </c>
      <c r="CV13" s="37">
        <v>0</v>
      </c>
      <c r="CW13" s="37">
        <v>0</v>
      </c>
      <c r="CX13" s="37">
        <v>0</v>
      </c>
      <c r="CY13" s="37">
        <v>0</v>
      </c>
      <c r="CZ13" s="37">
        <v>0</v>
      </c>
      <c r="DA13" s="37">
        <v>0</v>
      </c>
      <c r="DB13" s="37">
        <v>0</v>
      </c>
      <c r="DC13" s="37">
        <v>0</v>
      </c>
      <c r="DD13" s="37">
        <v>0</v>
      </c>
    </row>
    <row r="14" spans="1:108" x14ac:dyDescent="0.3">
      <c r="A14" s="411">
        <v>2200578</v>
      </c>
      <c r="B14" s="412" t="s">
        <v>80</v>
      </c>
      <c r="C14" s="429">
        <v>14.478032590840034</v>
      </c>
      <c r="D14" s="430">
        <v>0</v>
      </c>
      <c r="E14" s="430">
        <v>0</v>
      </c>
      <c r="F14" s="431">
        <v>0</v>
      </c>
      <c r="G14" s="432">
        <v>1160.2455201807818</v>
      </c>
      <c r="H14" s="413"/>
      <c r="I14" s="413"/>
      <c r="J14" s="413"/>
      <c r="K14" s="413"/>
      <c r="L14" s="413"/>
      <c r="M14" s="414">
        <v>0</v>
      </c>
      <c r="N14" s="414">
        <v>0</v>
      </c>
      <c r="O14" s="414">
        <v>0</v>
      </c>
      <c r="P14" s="414">
        <v>0</v>
      </c>
      <c r="Q14" s="414">
        <v>0</v>
      </c>
      <c r="R14" s="414">
        <v>0</v>
      </c>
      <c r="S14" s="414">
        <v>0</v>
      </c>
      <c r="T14" s="414">
        <v>0</v>
      </c>
      <c r="U14" s="414">
        <v>0</v>
      </c>
      <c r="V14" s="414">
        <v>0</v>
      </c>
      <c r="W14" s="414">
        <v>0</v>
      </c>
      <c r="X14" s="414">
        <v>0</v>
      </c>
      <c r="Y14" s="414">
        <v>0</v>
      </c>
      <c r="Z14" s="414">
        <v>0</v>
      </c>
      <c r="AA14" s="414">
        <v>0</v>
      </c>
      <c r="AB14" s="414">
        <v>0</v>
      </c>
      <c r="AC14" s="414">
        <v>0</v>
      </c>
      <c r="AD14" s="414">
        <v>0</v>
      </c>
      <c r="AE14" s="414">
        <v>0</v>
      </c>
      <c r="AF14" s="414">
        <v>0</v>
      </c>
      <c r="AG14" s="414">
        <v>0</v>
      </c>
      <c r="AH14" s="414">
        <v>0</v>
      </c>
      <c r="AI14" s="414">
        <v>0</v>
      </c>
      <c r="AJ14" s="414">
        <v>0</v>
      </c>
      <c r="AK14" s="414">
        <v>0</v>
      </c>
      <c r="AL14" s="414">
        <v>0</v>
      </c>
      <c r="AM14" s="414">
        <v>0</v>
      </c>
      <c r="AN14" s="414">
        <v>0</v>
      </c>
      <c r="AO14" s="414">
        <v>0</v>
      </c>
      <c r="AP14" s="414">
        <v>0</v>
      </c>
      <c r="AQ14" s="414">
        <v>0</v>
      </c>
      <c r="AR14" s="415">
        <f t="shared" si="32"/>
        <v>0</v>
      </c>
      <c r="AS14" s="30">
        <v>0</v>
      </c>
      <c r="AT14" s="35">
        <v>0</v>
      </c>
      <c r="AU14" s="35">
        <v>0</v>
      </c>
      <c r="AV14" s="62">
        <v>0</v>
      </c>
      <c r="AW14" s="62">
        <v>0</v>
      </c>
      <c r="AX14" s="36">
        <v>0</v>
      </c>
      <c r="AY14" s="36">
        <v>0</v>
      </c>
      <c r="AZ14" s="36">
        <v>0</v>
      </c>
      <c r="BA14" s="36">
        <v>0</v>
      </c>
      <c r="BB14" s="36">
        <v>0</v>
      </c>
      <c r="BC14" s="36">
        <v>0</v>
      </c>
      <c r="BD14" s="36">
        <v>0</v>
      </c>
      <c r="BE14" s="36">
        <v>0</v>
      </c>
      <c r="BF14" s="36">
        <v>0</v>
      </c>
      <c r="BG14" s="36">
        <v>0</v>
      </c>
      <c r="BH14" s="36">
        <v>0</v>
      </c>
      <c r="BI14" s="36">
        <v>0</v>
      </c>
      <c r="BJ14" s="36">
        <v>0</v>
      </c>
      <c r="BK14" s="36">
        <v>0</v>
      </c>
      <c r="BL14" s="36">
        <v>0</v>
      </c>
      <c r="BM14" s="36">
        <v>0</v>
      </c>
      <c r="BN14" s="36">
        <v>0</v>
      </c>
      <c r="BO14" s="36">
        <v>0</v>
      </c>
      <c r="BP14" s="36">
        <v>0</v>
      </c>
      <c r="BQ14" s="36">
        <v>0</v>
      </c>
      <c r="BR14" s="36">
        <v>0</v>
      </c>
      <c r="BS14" s="36">
        <v>0</v>
      </c>
      <c r="BT14" s="36">
        <v>0</v>
      </c>
      <c r="BU14" s="36">
        <v>0</v>
      </c>
      <c r="BV14" s="36">
        <v>0</v>
      </c>
      <c r="BW14" s="36">
        <v>0</v>
      </c>
      <c r="BX14" s="36">
        <v>0</v>
      </c>
      <c r="BZ14" s="35"/>
      <c r="CA14" s="35"/>
      <c r="CB14" s="35"/>
      <c r="CC14" s="35"/>
      <c r="CD14" s="37">
        <v>789.40633470608009</v>
      </c>
      <c r="CE14" s="37">
        <v>789.40633470608009</v>
      </c>
      <c r="CF14" s="37">
        <v>789.40633470608009</v>
      </c>
      <c r="CG14" s="37">
        <v>789.40633470608009</v>
      </c>
      <c r="CH14" s="37">
        <v>789.40633470608009</v>
      </c>
      <c r="CI14" s="37">
        <v>789.40633470608009</v>
      </c>
      <c r="CJ14" s="37">
        <v>789.40633470608009</v>
      </c>
      <c r="CK14" s="37">
        <v>789.40633470608009</v>
      </c>
      <c r="CL14" s="37">
        <v>527.01772428231413</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D14" s="37">
        <v>0</v>
      </c>
    </row>
    <row r="15" spans="1:108" x14ac:dyDescent="0.3">
      <c r="A15" s="411">
        <v>2302010</v>
      </c>
      <c r="B15" s="412" t="s">
        <v>80</v>
      </c>
      <c r="C15" s="429">
        <v>15</v>
      </c>
      <c r="D15" s="430">
        <v>0</v>
      </c>
      <c r="E15" s="430">
        <v>0</v>
      </c>
      <c r="F15" s="431">
        <v>0</v>
      </c>
      <c r="G15" s="432">
        <v>0</v>
      </c>
      <c r="H15" s="413"/>
      <c r="I15" s="413"/>
      <c r="J15" s="413"/>
      <c r="K15" s="413"/>
      <c r="L15" s="413"/>
      <c r="M15" s="414">
        <v>0</v>
      </c>
      <c r="N15" s="414">
        <v>0</v>
      </c>
      <c r="O15" s="414">
        <v>0</v>
      </c>
      <c r="P15" s="414">
        <v>0</v>
      </c>
      <c r="Q15" s="414">
        <v>0</v>
      </c>
      <c r="R15" s="414">
        <v>0</v>
      </c>
      <c r="S15" s="414">
        <v>0</v>
      </c>
      <c r="T15" s="414">
        <v>0</v>
      </c>
      <c r="U15" s="414">
        <v>0</v>
      </c>
      <c r="V15" s="414">
        <v>0</v>
      </c>
      <c r="W15" s="414">
        <v>0</v>
      </c>
      <c r="X15" s="414">
        <v>0</v>
      </c>
      <c r="Y15" s="414">
        <v>0</v>
      </c>
      <c r="Z15" s="414">
        <v>0</v>
      </c>
      <c r="AA15" s="414">
        <v>0</v>
      </c>
      <c r="AB15" s="414">
        <v>0</v>
      </c>
      <c r="AC15" s="414">
        <v>0</v>
      </c>
      <c r="AD15" s="414">
        <v>0</v>
      </c>
      <c r="AE15" s="414">
        <v>0</v>
      </c>
      <c r="AF15" s="414">
        <v>0</v>
      </c>
      <c r="AG15" s="414">
        <v>0</v>
      </c>
      <c r="AH15" s="414">
        <v>0</v>
      </c>
      <c r="AI15" s="414">
        <v>0</v>
      </c>
      <c r="AJ15" s="414">
        <v>0</v>
      </c>
      <c r="AK15" s="414">
        <v>0</v>
      </c>
      <c r="AL15" s="414">
        <v>0</v>
      </c>
      <c r="AM15" s="414">
        <v>0</v>
      </c>
      <c r="AN15" s="414">
        <v>0</v>
      </c>
      <c r="AO15" s="414">
        <v>0</v>
      </c>
      <c r="AP15" s="414">
        <v>0</v>
      </c>
      <c r="AQ15" s="414">
        <v>0</v>
      </c>
      <c r="AR15" s="415">
        <f t="shared" si="32"/>
        <v>0</v>
      </c>
      <c r="AS15" s="30">
        <v>0</v>
      </c>
      <c r="AT15" s="35">
        <v>0</v>
      </c>
      <c r="AU15" s="35">
        <v>0</v>
      </c>
      <c r="AV15" s="35">
        <v>0</v>
      </c>
      <c r="AW15" s="35">
        <v>0</v>
      </c>
      <c r="AX15" s="36">
        <v>0</v>
      </c>
      <c r="AY15" s="36">
        <v>0</v>
      </c>
      <c r="AZ15" s="36">
        <v>0</v>
      </c>
      <c r="BA15" s="36">
        <v>0</v>
      </c>
      <c r="BB15" s="36">
        <v>0</v>
      </c>
      <c r="BC15" s="36">
        <v>0</v>
      </c>
      <c r="BD15" s="36">
        <v>0</v>
      </c>
      <c r="BE15" s="36">
        <v>0</v>
      </c>
      <c r="BF15" s="36">
        <v>0</v>
      </c>
      <c r="BG15" s="36">
        <v>0</v>
      </c>
      <c r="BH15" s="36">
        <v>0</v>
      </c>
      <c r="BI15" s="36">
        <v>0</v>
      </c>
      <c r="BJ15" s="36">
        <v>0</v>
      </c>
      <c r="BK15" s="36">
        <v>0</v>
      </c>
      <c r="BL15" s="36">
        <v>0</v>
      </c>
      <c r="BM15" s="36">
        <v>0</v>
      </c>
      <c r="BN15" s="36">
        <v>0</v>
      </c>
      <c r="BO15" s="36">
        <v>0</v>
      </c>
      <c r="BP15" s="36">
        <v>0</v>
      </c>
      <c r="BQ15" s="36">
        <v>0</v>
      </c>
      <c r="BR15" s="36">
        <v>0</v>
      </c>
      <c r="BS15" s="36">
        <v>0</v>
      </c>
      <c r="BT15" s="36">
        <v>0</v>
      </c>
      <c r="BU15" s="36">
        <v>0</v>
      </c>
      <c r="BV15" s="36">
        <v>0</v>
      </c>
      <c r="BW15" s="36">
        <v>0</v>
      </c>
      <c r="BX15" s="36">
        <v>0</v>
      </c>
      <c r="BZ15" s="35"/>
      <c r="CA15" s="35"/>
      <c r="CB15" s="35"/>
      <c r="CC15" s="35"/>
      <c r="CD15" s="37">
        <v>51531.316048025001</v>
      </c>
      <c r="CE15" s="37">
        <v>51531.316048025001</v>
      </c>
      <c r="CF15" s="37">
        <v>51531.316048025001</v>
      </c>
      <c r="CG15" s="37">
        <v>51531.316048025001</v>
      </c>
      <c r="CH15" s="37">
        <v>51531.316048025001</v>
      </c>
      <c r="CI15" s="37">
        <v>51531.316048025001</v>
      </c>
      <c r="CJ15" s="37">
        <v>51531.316048025001</v>
      </c>
      <c r="CK15" s="37">
        <v>51531.316048025001</v>
      </c>
      <c r="CL15" s="37">
        <v>51531.316048025001</v>
      </c>
      <c r="CM15" s="37">
        <v>51531.316048025001</v>
      </c>
      <c r="CN15" s="37">
        <v>51531.316048025001</v>
      </c>
      <c r="CO15" s="37">
        <v>51531.316048025001</v>
      </c>
      <c r="CP15" s="37">
        <v>51531.316048025001</v>
      </c>
      <c r="CQ15" s="37">
        <v>51531.316048025001</v>
      </c>
      <c r="CR15" s="37">
        <v>0</v>
      </c>
      <c r="CS15" s="37">
        <v>0</v>
      </c>
      <c r="CT15" s="37">
        <v>0</v>
      </c>
      <c r="CU15" s="37">
        <v>0</v>
      </c>
      <c r="CV15" s="37">
        <v>0</v>
      </c>
      <c r="CW15" s="37">
        <v>0</v>
      </c>
      <c r="CX15" s="37">
        <v>0</v>
      </c>
      <c r="CY15" s="37">
        <v>0</v>
      </c>
      <c r="CZ15" s="37">
        <v>0</v>
      </c>
      <c r="DA15" s="37">
        <v>0</v>
      </c>
      <c r="DB15" s="37">
        <v>0</v>
      </c>
      <c r="DC15" s="37">
        <v>0</v>
      </c>
      <c r="DD15" s="37">
        <v>0</v>
      </c>
    </row>
    <row r="16" spans="1:108" x14ac:dyDescent="0.3">
      <c r="A16" s="411">
        <v>2200748</v>
      </c>
      <c r="B16" s="412" t="s">
        <v>80</v>
      </c>
      <c r="C16" s="429">
        <v>12.547628245394696</v>
      </c>
      <c r="D16" s="430">
        <v>143.94774488400643</v>
      </c>
      <c r="E16" s="430">
        <v>113.17171702780584</v>
      </c>
      <c r="F16" s="431">
        <v>9.8784990383769186E-3</v>
      </c>
      <c r="G16" s="432">
        <v>0</v>
      </c>
      <c r="H16" s="413"/>
      <c r="I16" s="413"/>
      <c r="J16" s="413"/>
      <c r="K16" s="413"/>
      <c r="L16" s="413"/>
      <c r="M16" s="414">
        <v>113.17171702780584</v>
      </c>
      <c r="N16" s="414">
        <v>113.17171702780584</v>
      </c>
      <c r="O16" s="414">
        <v>113.17171702780584</v>
      </c>
      <c r="P16" s="414">
        <v>113.17171702780584</v>
      </c>
      <c r="Q16" s="414">
        <v>113.17171702780584</v>
      </c>
      <c r="R16" s="414">
        <v>113.17171702780584</v>
      </c>
      <c r="S16" s="414">
        <v>113.17171702780584</v>
      </c>
      <c r="T16" s="414">
        <v>113.17171702780584</v>
      </c>
      <c r="U16" s="414">
        <v>113.17171702780584</v>
      </c>
      <c r="V16" s="414">
        <v>113.17171702780584</v>
      </c>
      <c r="W16" s="414">
        <v>113.17171702780584</v>
      </c>
      <c r="X16" s="414">
        <v>113.17171702780584</v>
      </c>
      <c r="Y16" s="414">
        <v>61.97602882424237</v>
      </c>
      <c r="Z16" s="414">
        <v>0</v>
      </c>
      <c r="AA16" s="414">
        <v>0</v>
      </c>
      <c r="AB16" s="414">
        <v>0</v>
      </c>
      <c r="AC16" s="414">
        <v>0</v>
      </c>
      <c r="AD16" s="414">
        <v>0</v>
      </c>
      <c r="AE16" s="414">
        <v>0</v>
      </c>
      <c r="AF16" s="414">
        <v>0</v>
      </c>
      <c r="AG16" s="414">
        <v>0</v>
      </c>
      <c r="AH16" s="414">
        <v>0</v>
      </c>
      <c r="AI16" s="414">
        <v>0</v>
      </c>
      <c r="AJ16" s="414">
        <v>0</v>
      </c>
      <c r="AK16" s="414">
        <v>0</v>
      </c>
      <c r="AL16" s="414">
        <v>0</v>
      </c>
      <c r="AM16" s="414">
        <v>0</v>
      </c>
      <c r="AN16" s="414">
        <v>0</v>
      </c>
      <c r="AO16" s="414">
        <v>0</v>
      </c>
      <c r="AP16" s="414">
        <v>0</v>
      </c>
      <c r="AQ16" s="414">
        <v>0</v>
      </c>
      <c r="AR16" s="415">
        <f t="shared" si="32"/>
        <v>1420.0366331579125</v>
      </c>
      <c r="AS16" s="30">
        <v>0</v>
      </c>
      <c r="AT16" s="35">
        <v>0</v>
      </c>
      <c r="AU16" s="35">
        <v>0</v>
      </c>
      <c r="AV16" s="62">
        <v>0</v>
      </c>
      <c r="AW16" s="62">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2.0113440943202894E-3</v>
      </c>
      <c r="BT16" s="36">
        <v>2.0113440943202894E-3</v>
      </c>
      <c r="BU16" s="36">
        <v>0</v>
      </c>
      <c r="BV16" s="36">
        <v>0</v>
      </c>
      <c r="BW16" s="36">
        <v>0</v>
      </c>
      <c r="BX16" s="36">
        <v>0</v>
      </c>
      <c r="BZ16" s="35"/>
      <c r="CA16" s="35"/>
      <c r="CB16" s="35"/>
      <c r="CC16" s="35"/>
      <c r="CD16" s="37">
        <v>6202.4622346200968</v>
      </c>
      <c r="CE16" s="37">
        <v>6202.4622346200968</v>
      </c>
      <c r="CF16" s="37">
        <v>6202.4622346200968</v>
      </c>
      <c r="CG16" s="37">
        <v>6202.4622346200968</v>
      </c>
      <c r="CH16" s="37">
        <v>6202.4622346200968</v>
      </c>
      <c r="CI16" s="37">
        <v>6202.4622346200968</v>
      </c>
      <c r="CJ16" s="37">
        <v>6202.4622346200968</v>
      </c>
      <c r="CK16" s="37">
        <v>6202.4622346200968</v>
      </c>
      <c r="CL16" s="37">
        <v>6202.4622346200968</v>
      </c>
      <c r="CM16" s="37">
        <v>6202.4622346200968</v>
      </c>
      <c r="CN16" s="37">
        <v>6202.4622346200968</v>
      </c>
      <c r="CO16" s="37">
        <v>6202.4622346200968</v>
      </c>
      <c r="CP16" s="37">
        <v>6202.4622346200968</v>
      </c>
      <c r="CQ16" s="37">
        <v>6202.4622346200968</v>
      </c>
      <c r="CR16" s="37">
        <v>6202.4622346200968</v>
      </c>
      <c r="CS16" s="37">
        <v>6202.4622346200968</v>
      </c>
      <c r="CT16" s="37">
        <v>6202.4622346200968</v>
      </c>
      <c r="CU16" s="37">
        <v>6202.4622346200968</v>
      </c>
      <c r="CV16" s="37">
        <v>6202.4622346200968</v>
      </c>
      <c r="CW16" s="37">
        <v>6202.4622346200968</v>
      </c>
      <c r="CX16" s="37">
        <v>6202.4622346200968</v>
      </c>
      <c r="CY16" s="37">
        <v>6202.4622346200968</v>
      </c>
      <c r="CZ16" s="37">
        <v>6202.4622346200968</v>
      </c>
      <c r="DA16" s="37">
        <v>6202.4622346200968</v>
      </c>
      <c r="DB16" s="37">
        <v>0</v>
      </c>
      <c r="DC16" s="37">
        <v>0</v>
      </c>
      <c r="DD16" s="37">
        <v>0</v>
      </c>
    </row>
    <row r="17" spans="1:108" x14ac:dyDescent="0.3">
      <c r="A17" s="411">
        <v>2301439</v>
      </c>
      <c r="B17" s="412" t="s">
        <v>80</v>
      </c>
      <c r="C17" s="429">
        <v>15</v>
      </c>
      <c r="D17" s="430">
        <v>108.00945675877158</v>
      </c>
      <c r="E17" s="430">
        <v>84.917034903746213</v>
      </c>
      <c r="F17" s="431">
        <v>1.173815118530812E-2</v>
      </c>
      <c r="G17" s="432">
        <v>7796.6316632365215</v>
      </c>
      <c r="H17" s="413"/>
      <c r="I17" s="413"/>
      <c r="J17" s="413"/>
      <c r="K17" s="413"/>
      <c r="L17" s="413"/>
      <c r="M17" s="414">
        <v>84.917034903746213</v>
      </c>
      <c r="N17" s="414">
        <v>84.917034903746213</v>
      </c>
      <c r="O17" s="414">
        <v>84.917034903746213</v>
      </c>
      <c r="P17" s="414">
        <v>84.917034903746213</v>
      </c>
      <c r="Q17" s="414">
        <v>84.917034903746213</v>
      </c>
      <c r="R17" s="414">
        <v>84.917034903746213</v>
      </c>
      <c r="S17" s="414">
        <v>84.917034903746213</v>
      </c>
      <c r="T17" s="414">
        <v>84.917034903746213</v>
      </c>
      <c r="U17" s="414">
        <v>84.917034903746213</v>
      </c>
      <c r="V17" s="414">
        <v>84.917034903746213</v>
      </c>
      <c r="W17" s="414">
        <v>84.917034903746213</v>
      </c>
      <c r="X17" s="414">
        <v>84.917034903746213</v>
      </c>
      <c r="Y17" s="414">
        <v>84.917034903746213</v>
      </c>
      <c r="Z17" s="414">
        <v>84.917034903746213</v>
      </c>
      <c r="AA17" s="414">
        <v>84.917034903746213</v>
      </c>
      <c r="AB17" s="414">
        <v>0</v>
      </c>
      <c r="AC17" s="414">
        <v>0</v>
      </c>
      <c r="AD17" s="414">
        <v>0</v>
      </c>
      <c r="AE17" s="414">
        <v>0</v>
      </c>
      <c r="AF17" s="414">
        <v>0</v>
      </c>
      <c r="AG17" s="414">
        <v>0</v>
      </c>
      <c r="AH17" s="414">
        <v>0</v>
      </c>
      <c r="AI17" s="414">
        <v>0</v>
      </c>
      <c r="AJ17" s="414">
        <v>0</v>
      </c>
      <c r="AK17" s="414">
        <v>0</v>
      </c>
      <c r="AL17" s="414">
        <v>0</v>
      </c>
      <c r="AM17" s="414">
        <v>0</v>
      </c>
      <c r="AN17" s="414">
        <v>0</v>
      </c>
      <c r="AO17" s="414">
        <v>0</v>
      </c>
      <c r="AP17" s="414">
        <v>0</v>
      </c>
      <c r="AQ17" s="414">
        <v>0</v>
      </c>
      <c r="AR17" s="415">
        <f t="shared" si="32"/>
        <v>1273.7555235561931</v>
      </c>
      <c r="AS17" s="30">
        <v>0</v>
      </c>
      <c r="AT17" s="35">
        <v>0</v>
      </c>
      <c r="AU17" s="35">
        <v>0</v>
      </c>
      <c r="AV17" s="62">
        <v>0</v>
      </c>
      <c r="AW17" s="62">
        <v>0</v>
      </c>
      <c r="AX17" s="36">
        <v>0</v>
      </c>
      <c r="AY17" s="36">
        <v>0</v>
      </c>
      <c r="AZ17" s="36">
        <v>0</v>
      </c>
      <c r="BA17" s="36">
        <v>0</v>
      </c>
      <c r="BB17" s="36">
        <v>0</v>
      </c>
      <c r="BC17" s="36">
        <v>0</v>
      </c>
      <c r="BD17" s="36">
        <v>0</v>
      </c>
      <c r="BE17" s="36">
        <v>0</v>
      </c>
      <c r="BF17" s="36">
        <v>0</v>
      </c>
      <c r="BG17" s="36">
        <v>0</v>
      </c>
      <c r="BH17" s="36">
        <v>0</v>
      </c>
      <c r="BI17" s="36">
        <v>0</v>
      </c>
      <c r="BJ17" s="36">
        <v>0</v>
      </c>
      <c r="BK17" s="36">
        <v>0</v>
      </c>
      <c r="BL17" s="36">
        <v>0</v>
      </c>
      <c r="BM17" s="36">
        <v>0</v>
      </c>
      <c r="BN17" s="36">
        <v>0</v>
      </c>
      <c r="BO17" s="36">
        <v>0</v>
      </c>
      <c r="BP17" s="36">
        <v>0</v>
      </c>
      <c r="BQ17" s="36">
        <v>0</v>
      </c>
      <c r="BR17" s="36">
        <v>0</v>
      </c>
      <c r="BS17" s="36">
        <v>0</v>
      </c>
      <c r="BT17" s="36">
        <v>0</v>
      </c>
      <c r="BU17" s="36">
        <v>0</v>
      </c>
      <c r="BV17" s="36">
        <v>0</v>
      </c>
      <c r="BW17" s="36">
        <v>0</v>
      </c>
      <c r="BX17" s="36">
        <v>0</v>
      </c>
      <c r="BZ17" s="35"/>
      <c r="CA17" s="35"/>
      <c r="CB17" s="35"/>
      <c r="CC17" s="35"/>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D17" s="37">
        <v>0</v>
      </c>
    </row>
    <row r="18" spans="1:108" x14ac:dyDescent="0.3">
      <c r="A18" s="411">
        <v>2301625</v>
      </c>
      <c r="B18" s="412" t="s">
        <v>80</v>
      </c>
      <c r="C18" s="429">
        <v>15</v>
      </c>
      <c r="D18" s="430">
        <v>5.0007426733579479</v>
      </c>
      <c r="E18" s="430">
        <v>3.9315838897940183</v>
      </c>
      <c r="F18" s="431">
        <v>5.3195670197968693E-4</v>
      </c>
      <c r="G18" s="432">
        <v>0</v>
      </c>
      <c r="H18" s="413"/>
      <c r="I18" s="413"/>
      <c r="J18" s="413"/>
      <c r="K18" s="413"/>
      <c r="L18" s="413"/>
      <c r="M18" s="414">
        <v>3.9315838897940183</v>
      </c>
      <c r="N18" s="414">
        <v>3.9315838897940183</v>
      </c>
      <c r="O18" s="414">
        <v>3.9315838897940183</v>
      </c>
      <c r="P18" s="414">
        <v>3.9315838897940183</v>
      </c>
      <c r="Q18" s="414">
        <v>3.9315838897940183</v>
      </c>
      <c r="R18" s="414">
        <v>3.9315838897940183</v>
      </c>
      <c r="S18" s="414">
        <v>3.9315838897940183</v>
      </c>
      <c r="T18" s="414">
        <v>3.9315838897940183</v>
      </c>
      <c r="U18" s="414">
        <v>3.9315838897940183</v>
      </c>
      <c r="V18" s="414">
        <v>3.9315838897940183</v>
      </c>
      <c r="W18" s="414">
        <v>3.9315838897940183</v>
      </c>
      <c r="X18" s="414">
        <v>3.9315838897940183</v>
      </c>
      <c r="Y18" s="414">
        <v>3.9315838897940183</v>
      </c>
      <c r="Z18" s="414">
        <v>3.9315838897940183</v>
      </c>
      <c r="AA18" s="414">
        <v>3.9315838897940183</v>
      </c>
      <c r="AB18" s="414">
        <v>0</v>
      </c>
      <c r="AC18" s="414">
        <v>0</v>
      </c>
      <c r="AD18" s="414">
        <v>0</v>
      </c>
      <c r="AE18" s="414">
        <v>0</v>
      </c>
      <c r="AF18" s="414">
        <v>0</v>
      </c>
      <c r="AG18" s="414">
        <v>0</v>
      </c>
      <c r="AH18" s="414">
        <v>0</v>
      </c>
      <c r="AI18" s="414">
        <v>0</v>
      </c>
      <c r="AJ18" s="414">
        <v>0</v>
      </c>
      <c r="AK18" s="414">
        <v>0</v>
      </c>
      <c r="AL18" s="414">
        <v>0</v>
      </c>
      <c r="AM18" s="414">
        <v>0</v>
      </c>
      <c r="AN18" s="414">
        <v>0</v>
      </c>
      <c r="AO18" s="414">
        <v>0</v>
      </c>
      <c r="AP18" s="414">
        <v>0</v>
      </c>
      <c r="AQ18" s="414">
        <v>0</v>
      </c>
      <c r="AR18" s="415">
        <f t="shared" si="32"/>
        <v>58.973758346910287</v>
      </c>
      <c r="AS18" s="30">
        <v>0</v>
      </c>
      <c r="AT18" s="35">
        <v>0</v>
      </c>
      <c r="AU18" s="35">
        <v>0</v>
      </c>
      <c r="AV18" s="35">
        <v>0</v>
      </c>
      <c r="AW18" s="35">
        <v>0</v>
      </c>
      <c r="AX18" s="36">
        <v>0</v>
      </c>
      <c r="AY18" s="36">
        <v>0</v>
      </c>
      <c r="AZ18" s="36">
        <v>0</v>
      </c>
      <c r="BA18" s="36">
        <v>0</v>
      </c>
      <c r="BB18" s="36">
        <v>0</v>
      </c>
      <c r="BC18" s="36">
        <v>0</v>
      </c>
      <c r="BD18" s="36">
        <v>0</v>
      </c>
      <c r="BE18" s="36">
        <v>0</v>
      </c>
      <c r="BF18" s="36">
        <v>0</v>
      </c>
      <c r="BG18" s="36">
        <v>0</v>
      </c>
      <c r="BH18" s="36">
        <v>0</v>
      </c>
      <c r="BI18" s="36">
        <v>0</v>
      </c>
      <c r="BJ18" s="36">
        <v>0</v>
      </c>
      <c r="BK18" s="36">
        <v>0</v>
      </c>
      <c r="BL18" s="36">
        <v>0</v>
      </c>
      <c r="BM18" s="36">
        <v>0</v>
      </c>
      <c r="BN18" s="36">
        <v>0</v>
      </c>
      <c r="BO18" s="36">
        <v>0</v>
      </c>
      <c r="BP18" s="36">
        <v>0</v>
      </c>
      <c r="BQ18" s="36">
        <v>0</v>
      </c>
      <c r="BR18" s="36">
        <v>0</v>
      </c>
      <c r="BS18" s="36">
        <v>0</v>
      </c>
      <c r="BT18" s="36">
        <v>0</v>
      </c>
      <c r="BU18" s="36">
        <v>0</v>
      </c>
      <c r="BV18" s="36">
        <v>0</v>
      </c>
      <c r="BW18" s="36">
        <v>0</v>
      </c>
      <c r="BX18" s="36">
        <v>0</v>
      </c>
      <c r="BZ18" s="35"/>
      <c r="CA18" s="35"/>
      <c r="CB18" s="35"/>
      <c r="CC18" s="35"/>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D18" s="37">
        <v>0</v>
      </c>
    </row>
    <row r="19" spans="1:108" x14ac:dyDescent="0.3">
      <c r="A19" s="411">
        <v>2200668</v>
      </c>
      <c r="B19" s="412" t="s">
        <v>80</v>
      </c>
      <c r="C19" s="429">
        <v>9.6520217272266891</v>
      </c>
      <c r="D19" s="430">
        <v>134.7262363507237</v>
      </c>
      <c r="E19" s="430">
        <v>105.92176701893897</v>
      </c>
      <c r="F19" s="431">
        <v>0</v>
      </c>
      <c r="G19" s="432">
        <v>0</v>
      </c>
      <c r="H19" s="413"/>
      <c r="I19" s="413"/>
      <c r="J19" s="413"/>
      <c r="K19" s="413"/>
      <c r="L19" s="413"/>
      <c r="M19" s="414">
        <v>105.92176701893897</v>
      </c>
      <c r="N19" s="414">
        <v>105.92176701893897</v>
      </c>
      <c r="O19" s="414">
        <v>105.92176701893897</v>
      </c>
      <c r="P19" s="414">
        <v>105.92176701893897</v>
      </c>
      <c r="Q19" s="414">
        <v>105.92176701893897</v>
      </c>
      <c r="R19" s="414">
        <v>105.92176701893897</v>
      </c>
      <c r="S19" s="414">
        <v>105.92176701893897</v>
      </c>
      <c r="T19" s="414">
        <v>105.92176701893897</v>
      </c>
      <c r="U19" s="414">
        <v>105.92176701893897</v>
      </c>
      <c r="V19" s="414">
        <v>69.063293482591533</v>
      </c>
      <c r="W19" s="414">
        <v>0</v>
      </c>
      <c r="X19" s="414">
        <v>0</v>
      </c>
      <c r="Y19" s="414">
        <v>0</v>
      </c>
      <c r="Z19" s="414">
        <v>0</v>
      </c>
      <c r="AA19" s="414">
        <v>0</v>
      </c>
      <c r="AB19" s="414">
        <v>0</v>
      </c>
      <c r="AC19" s="414">
        <v>0</v>
      </c>
      <c r="AD19" s="414">
        <v>0</v>
      </c>
      <c r="AE19" s="414">
        <v>0</v>
      </c>
      <c r="AF19" s="414">
        <v>0</v>
      </c>
      <c r="AG19" s="414">
        <v>0</v>
      </c>
      <c r="AH19" s="414">
        <v>0</v>
      </c>
      <c r="AI19" s="414">
        <v>0</v>
      </c>
      <c r="AJ19" s="414">
        <v>0</v>
      </c>
      <c r="AK19" s="414">
        <v>0</v>
      </c>
      <c r="AL19" s="414">
        <v>0</v>
      </c>
      <c r="AM19" s="414">
        <v>0</v>
      </c>
      <c r="AN19" s="414">
        <v>0</v>
      </c>
      <c r="AO19" s="414">
        <v>0</v>
      </c>
      <c r="AP19" s="414">
        <v>0</v>
      </c>
      <c r="AQ19" s="414">
        <v>0</v>
      </c>
      <c r="AR19" s="415">
        <f t="shared" si="32"/>
        <v>1022.359196653042</v>
      </c>
      <c r="AS19" s="30">
        <v>0</v>
      </c>
      <c r="AT19" s="35">
        <v>0</v>
      </c>
      <c r="AU19" s="35">
        <v>0</v>
      </c>
      <c r="AV19" s="62">
        <v>0</v>
      </c>
      <c r="AW19" s="62">
        <v>0</v>
      </c>
      <c r="AX19" s="36">
        <v>0</v>
      </c>
      <c r="AY19" s="36">
        <v>0</v>
      </c>
      <c r="AZ19" s="36">
        <v>0</v>
      </c>
      <c r="BA19" s="36">
        <v>0</v>
      </c>
      <c r="BB19" s="36">
        <v>0</v>
      </c>
      <c r="BC19" s="36">
        <v>0</v>
      </c>
      <c r="BD19" s="36">
        <v>0</v>
      </c>
      <c r="BE19" s="36">
        <v>0</v>
      </c>
      <c r="BF19" s="36">
        <v>0</v>
      </c>
      <c r="BG19" s="36">
        <v>0</v>
      </c>
      <c r="BH19" s="36">
        <v>0</v>
      </c>
      <c r="BI19" s="36">
        <v>0</v>
      </c>
      <c r="BJ19" s="36">
        <v>0</v>
      </c>
      <c r="BK19" s="36">
        <v>0</v>
      </c>
      <c r="BL19" s="36">
        <v>0</v>
      </c>
      <c r="BM19" s="36">
        <v>0</v>
      </c>
      <c r="BN19" s="36">
        <v>0</v>
      </c>
      <c r="BO19" s="36">
        <v>0</v>
      </c>
      <c r="BP19" s="36">
        <v>0</v>
      </c>
      <c r="BQ19" s="36">
        <v>0</v>
      </c>
      <c r="BR19" s="36">
        <v>0</v>
      </c>
      <c r="BS19" s="36">
        <v>0</v>
      </c>
      <c r="BT19" s="36">
        <v>0</v>
      </c>
      <c r="BU19" s="36">
        <v>0</v>
      </c>
      <c r="BV19" s="36">
        <v>0</v>
      </c>
      <c r="BW19" s="36">
        <v>0</v>
      </c>
      <c r="BX19" s="36">
        <v>0</v>
      </c>
      <c r="BZ19" s="35"/>
      <c r="CA19" s="35"/>
      <c r="CB19" s="35"/>
      <c r="CC19" s="35"/>
      <c r="CD19" s="37">
        <v>23589.073195502398</v>
      </c>
      <c r="CE19" s="37">
        <v>23589.073195502398</v>
      </c>
      <c r="CF19" s="37">
        <v>23589.073195502398</v>
      </c>
      <c r="CG19" s="37">
        <v>23589.073195502398</v>
      </c>
      <c r="CH19" s="37">
        <v>23589.073195502398</v>
      </c>
      <c r="CI19" s="37">
        <v>23589.073195502398</v>
      </c>
      <c r="CJ19" s="37">
        <v>23589.073195502398</v>
      </c>
      <c r="CK19" s="37">
        <v>23589.073195502398</v>
      </c>
      <c r="CL19" s="37">
        <v>23589.073195502398</v>
      </c>
      <c r="CM19" s="37">
        <v>23589.073195502398</v>
      </c>
      <c r="CN19" s="37">
        <v>23589.073195502398</v>
      </c>
      <c r="CO19" s="37">
        <v>13396.153498406267</v>
      </c>
      <c r="CP19" s="37">
        <v>0</v>
      </c>
      <c r="CQ19" s="37">
        <v>0</v>
      </c>
      <c r="CR19" s="37">
        <v>0</v>
      </c>
      <c r="CS19" s="37">
        <v>0</v>
      </c>
      <c r="CT19" s="37">
        <v>0</v>
      </c>
      <c r="CU19" s="37">
        <v>0</v>
      </c>
      <c r="CV19" s="37">
        <v>0</v>
      </c>
      <c r="CW19" s="37">
        <v>0</v>
      </c>
      <c r="CX19" s="37">
        <v>0</v>
      </c>
      <c r="CY19" s="37">
        <v>0</v>
      </c>
      <c r="CZ19" s="37">
        <v>0</v>
      </c>
      <c r="DA19" s="37">
        <v>0</v>
      </c>
      <c r="DB19" s="37">
        <v>0</v>
      </c>
      <c r="DC19" s="37">
        <v>0</v>
      </c>
      <c r="DD19" s="37">
        <v>0</v>
      </c>
    </row>
    <row r="20" spans="1:108" x14ac:dyDescent="0.3">
      <c r="A20" s="411">
        <v>2300147</v>
      </c>
      <c r="B20" s="412" t="s">
        <v>80</v>
      </c>
      <c r="C20" s="429">
        <v>11.582426072672028</v>
      </c>
      <c r="D20" s="430">
        <v>64.321591784861894</v>
      </c>
      <c r="E20" s="430">
        <v>50.569635461258429</v>
      </c>
      <c r="F20" s="431">
        <v>8.4259301797773196E-3</v>
      </c>
      <c r="G20" s="432">
        <v>0</v>
      </c>
      <c r="H20" s="413"/>
      <c r="I20" s="413"/>
      <c r="J20" s="413"/>
      <c r="K20" s="413"/>
      <c r="L20" s="413"/>
      <c r="M20" s="414">
        <v>50.569635461258429</v>
      </c>
      <c r="N20" s="414">
        <v>50.569635461258429</v>
      </c>
      <c r="O20" s="414">
        <v>50.569635461258429</v>
      </c>
      <c r="P20" s="414">
        <v>50.569635461258429</v>
      </c>
      <c r="Q20" s="414">
        <v>50.569635461258429</v>
      </c>
      <c r="R20" s="414">
        <v>50.569635461258429</v>
      </c>
      <c r="S20" s="414">
        <v>50.569635461258429</v>
      </c>
      <c r="T20" s="414">
        <v>50.569635461258429</v>
      </c>
      <c r="U20" s="414">
        <v>50.569635461258429</v>
      </c>
      <c r="V20" s="414">
        <v>50.569635461258429</v>
      </c>
      <c r="W20" s="414">
        <v>50.569635461258429</v>
      </c>
      <c r="X20" s="414">
        <v>29.453074178156879</v>
      </c>
      <c r="Y20" s="414">
        <v>0</v>
      </c>
      <c r="Z20" s="414">
        <v>0</v>
      </c>
      <c r="AA20" s="414">
        <v>0</v>
      </c>
      <c r="AB20" s="414">
        <v>0</v>
      </c>
      <c r="AC20" s="414">
        <v>0</v>
      </c>
      <c r="AD20" s="414">
        <v>0</v>
      </c>
      <c r="AE20" s="414">
        <v>0</v>
      </c>
      <c r="AF20" s="414">
        <v>0</v>
      </c>
      <c r="AG20" s="414">
        <v>0</v>
      </c>
      <c r="AH20" s="414">
        <v>0</v>
      </c>
      <c r="AI20" s="414">
        <v>0</v>
      </c>
      <c r="AJ20" s="414">
        <v>0</v>
      </c>
      <c r="AK20" s="414">
        <v>0</v>
      </c>
      <c r="AL20" s="414">
        <v>0</v>
      </c>
      <c r="AM20" s="414">
        <v>0</v>
      </c>
      <c r="AN20" s="414">
        <v>0</v>
      </c>
      <c r="AO20" s="414">
        <v>0</v>
      </c>
      <c r="AP20" s="414">
        <v>0</v>
      </c>
      <c r="AQ20" s="414">
        <v>0</v>
      </c>
      <c r="AR20" s="415">
        <f t="shared" si="32"/>
        <v>585.7190642519995</v>
      </c>
      <c r="AS20" s="30">
        <v>0</v>
      </c>
      <c r="AT20" s="35">
        <v>0</v>
      </c>
      <c r="AU20" s="35">
        <v>0</v>
      </c>
      <c r="AV20" s="62">
        <v>0</v>
      </c>
      <c r="AW20" s="62">
        <v>0</v>
      </c>
      <c r="AX20" s="36">
        <v>0</v>
      </c>
      <c r="AY20" s="36">
        <v>0</v>
      </c>
      <c r="AZ20" s="36">
        <v>0</v>
      </c>
      <c r="BA20" s="36">
        <v>0</v>
      </c>
      <c r="BB20" s="36">
        <v>0</v>
      </c>
      <c r="BC20" s="36">
        <v>0</v>
      </c>
      <c r="BD20" s="36">
        <v>0</v>
      </c>
      <c r="BE20" s="36">
        <v>0</v>
      </c>
      <c r="BF20" s="36">
        <v>0</v>
      </c>
      <c r="BG20" s="36">
        <v>0</v>
      </c>
      <c r="BH20" s="36">
        <v>0</v>
      </c>
      <c r="BI20" s="36">
        <v>0</v>
      </c>
      <c r="BJ20" s="36">
        <v>0</v>
      </c>
      <c r="BK20" s="36">
        <v>0</v>
      </c>
      <c r="BL20" s="36">
        <v>0</v>
      </c>
      <c r="BM20" s="36">
        <v>0</v>
      </c>
      <c r="BN20" s="36">
        <v>0</v>
      </c>
      <c r="BO20" s="36">
        <v>0</v>
      </c>
      <c r="BP20" s="36">
        <v>0</v>
      </c>
      <c r="BQ20" s="36">
        <v>0</v>
      </c>
      <c r="BR20" s="36">
        <v>0</v>
      </c>
      <c r="BS20" s="36">
        <v>0</v>
      </c>
      <c r="BT20" s="36">
        <v>0</v>
      </c>
      <c r="BU20" s="36">
        <v>0</v>
      </c>
      <c r="BV20" s="36">
        <v>0</v>
      </c>
      <c r="BW20" s="36">
        <v>0</v>
      </c>
      <c r="BX20" s="36">
        <v>0</v>
      </c>
      <c r="BZ20" s="35"/>
      <c r="CA20" s="35"/>
      <c r="CB20" s="35"/>
      <c r="CC20" s="35"/>
      <c r="CD20" s="37">
        <v>28607.432669045964</v>
      </c>
      <c r="CE20" s="37">
        <v>28607.432669045964</v>
      </c>
      <c r="CF20" s="37">
        <v>28607.432669045964</v>
      </c>
      <c r="CG20" s="37">
        <v>28607.432669045964</v>
      </c>
      <c r="CH20" s="37">
        <v>28607.432669045964</v>
      </c>
      <c r="CI20" s="37">
        <v>28607.432669045964</v>
      </c>
      <c r="CJ20" s="37">
        <v>28607.432669045964</v>
      </c>
      <c r="CK20" s="37">
        <v>28607.432669045964</v>
      </c>
      <c r="CL20" s="37">
        <v>28607.432669045964</v>
      </c>
      <c r="CM20" s="37">
        <v>28607.432669045964</v>
      </c>
      <c r="CN20" s="37">
        <v>28607.432669045964</v>
      </c>
      <c r="CO20" s="37">
        <v>28607.432669045964</v>
      </c>
      <c r="CP20" s="37">
        <v>28607.432669045964</v>
      </c>
      <c r="CQ20" s="37">
        <v>28607.432669045964</v>
      </c>
      <c r="CR20" s="37">
        <v>11522.505590828976</v>
      </c>
      <c r="CS20" s="37">
        <v>0</v>
      </c>
      <c r="CT20" s="37">
        <v>0</v>
      </c>
      <c r="CU20" s="37">
        <v>0</v>
      </c>
      <c r="CV20" s="37">
        <v>0</v>
      </c>
      <c r="CW20" s="37">
        <v>0</v>
      </c>
      <c r="CX20" s="37">
        <v>0</v>
      </c>
      <c r="CY20" s="37">
        <v>0</v>
      </c>
      <c r="CZ20" s="37">
        <v>0</v>
      </c>
      <c r="DA20" s="37">
        <v>0</v>
      </c>
      <c r="DB20" s="37">
        <v>0</v>
      </c>
      <c r="DC20" s="37">
        <v>0</v>
      </c>
      <c r="DD20" s="37">
        <v>0</v>
      </c>
    </row>
    <row r="21" spans="1:108" x14ac:dyDescent="0.3">
      <c r="A21" s="411">
        <v>2200905</v>
      </c>
      <c r="B21" s="412" t="s">
        <v>80</v>
      </c>
      <c r="C21" s="429">
        <v>14.478032590840034</v>
      </c>
      <c r="D21" s="430">
        <v>6.8109063042263722</v>
      </c>
      <c r="E21" s="430">
        <v>5.3547345363827743</v>
      </c>
      <c r="F21" s="431">
        <v>0</v>
      </c>
      <c r="G21" s="432">
        <v>0</v>
      </c>
      <c r="H21" s="413"/>
      <c r="I21" s="413"/>
      <c r="J21" s="413"/>
      <c r="K21" s="413"/>
      <c r="L21" s="413"/>
      <c r="M21" s="414">
        <v>5.3547345363827743</v>
      </c>
      <c r="N21" s="414">
        <v>5.3547345363827743</v>
      </c>
      <c r="O21" s="414">
        <v>5.3547345363827743</v>
      </c>
      <c r="P21" s="414">
        <v>5.3547345363827743</v>
      </c>
      <c r="Q21" s="414">
        <v>5.3547345363827743</v>
      </c>
      <c r="R21" s="414">
        <v>5.3547345363827743</v>
      </c>
      <c r="S21" s="414">
        <v>5.3547345363827743</v>
      </c>
      <c r="T21" s="414">
        <v>5.3547345363827743</v>
      </c>
      <c r="U21" s="414">
        <v>5.3547345363827743</v>
      </c>
      <c r="V21" s="414">
        <v>5.3547345363827743</v>
      </c>
      <c r="W21" s="414">
        <v>5.3547345363827743</v>
      </c>
      <c r="X21" s="414">
        <v>5.3547345363827743</v>
      </c>
      <c r="Y21" s="414">
        <v>5.3547345363827743</v>
      </c>
      <c r="Z21" s="414">
        <v>5.3547345363827743</v>
      </c>
      <c r="AA21" s="414">
        <v>2.5597376236876634</v>
      </c>
      <c r="AB21" s="414">
        <v>0</v>
      </c>
      <c r="AC21" s="414">
        <v>0</v>
      </c>
      <c r="AD21" s="414">
        <v>0</v>
      </c>
      <c r="AE21" s="414">
        <v>0</v>
      </c>
      <c r="AF21" s="414">
        <v>0</v>
      </c>
      <c r="AG21" s="414">
        <v>0</v>
      </c>
      <c r="AH21" s="414">
        <v>0</v>
      </c>
      <c r="AI21" s="414">
        <v>0</v>
      </c>
      <c r="AJ21" s="414">
        <v>0</v>
      </c>
      <c r="AK21" s="414">
        <v>0</v>
      </c>
      <c r="AL21" s="414">
        <v>0</v>
      </c>
      <c r="AM21" s="414">
        <v>0</v>
      </c>
      <c r="AN21" s="414">
        <v>0</v>
      </c>
      <c r="AO21" s="414">
        <v>0</v>
      </c>
      <c r="AP21" s="414">
        <v>0</v>
      </c>
      <c r="AQ21" s="414">
        <v>0</v>
      </c>
      <c r="AR21" s="415">
        <f t="shared" si="32"/>
        <v>77.526021133046498</v>
      </c>
      <c r="AS21" s="30">
        <v>0</v>
      </c>
      <c r="AT21" s="35">
        <v>0</v>
      </c>
      <c r="AU21" s="35">
        <v>0</v>
      </c>
      <c r="AV21" s="35">
        <v>0</v>
      </c>
      <c r="AW21" s="35">
        <v>0</v>
      </c>
      <c r="AX21" s="36">
        <v>0</v>
      </c>
      <c r="AY21" s="36">
        <v>0</v>
      </c>
      <c r="AZ21" s="36">
        <v>0</v>
      </c>
      <c r="BA21" s="36">
        <v>0</v>
      </c>
      <c r="BB21" s="36">
        <v>0</v>
      </c>
      <c r="BC21" s="36">
        <v>0</v>
      </c>
      <c r="BD21" s="36">
        <v>0</v>
      </c>
      <c r="BE21" s="36">
        <v>0</v>
      </c>
      <c r="BF21" s="36">
        <v>0</v>
      </c>
      <c r="BG21" s="36">
        <v>0</v>
      </c>
      <c r="BH21" s="36">
        <v>0</v>
      </c>
      <c r="BI21" s="36">
        <v>0</v>
      </c>
      <c r="BJ21" s="36">
        <v>0</v>
      </c>
      <c r="BK21" s="36">
        <v>0</v>
      </c>
      <c r="BL21" s="36">
        <v>0</v>
      </c>
      <c r="BM21" s="36">
        <v>0</v>
      </c>
      <c r="BN21" s="36">
        <v>0</v>
      </c>
      <c r="BO21" s="36">
        <v>0</v>
      </c>
      <c r="BP21" s="36">
        <v>0</v>
      </c>
      <c r="BQ21" s="36">
        <v>0</v>
      </c>
      <c r="BR21" s="36">
        <v>0</v>
      </c>
      <c r="BS21" s="36">
        <v>0</v>
      </c>
      <c r="BT21" s="36">
        <v>0</v>
      </c>
      <c r="BU21" s="36">
        <v>0</v>
      </c>
      <c r="BV21" s="36">
        <v>0</v>
      </c>
      <c r="BW21" s="36">
        <v>0</v>
      </c>
      <c r="BX21" s="36">
        <v>0</v>
      </c>
      <c r="BZ21" s="35"/>
      <c r="CA21" s="35"/>
      <c r="CB21" s="35"/>
      <c r="CC21" s="35"/>
      <c r="CD21" s="37">
        <v>269845.36356635514</v>
      </c>
      <c r="CE21" s="37">
        <v>269845.36356635514</v>
      </c>
      <c r="CF21" s="37">
        <v>269845.36356635514</v>
      </c>
      <c r="CG21" s="37">
        <v>269845.36356635514</v>
      </c>
      <c r="CH21" s="37">
        <v>269845.36356635514</v>
      </c>
      <c r="CI21" s="37">
        <v>269845.36356635514</v>
      </c>
      <c r="CJ21" s="37">
        <v>269845.36356635514</v>
      </c>
      <c r="CK21" s="37">
        <v>269845.36356635514</v>
      </c>
      <c r="CL21" s="37">
        <v>49714.178228740733</v>
      </c>
      <c r="CM21" s="37">
        <v>0</v>
      </c>
      <c r="CN21" s="37">
        <v>0</v>
      </c>
      <c r="CO21" s="37">
        <v>0</v>
      </c>
      <c r="CP21" s="37">
        <v>0</v>
      </c>
      <c r="CQ21" s="37">
        <v>0</v>
      </c>
      <c r="CR21" s="37">
        <v>0</v>
      </c>
      <c r="CS21" s="37">
        <v>0</v>
      </c>
      <c r="CT21" s="37">
        <v>0</v>
      </c>
      <c r="CU21" s="37">
        <v>0</v>
      </c>
      <c r="CV21" s="37">
        <v>0</v>
      </c>
      <c r="CW21" s="37">
        <v>0</v>
      </c>
      <c r="CX21" s="37">
        <v>0</v>
      </c>
      <c r="CY21" s="37">
        <v>0</v>
      </c>
      <c r="CZ21" s="37">
        <v>0</v>
      </c>
      <c r="DA21" s="37">
        <v>0</v>
      </c>
      <c r="DB21" s="37">
        <v>0</v>
      </c>
      <c r="DC21" s="37">
        <v>0</v>
      </c>
      <c r="DD21" s="37">
        <v>0</v>
      </c>
    </row>
    <row r="22" spans="1:108" x14ac:dyDescent="0.3">
      <c r="A22" s="411">
        <v>2200770</v>
      </c>
      <c r="B22" s="412" t="s">
        <v>80</v>
      </c>
      <c r="C22" s="429">
        <v>15</v>
      </c>
      <c r="D22" s="430">
        <v>191.23393373704621</v>
      </c>
      <c r="E22" s="430">
        <v>150.34811870406574</v>
      </c>
      <c r="F22" s="431">
        <v>3.2990419325402684E-2</v>
      </c>
      <c r="G22" s="432">
        <v>-313.26879677032224</v>
      </c>
      <c r="H22" s="413"/>
      <c r="I22" s="413"/>
      <c r="J22" s="413"/>
      <c r="K22" s="413"/>
      <c r="L22" s="413"/>
      <c r="M22" s="414">
        <v>150.34811870406574</v>
      </c>
      <c r="N22" s="414">
        <v>150.34811870406574</v>
      </c>
      <c r="O22" s="414">
        <v>150.34811870406574</v>
      </c>
      <c r="P22" s="414">
        <v>150.34811870406574</v>
      </c>
      <c r="Q22" s="414">
        <v>150.34811870406574</v>
      </c>
      <c r="R22" s="414">
        <v>150.34811870406574</v>
      </c>
      <c r="S22" s="414">
        <v>150.34811870406574</v>
      </c>
      <c r="T22" s="414">
        <v>150.34811870406574</v>
      </c>
      <c r="U22" s="414">
        <v>150.34811870406574</v>
      </c>
      <c r="V22" s="414">
        <v>150.34811870406574</v>
      </c>
      <c r="W22" s="414">
        <v>150.34811870406574</v>
      </c>
      <c r="X22" s="414">
        <v>150.34811870406574</v>
      </c>
      <c r="Y22" s="414">
        <v>150.34811870406574</v>
      </c>
      <c r="Z22" s="414">
        <v>150.34811870406574</v>
      </c>
      <c r="AA22" s="414">
        <v>150.34811870406574</v>
      </c>
      <c r="AB22" s="414">
        <v>0</v>
      </c>
      <c r="AC22" s="414">
        <v>0</v>
      </c>
      <c r="AD22" s="414">
        <v>0</v>
      </c>
      <c r="AE22" s="414">
        <v>0</v>
      </c>
      <c r="AF22" s="414">
        <v>0</v>
      </c>
      <c r="AG22" s="414">
        <v>0</v>
      </c>
      <c r="AH22" s="414">
        <v>0</v>
      </c>
      <c r="AI22" s="414">
        <v>0</v>
      </c>
      <c r="AJ22" s="414">
        <v>0</v>
      </c>
      <c r="AK22" s="414">
        <v>0</v>
      </c>
      <c r="AL22" s="414">
        <v>0</v>
      </c>
      <c r="AM22" s="414">
        <v>0</v>
      </c>
      <c r="AN22" s="414">
        <v>0</v>
      </c>
      <c r="AO22" s="414">
        <v>0</v>
      </c>
      <c r="AP22" s="414">
        <v>0</v>
      </c>
      <c r="AQ22" s="414">
        <v>0</v>
      </c>
      <c r="AR22" s="415">
        <f t="shared" si="32"/>
        <v>2255.2217805609857</v>
      </c>
      <c r="AS22" s="30">
        <v>0</v>
      </c>
      <c r="AT22" s="35">
        <v>0</v>
      </c>
      <c r="AU22" s="35">
        <v>0</v>
      </c>
      <c r="AV22" s="62">
        <v>0</v>
      </c>
      <c r="AW22" s="62">
        <v>0</v>
      </c>
      <c r="AX22" s="36">
        <v>0</v>
      </c>
      <c r="AY22" s="36">
        <v>0</v>
      </c>
      <c r="AZ22" s="36">
        <v>0</v>
      </c>
      <c r="BA22" s="36">
        <v>0</v>
      </c>
      <c r="BB22" s="36">
        <v>0</v>
      </c>
      <c r="BC22" s="36">
        <v>0</v>
      </c>
      <c r="BD22" s="36">
        <v>0</v>
      </c>
      <c r="BE22" s="36">
        <v>0</v>
      </c>
      <c r="BF22" s="36">
        <v>0</v>
      </c>
      <c r="BG22" s="36">
        <v>0</v>
      </c>
      <c r="BH22" s="36">
        <v>0</v>
      </c>
      <c r="BI22" s="36">
        <v>0</v>
      </c>
      <c r="BJ22" s="36">
        <v>0</v>
      </c>
      <c r="BK22" s="36">
        <v>0</v>
      </c>
      <c r="BL22" s="36">
        <v>0</v>
      </c>
      <c r="BM22" s="36">
        <v>0</v>
      </c>
      <c r="BN22" s="36">
        <v>0</v>
      </c>
      <c r="BO22" s="36">
        <v>0</v>
      </c>
      <c r="BP22" s="36">
        <v>0</v>
      </c>
      <c r="BQ22" s="36">
        <v>0</v>
      </c>
      <c r="BR22" s="36">
        <v>0</v>
      </c>
      <c r="BS22" s="36">
        <v>0</v>
      </c>
      <c r="BT22" s="36">
        <v>0</v>
      </c>
      <c r="BU22" s="36">
        <v>0</v>
      </c>
      <c r="BV22" s="36">
        <v>0</v>
      </c>
      <c r="BW22" s="36">
        <v>0</v>
      </c>
      <c r="BX22" s="36">
        <v>0</v>
      </c>
      <c r="BZ22" s="35"/>
      <c r="CA22" s="35"/>
      <c r="CB22" s="35"/>
      <c r="CC22" s="35"/>
      <c r="CD22" s="37">
        <v>330901.77064828324</v>
      </c>
      <c r="CE22" s="37">
        <v>330901.77064828324</v>
      </c>
      <c r="CF22" s="37">
        <v>330901.77064828324</v>
      </c>
      <c r="CG22" s="37">
        <v>330901.77064828324</v>
      </c>
      <c r="CH22" s="37">
        <v>330901.77064828324</v>
      </c>
      <c r="CI22" s="37">
        <v>330901.77064828324</v>
      </c>
      <c r="CJ22" s="37">
        <v>330901.77064828324</v>
      </c>
      <c r="CK22" s="37">
        <v>330901.77064828324</v>
      </c>
      <c r="CL22" s="37">
        <v>330901.77064828324</v>
      </c>
      <c r="CM22" s="37">
        <v>330901.77064828324</v>
      </c>
      <c r="CN22" s="37">
        <v>330901.77064828324</v>
      </c>
      <c r="CO22" s="37">
        <v>330901.77064828324</v>
      </c>
      <c r="CP22" s="37">
        <v>330901.77064828324</v>
      </c>
      <c r="CQ22" s="37">
        <v>330901.77064828324</v>
      </c>
      <c r="CR22" s="37">
        <v>330901.77064828324</v>
      </c>
      <c r="CS22" s="37">
        <v>271884.17038930935</v>
      </c>
      <c r="CT22" s="37">
        <v>0</v>
      </c>
      <c r="CU22" s="37">
        <v>0</v>
      </c>
      <c r="CV22" s="37">
        <v>0</v>
      </c>
      <c r="CW22" s="37">
        <v>0</v>
      </c>
      <c r="CX22" s="37">
        <v>0</v>
      </c>
      <c r="CY22" s="37">
        <v>0</v>
      </c>
      <c r="CZ22" s="37">
        <v>0</v>
      </c>
      <c r="DA22" s="37">
        <v>0</v>
      </c>
      <c r="DB22" s="37">
        <v>0</v>
      </c>
      <c r="DC22" s="37">
        <v>0</v>
      </c>
      <c r="DD22" s="37">
        <v>0</v>
      </c>
    </row>
    <row r="23" spans="1:108" x14ac:dyDescent="0.3">
      <c r="A23" s="411">
        <v>2300040</v>
      </c>
      <c r="B23" s="412" t="s">
        <v>80</v>
      </c>
      <c r="C23" s="429">
        <v>15</v>
      </c>
      <c r="D23" s="430">
        <v>278.38749716467134</v>
      </c>
      <c r="E23" s="430">
        <v>218.86825027086462</v>
      </c>
      <c r="F23" s="431">
        <v>0</v>
      </c>
      <c r="G23" s="432">
        <v>15131.015569937565</v>
      </c>
      <c r="H23" s="413"/>
      <c r="I23" s="413"/>
      <c r="J23" s="413"/>
      <c r="K23" s="413"/>
      <c r="L23" s="413"/>
      <c r="M23" s="414">
        <v>218.86825027086462</v>
      </c>
      <c r="N23" s="414">
        <v>218.86825027086462</v>
      </c>
      <c r="O23" s="414">
        <v>218.86825027086462</v>
      </c>
      <c r="P23" s="414">
        <v>218.86825027086462</v>
      </c>
      <c r="Q23" s="414">
        <v>218.86825027086462</v>
      </c>
      <c r="R23" s="414">
        <v>218.86825027086462</v>
      </c>
      <c r="S23" s="414">
        <v>218.86825027086462</v>
      </c>
      <c r="T23" s="414">
        <v>218.86825027086462</v>
      </c>
      <c r="U23" s="414">
        <v>218.86825027086462</v>
      </c>
      <c r="V23" s="414">
        <v>218.86825027086462</v>
      </c>
      <c r="W23" s="414">
        <v>218.86825027086462</v>
      </c>
      <c r="X23" s="414">
        <v>218.86825027086462</v>
      </c>
      <c r="Y23" s="414">
        <v>218.86825027086462</v>
      </c>
      <c r="Z23" s="414">
        <v>218.86825027086462</v>
      </c>
      <c r="AA23" s="414">
        <v>218.86825027086462</v>
      </c>
      <c r="AB23" s="414">
        <v>0</v>
      </c>
      <c r="AC23" s="414">
        <v>0</v>
      </c>
      <c r="AD23" s="414">
        <v>0</v>
      </c>
      <c r="AE23" s="414">
        <v>0</v>
      </c>
      <c r="AF23" s="414">
        <v>0</v>
      </c>
      <c r="AG23" s="414">
        <v>0</v>
      </c>
      <c r="AH23" s="414">
        <v>0</v>
      </c>
      <c r="AI23" s="414">
        <v>0</v>
      </c>
      <c r="AJ23" s="414">
        <v>0</v>
      </c>
      <c r="AK23" s="414">
        <v>0</v>
      </c>
      <c r="AL23" s="414">
        <v>0</v>
      </c>
      <c r="AM23" s="414">
        <v>0</v>
      </c>
      <c r="AN23" s="414">
        <v>0</v>
      </c>
      <c r="AO23" s="414">
        <v>0</v>
      </c>
      <c r="AP23" s="414">
        <v>0</v>
      </c>
      <c r="AQ23" s="414">
        <v>0</v>
      </c>
      <c r="AR23" s="415">
        <f t="shared" si="32"/>
        <v>3283.0237540629701</v>
      </c>
      <c r="AS23" s="30">
        <v>0</v>
      </c>
      <c r="AT23" s="35">
        <v>0</v>
      </c>
      <c r="AU23" s="35">
        <v>0</v>
      </c>
      <c r="AV23" s="62">
        <v>0</v>
      </c>
      <c r="AW23" s="62">
        <v>0</v>
      </c>
      <c r="AX23" s="36">
        <v>0</v>
      </c>
      <c r="AY23" s="36">
        <v>0</v>
      </c>
      <c r="AZ23" s="36">
        <v>0</v>
      </c>
      <c r="BA23" s="36">
        <v>0</v>
      </c>
      <c r="BB23" s="36">
        <v>0</v>
      </c>
      <c r="BC23" s="36">
        <v>0</v>
      </c>
      <c r="BD23" s="36">
        <v>0</v>
      </c>
      <c r="BE23" s="36">
        <v>0</v>
      </c>
      <c r="BF23" s="36">
        <v>0</v>
      </c>
      <c r="BG23" s="36">
        <v>0</v>
      </c>
      <c r="BH23" s="36">
        <v>0</v>
      </c>
      <c r="BI23" s="36">
        <v>0</v>
      </c>
      <c r="BJ23" s="36">
        <v>0</v>
      </c>
      <c r="BK23" s="36">
        <v>0</v>
      </c>
      <c r="BL23" s="36">
        <v>0</v>
      </c>
      <c r="BM23" s="36">
        <v>0</v>
      </c>
      <c r="BN23" s="36">
        <v>0</v>
      </c>
      <c r="BO23" s="36">
        <v>0</v>
      </c>
      <c r="BP23" s="36">
        <v>0</v>
      </c>
      <c r="BQ23" s="36">
        <v>0</v>
      </c>
      <c r="BR23" s="36">
        <v>0</v>
      </c>
      <c r="BS23" s="36">
        <v>0</v>
      </c>
      <c r="BT23" s="36">
        <v>0</v>
      </c>
      <c r="BU23" s="36">
        <v>0</v>
      </c>
      <c r="BV23" s="36">
        <v>0</v>
      </c>
      <c r="BW23" s="36">
        <v>0</v>
      </c>
      <c r="BX23" s="36">
        <v>0</v>
      </c>
      <c r="BZ23" s="35"/>
      <c r="CA23" s="35"/>
      <c r="CB23" s="35"/>
      <c r="CC23" s="35"/>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D23" s="37">
        <v>0</v>
      </c>
    </row>
    <row r="24" spans="1:108" x14ac:dyDescent="0.3">
      <c r="A24" s="411">
        <v>2200183</v>
      </c>
      <c r="B24" s="412" t="s">
        <v>80</v>
      </c>
      <c r="C24" s="429">
        <v>14.478032590840034</v>
      </c>
      <c r="D24" s="430">
        <v>132.21687006503279</v>
      </c>
      <c r="E24" s="430">
        <v>103.94890324512878</v>
      </c>
      <c r="F24" s="431">
        <v>0</v>
      </c>
      <c r="G24" s="432">
        <v>0</v>
      </c>
      <c r="H24" s="413"/>
      <c r="I24" s="413"/>
      <c r="J24" s="413"/>
      <c r="K24" s="413"/>
      <c r="L24" s="413"/>
      <c r="M24" s="414">
        <v>103.94890324512878</v>
      </c>
      <c r="N24" s="414">
        <v>103.94890324512878</v>
      </c>
      <c r="O24" s="414">
        <v>103.94890324512878</v>
      </c>
      <c r="P24" s="414">
        <v>103.94890324512878</v>
      </c>
      <c r="Q24" s="414">
        <v>103.94890324512878</v>
      </c>
      <c r="R24" s="414">
        <v>103.94890324512878</v>
      </c>
      <c r="S24" s="414">
        <v>103.94890324512878</v>
      </c>
      <c r="T24" s="414">
        <v>103.94890324512878</v>
      </c>
      <c r="U24" s="414">
        <v>103.94890324512878</v>
      </c>
      <c r="V24" s="414">
        <v>103.94890324512878</v>
      </c>
      <c r="W24" s="414">
        <v>103.94890324512878</v>
      </c>
      <c r="X24" s="414">
        <v>103.94890324512878</v>
      </c>
      <c r="Y24" s="414">
        <v>103.94890324512878</v>
      </c>
      <c r="Z24" s="414">
        <v>103.94890324512878</v>
      </c>
      <c r="AA24" s="414">
        <v>49.690963533248883</v>
      </c>
      <c r="AB24" s="414">
        <v>0</v>
      </c>
      <c r="AC24" s="414">
        <v>0</v>
      </c>
      <c r="AD24" s="414">
        <v>0</v>
      </c>
      <c r="AE24" s="414">
        <v>0</v>
      </c>
      <c r="AF24" s="414">
        <v>0</v>
      </c>
      <c r="AG24" s="414">
        <v>0</v>
      </c>
      <c r="AH24" s="414">
        <v>0</v>
      </c>
      <c r="AI24" s="414">
        <v>0</v>
      </c>
      <c r="AJ24" s="414">
        <v>0</v>
      </c>
      <c r="AK24" s="414">
        <v>0</v>
      </c>
      <c r="AL24" s="414">
        <v>0</v>
      </c>
      <c r="AM24" s="414">
        <v>0</v>
      </c>
      <c r="AN24" s="414">
        <v>0</v>
      </c>
      <c r="AO24" s="414">
        <v>0</v>
      </c>
      <c r="AP24" s="414">
        <v>0</v>
      </c>
      <c r="AQ24" s="414">
        <v>0</v>
      </c>
      <c r="AR24" s="415">
        <f t="shared" si="32"/>
        <v>1504.9756089650518</v>
      </c>
      <c r="AS24" s="30">
        <v>0</v>
      </c>
      <c r="AT24" s="35">
        <v>0</v>
      </c>
      <c r="AU24" s="35">
        <v>0</v>
      </c>
      <c r="AV24" s="35">
        <v>0</v>
      </c>
      <c r="AW24" s="35">
        <v>0</v>
      </c>
      <c r="AX24" s="36">
        <v>0</v>
      </c>
      <c r="AY24" s="36">
        <v>0</v>
      </c>
      <c r="AZ24" s="36">
        <v>0</v>
      </c>
      <c r="BA24" s="36">
        <v>0</v>
      </c>
      <c r="BB24" s="36">
        <v>0</v>
      </c>
      <c r="BC24" s="36">
        <v>0</v>
      </c>
      <c r="BD24" s="36">
        <v>0</v>
      </c>
      <c r="BE24" s="36">
        <v>0</v>
      </c>
      <c r="BF24" s="36">
        <v>0</v>
      </c>
      <c r="BG24" s="36">
        <v>0</v>
      </c>
      <c r="BH24" s="36">
        <v>0</v>
      </c>
      <c r="BI24" s="36">
        <v>0</v>
      </c>
      <c r="BJ24" s="36">
        <v>0</v>
      </c>
      <c r="BK24" s="36">
        <v>0</v>
      </c>
      <c r="BL24" s="36">
        <v>0</v>
      </c>
      <c r="BM24" s="36">
        <v>0</v>
      </c>
      <c r="BN24" s="36">
        <v>0</v>
      </c>
      <c r="BO24" s="36">
        <v>0</v>
      </c>
      <c r="BP24" s="36">
        <v>0</v>
      </c>
      <c r="BQ24" s="36">
        <v>0</v>
      </c>
      <c r="BR24" s="36">
        <v>0</v>
      </c>
      <c r="BS24" s="36">
        <v>6.0012605373359978E-2</v>
      </c>
      <c r="BT24" s="36">
        <v>1.0144041366685695E-2</v>
      </c>
      <c r="BU24" s="36">
        <v>0</v>
      </c>
      <c r="BV24" s="36">
        <v>0</v>
      </c>
      <c r="BW24" s="36">
        <v>0</v>
      </c>
      <c r="BX24" s="36">
        <v>0</v>
      </c>
      <c r="BZ24" s="35"/>
      <c r="CA24" s="35"/>
      <c r="CB24" s="35"/>
      <c r="CC24" s="35"/>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D24" s="37">
        <v>0</v>
      </c>
    </row>
    <row r="25" spans="1:108" x14ac:dyDescent="0.3">
      <c r="A25" s="411">
        <v>2200586</v>
      </c>
      <c r="B25" s="412" t="s">
        <v>80</v>
      </c>
      <c r="C25" s="429">
        <v>15</v>
      </c>
      <c r="D25" s="430">
        <v>3.6315976393361948</v>
      </c>
      <c r="E25" s="430">
        <v>2.8551620640461164</v>
      </c>
      <c r="F25" s="431">
        <v>3.9064163901723204E-4</v>
      </c>
      <c r="G25" s="432">
        <v>2928.3075666532422</v>
      </c>
      <c r="H25" s="413"/>
      <c r="I25" s="413"/>
      <c r="J25" s="413"/>
      <c r="K25" s="413"/>
      <c r="L25" s="413"/>
      <c r="M25" s="414">
        <v>2.8551620640461164</v>
      </c>
      <c r="N25" s="414">
        <v>2.8551620640461164</v>
      </c>
      <c r="O25" s="414">
        <v>2.8551620640461164</v>
      </c>
      <c r="P25" s="414">
        <v>2.8551620640461164</v>
      </c>
      <c r="Q25" s="414">
        <v>2.8551620640461164</v>
      </c>
      <c r="R25" s="414">
        <v>2.8551620640461164</v>
      </c>
      <c r="S25" s="414">
        <v>2.8551620640461164</v>
      </c>
      <c r="T25" s="414">
        <v>2.8551620640461164</v>
      </c>
      <c r="U25" s="414">
        <v>2.8551620640461164</v>
      </c>
      <c r="V25" s="414">
        <v>2.8551620640461164</v>
      </c>
      <c r="W25" s="414">
        <v>2.8551620640461164</v>
      </c>
      <c r="X25" s="414">
        <v>2.8551620640461164</v>
      </c>
      <c r="Y25" s="414">
        <v>2.8551620640461164</v>
      </c>
      <c r="Z25" s="414">
        <v>2.8551620640461164</v>
      </c>
      <c r="AA25" s="414">
        <v>2.8551620640461164</v>
      </c>
      <c r="AB25" s="414">
        <v>0</v>
      </c>
      <c r="AC25" s="414">
        <v>0</v>
      </c>
      <c r="AD25" s="414">
        <v>0</v>
      </c>
      <c r="AE25" s="414">
        <v>0</v>
      </c>
      <c r="AF25" s="414">
        <v>0</v>
      </c>
      <c r="AG25" s="414">
        <v>0</v>
      </c>
      <c r="AH25" s="414">
        <v>0</v>
      </c>
      <c r="AI25" s="414">
        <v>0</v>
      </c>
      <c r="AJ25" s="414">
        <v>0</v>
      </c>
      <c r="AK25" s="414">
        <v>0</v>
      </c>
      <c r="AL25" s="414">
        <v>0</v>
      </c>
      <c r="AM25" s="414">
        <v>0</v>
      </c>
      <c r="AN25" s="414">
        <v>0</v>
      </c>
      <c r="AO25" s="414">
        <v>0</v>
      </c>
      <c r="AP25" s="414">
        <v>0</v>
      </c>
      <c r="AQ25" s="414">
        <v>0</v>
      </c>
      <c r="AR25" s="415">
        <f t="shared" si="32"/>
        <v>42.827430960691757</v>
      </c>
      <c r="AS25" s="30">
        <v>0</v>
      </c>
      <c r="AT25" s="35">
        <v>0</v>
      </c>
      <c r="AU25" s="35">
        <v>0</v>
      </c>
      <c r="AV25" s="62">
        <v>0</v>
      </c>
      <c r="AW25" s="62">
        <v>0</v>
      </c>
      <c r="AX25" s="36">
        <v>0</v>
      </c>
      <c r="AY25" s="36">
        <v>0</v>
      </c>
      <c r="AZ25" s="36">
        <v>0</v>
      </c>
      <c r="BA25" s="36">
        <v>0</v>
      </c>
      <c r="BB25" s="36">
        <v>0</v>
      </c>
      <c r="BC25" s="36">
        <v>0</v>
      </c>
      <c r="BD25" s="36">
        <v>0</v>
      </c>
      <c r="BE25" s="36">
        <v>0</v>
      </c>
      <c r="BF25" s="36">
        <v>0</v>
      </c>
      <c r="BG25" s="36">
        <v>0</v>
      </c>
      <c r="BH25" s="36">
        <v>0</v>
      </c>
      <c r="BI25" s="36">
        <v>0</v>
      </c>
      <c r="BJ25" s="36">
        <v>0</v>
      </c>
      <c r="BK25" s="36">
        <v>0</v>
      </c>
      <c r="BL25" s="36">
        <v>0</v>
      </c>
      <c r="BM25" s="36">
        <v>0</v>
      </c>
      <c r="BN25" s="36">
        <v>0</v>
      </c>
      <c r="BO25" s="36">
        <v>0</v>
      </c>
      <c r="BP25" s="36">
        <v>0</v>
      </c>
      <c r="BQ25" s="36">
        <v>0</v>
      </c>
      <c r="BR25" s="36">
        <v>0</v>
      </c>
      <c r="BS25" s="36">
        <v>0</v>
      </c>
      <c r="BT25" s="36">
        <v>0</v>
      </c>
      <c r="BU25" s="36">
        <v>0</v>
      </c>
      <c r="BV25" s="36">
        <v>0</v>
      </c>
      <c r="BW25" s="36">
        <v>0</v>
      </c>
      <c r="BX25" s="36">
        <v>0</v>
      </c>
      <c r="BZ25" s="35"/>
      <c r="CA25" s="35"/>
      <c r="CB25" s="35"/>
      <c r="CC25" s="35"/>
      <c r="CD25" s="37">
        <v>8352.5314847296613</v>
      </c>
      <c r="CE25" s="37">
        <v>8352.5314847296613</v>
      </c>
      <c r="CF25" s="37">
        <v>8352.5314847296613</v>
      </c>
      <c r="CG25" s="37">
        <v>8352.5314847296613</v>
      </c>
      <c r="CH25" s="37">
        <v>8352.5314847296613</v>
      </c>
      <c r="CI25" s="37">
        <v>8352.5314847296613</v>
      </c>
      <c r="CJ25" s="37">
        <v>8352.5314847296613</v>
      </c>
      <c r="CK25" s="37">
        <v>8352.5314847296613</v>
      </c>
      <c r="CL25" s="37">
        <v>8352.5314847296613</v>
      </c>
      <c r="CM25" s="37">
        <v>8352.5314847296613</v>
      </c>
      <c r="CN25" s="37">
        <v>8352.5314847296613</v>
      </c>
      <c r="CO25" s="37">
        <v>8352.5314847296613</v>
      </c>
      <c r="CP25" s="37">
        <v>8352.5314847296613</v>
      </c>
      <c r="CQ25" s="37">
        <v>4188.1188746858779</v>
      </c>
      <c r="CR25" s="37">
        <v>0</v>
      </c>
      <c r="CS25" s="37">
        <v>0</v>
      </c>
      <c r="CT25" s="37">
        <v>0</v>
      </c>
      <c r="CU25" s="37">
        <v>0</v>
      </c>
      <c r="CV25" s="37">
        <v>0</v>
      </c>
      <c r="CW25" s="37">
        <v>0</v>
      </c>
      <c r="CX25" s="37">
        <v>0</v>
      </c>
      <c r="CY25" s="37">
        <v>0</v>
      </c>
      <c r="CZ25" s="37">
        <v>0</v>
      </c>
      <c r="DA25" s="37">
        <v>0</v>
      </c>
      <c r="DB25" s="37">
        <v>0</v>
      </c>
      <c r="DC25" s="37">
        <v>0</v>
      </c>
      <c r="DD25" s="37">
        <v>0</v>
      </c>
    </row>
    <row r="26" spans="1:108" x14ac:dyDescent="0.3">
      <c r="A26" s="411">
        <v>2301086</v>
      </c>
      <c r="B26" s="412" t="s">
        <v>80</v>
      </c>
      <c r="C26" s="429">
        <v>13</v>
      </c>
      <c r="D26" s="430">
        <v>417.04836806978847</v>
      </c>
      <c r="E26" s="430">
        <v>327.88342697646766</v>
      </c>
      <c r="F26" s="431">
        <v>0</v>
      </c>
      <c r="G26" s="432">
        <v>0</v>
      </c>
      <c r="H26" s="413"/>
      <c r="I26" s="413"/>
      <c r="J26" s="413"/>
      <c r="K26" s="413"/>
      <c r="L26" s="413"/>
      <c r="M26" s="414">
        <v>327.88342697646766</v>
      </c>
      <c r="N26" s="414">
        <v>327.88342697646766</v>
      </c>
      <c r="O26" s="414">
        <v>327.88342697646766</v>
      </c>
      <c r="P26" s="414">
        <v>327.88342697646766</v>
      </c>
      <c r="Q26" s="414">
        <v>327.88342697646766</v>
      </c>
      <c r="R26" s="414">
        <v>327.88342697646766</v>
      </c>
      <c r="S26" s="414">
        <v>327.88342697646766</v>
      </c>
      <c r="T26" s="414">
        <v>327.88342697646766</v>
      </c>
      <c r="U26" s="414">
        <v>327.88342697646766</v>
      </c>
      <c r="V26" s="414">
        <v>327.88342697646766</v>
      </c>
      <c r="W26" s="414">
        <v>327.88342697646766</v>
      </c>
      <c r="X26" s="414">
        <v>327.88342697646766</v>
      </c>
      <c r="Y26" s="414">
        <v>327.88342697646766</v>
      </c>
      <c r="Z26" s="414">
        <v>0</v>
      </c>
      <c r="AA26" s="414">
        <v>0</v>
      </c>
      <c r="AB26" s="414">
        <v>0</v>
      </c>
      <c r="AC26" s="414">
        <v>0</v>
      </c>
      <c r="AD26" s="414">
        <v>0</v>
      </c>
      <c r="AE26" s="414">
        <v>0</v>
      </c>
      <c r="AF26" s="414">
        <v>0</v>
      </c>
      <c r="AG26" s="414">
        <v>0</v>
      </c>
      <c r="AH26" s="414">
        <v>0</v>
      </c>
      <c r="AI26" s="414">
        <v>0</v>
      </c>
      <c r="AJ26" s="414">
        <v>0</v>
      </c>
      <c r="AK26" s="414">
        <v>0</v>
      </c>
      <c r="AL26" s="414">
        <v>0</v>
      </c>
      <c r="AM26" s="414">
        <v>0</v>
      </c>
      <c r="AN26" s="414">
        <v>0</v>
      </c>
      <c r="AO26" s="414">
        <v>0</v>
      </c>
      <c r="AP26" s="414">
        <v>0</v>
      </c>
      <c r="AQ26" s="414">
        <v>0</v>
      </c>
      <c r="AR26" s="415">
        <f t="shared" si="32"/>
        <v>4262.4845506940792</v>
      </c>
      <c r="AS26" s="30">
        <v>0</v>
      </c>
      <c r="AT26" s="35">
        <v>0</v>
      </c>
      <c r="AU26" s="35">
        <v>0</v>
      </c>
      <c r="AV26" s="62">
        <v>0</v>
      </c>
      <c r="AW26" s="62">
        <v>0</v>
      </c>
      <c r="AX26" s="36">
        <v>0</v>
      </c>
      <c r="AY26" s="36">
        <v>0</v>
      </c>
      <c r="AZ26" s="36">
        <v>0</v>
      </c>
      <c r="BA26" s="36">
        <v>0</v>
      </c>
      <c r="BB26" s="36">
        <v>0</v>
      </c>
      <c r="BC26" s="36">
        <v>0</v>
      </c>
      <c r="BD26" s="36">
        <v>0</v>
      </c>
      <c r="BE26" s="36">
        <v>0</v>
      </c>
      <c r="BF26" s="36">
        <v>0</v>
      </c>
      <c r="BG26" s="36">
        <v>0</v>
      </c>
      <c r="BH26" s="36">
        <v>0</v>
      </c>
      <c r="BI26" s="36">
        <v>0</v>
      </c>
      <c r="BJ26" s="36">
        <v>0</v>
      </c>
      <c r="BK26" s="36">
        <v>0</v>
      </c>
      <c r="BL26" s="36">
        <v>0</v>
      </c>
      <c r="BM26" s="36">
        <v>0</v>
      </c>
      <c r="BN26" s="36">
        <v>0</v>
      </c>
      <c r="BO26" s="36">
        <v>0</v>
      </c>
      <c r="BP26" s="36">
        <v>0</v>
      </c>
      <c r="BQ26" s="36">
        <v>0</v>
      </c>
      <c r="BR26" s="36">
        <v>0</v>
      </c>
      <c r="BS26" s="36">
        <v>0</v>
      </c>
      <c r="BT26" s="36">
        <v>0</v>
      </c>
      <c r="BU26" s="36">
        <v>0</v>
      </c>
      <c r="BV26" s="36">
        <v>0</v>
      </c>
      <c r="BW26" s="36">
        <v>0</v>
      </c>
      <c r="BX26" s="36">
        <v>0</v>
      </c>
      <c r="BZ26" s="35"/>
      <c r="CA26" s="35"/>
      <c r="CB26" s="35"/>
      <c r="CC26" s="35"/>
      <c r="CD26" s="37">
        <v>32108.910334682438</v>
      </c>
      <c r="CE26" s="37">
        <v>32108.910334682438</v>
      </c>
      <c r="CF26" s="37">
        <v>32108.910334682438</v>
      </c>
      <c r="CG26" s="37">
        <v>32108.910334682438</v>
      </c>
      <c r="CH26" s="37">
        <v>32108.910334682438</v>
      </c>
      <c r="CI26" s="37">
        <v>32108.910334682438</v>
      </c>
      <c r="CJ26" s="37">
        <v>32108.910334682438</v>
      </c>
      <c r="CK26" s="37">
        <v>32108.910334682438</v>
      </c>
      <c r="CL26" s="37">
        <v>32108.910334682438</v>
      </c>
      <c r="CM26" s="37">
        <v>32108.910334682438</v>
      </c>
      <c r="CN26" s="37">
        <v>32108.910334682438</v>
      </c>
      <c r="CO26" s="37">
        <v>32108.910334682438</v>
      </c>
      <c r="CP26" s="37">
        <v>32108.910334682438</v>
      </c>
      <c r="CQ26" s="37">
        <v>32108.910334682438</v>
      </c>
      <c r="CR26" s="37">
        <v>0</v>
      </c>
      <c r="CS26" s="37">
        <v>0</v>
      </c>
      <c r="CT26" s="37">
        <v>0</v>
      </c>
      <c r="CU26" s="37">
        <v>0</v>
      </c>
      <c r="CV26" s="37">
        <v>0</v>
      </c>
      <c r="CW26" s="37">
        <v>0</v>
      </c>
      <c r="CX26" s="37">
        <v>0</v>
      </c>
      <c r="CY26" s="37">
        <v>0</v>
      </c>
      <c r="CZ26" s="37">
        <v>0</v>
      </c>
      <c r="DA26" s="37">
        <v>0</v>
      </c>
      <c r="DB26" s="37">
        <v>0</v>
      </c>
      <c r="DC26" s="37">
        <v>0</v>
      </c>
      <c r="DD26" s="37">
        <v>0</v>
      </c>
    </row>
    <row r="27" spans="1:108" x14ac:dyDescent="0.3">
      <c r="A27" s="411">
        <v>2300055</v>
      </c>
      <c r="B27" s="412" t="s">
        <v>80</v>
      </c>
      <c r="C27" s="429">
        <v>15</v>
      </c>
      <c r="D27" s="430">
        <v>35.421746177376285</v>
      </c>
      <c r="E27" s="430">
        <v>27.848576844653234</v>
      </c>
      <c r="F27" s="431">
        <v>0</v>
      </c>
      <c r="G27" s="432">
        <v>3416.4726424245728</v>
      </c>
      <c r="H27" s="413"/>
      <c r="I27" s="413"/>
      <c r="J27" s="413"/>
      <c r="K27" s="413"/>
      <c r="L27" s="413"/>
      <c r="M27" s="414">
        <v>27.848576844653234</v>
      </c>
      <c r="N27" s="414">
        <v>27.848576844653234</v>
      </c>
      <c r="O27" s="414">
        <v>27.848576844653234</v>
      </c>
      <c r="P27" s="414">
        <v>27.848576844653234</v>
      </c>
      <c r="Q27" s="414">
        <v>27.848576844653234</v>
      </c>
      <c r="R27" s="414">
        <v>27.848576844653234</v>
      </c>
      <c r="S27" s="414">
        <v>27.848576844653234</v>
      </c>
      <c r="T27" s="414">
        <v>27.848576844653234</v>
      </c>
      <c r="U27" s="414">
        <v>27.848576844653234</v>
      </c>
      <c r="V27" s="414">
        <v>27.848576844653234</v>
      </c>
      <c r="W27" s="414">
        <v>27.848576844653234</v>
      </c>
      <c r="X27" s="414">
        <v>27.848576844653234</v>
      </c>
      <c r="Y27" s="414">
        <v>27.848576844653234</v>
      </c>
      <c r="Z27" s="414">
        <v>27.848576844653234</v>
      </c>
      <c r="AA27" s="414">
        <v>27.848576844653234</v>
      </c>
      <c r="AB27" s="414">
        <v>0</v>
      </c>
      <c r="AC27" s="414">
        <v>0</v>
      </c>
      <c r="AD27" s="414">
        <v>0</v>
      </c>
      <c r="AE27" s="414">
        <v>0</v>
      </c>
      <c r="AF27" s="414">
        <v>0</v>
      </c>
      <c r="AG27" s="414">
        <v>0</v>
      </c>
      <c r="AH27" s="414">
        <v>0</v>
      </c>
      <c r="AI27" s="414">
        <v>0</v>
      </c>
      <c r="AJ27" s="414">
        <v>0</v>
      </c>
      <c r="AK27" s="414">
        <v>0</v>
      </c>
      <c r="AL27" s="414">
        <v>0</v>
      </c>
      <c r="AM27" s="414">
        <v>0</v>
      </c>
      <c r="AN27" s="414">
        <v>0</v>
      </c>
      <c r="AO27" s="414">
        <v>0</v>
      </c>
      <c r="AP27" s="414">
        <v>0</v>
      </c>
      <c r="AQ27" s="414">
        <v>0</v>
      </c>
      <c r="AR27" s="415">
        <f t="shared" si="32"/>
        <v>417.72865266979841</v>
      </c>
      <c r="AS27" s="30">
        <v>0</v>
      </c>
      <c r="AT27" s="35">
        <v>0</v>
      </c>
      <c r="AU27" s="35">
        <v>0</v>
      </c>
      <c r="AV27" s="35">
        <v>0</v>
      </c>
      <c r="AW27" s="35">
        <v>0</v>
      </c>
      <c r="AX27" s="36">
        <v>0</v>
      </c>
      <c r="AY27" s="36">
        <v>0</v>
      </c>
      <c r="AZ27" s="36">
        <v>0</v>
      </c>
      <c r="BA27" s="36">
        <v>0</v>
      </c>
      <c r="BB27" s="36">
        <v>0</v>
      </c>
      <c r="BC27" s="36">
        <v>0</v>
      </c>
      <c r="BD27" s="36">
        <v>0</v>
      </c>
      <c r="BE27" s="36">
        <v>0</v>
      </c>
      <c r="BF27" s="36">
        <v>0</v>
      </c>
      <c r="BG27" s="36">
        <v>0</v>
      </c>
      <c r="BH27" s="36">
        <v>0</v>
      </c>
      <c r="BI27" s="36">
        <v>0</v>
      </c>
      <c r="BJ27" s="36">
        <v>0</v>
      </c>
      <c r="BK27" s="36">
        <v>0</v>
      </c>
      <c r="BL27" s="36">
        <v>0</v>
      </c>
      <c r="BM27" s="36">
        <v>0</v>
      </c>
      <c r="BN27" s="36">
        <v>0</v>
      </c>
      <c r="BO27" s="36">
        <v>0</v>
      </c>
      <c r="BP27" s="36">
        <v>0</v>
      </c>
      <c r="BQ27" s="36">
        <v>0</v>
      </c>
      <c r="BR27" s="36">
        <v>0</v>
      </c>
      <c r="BS27" s="36">
        <v>0</v>
      </c>
      <c r="BT27" s="36">
        <v>0</v>
      </c>
      <c r="BU27" s="36">
        <v>0</v>
      </c>
      <c r="BV27" s="36">
        <v>0</v>
      </c>
      <c r="BW27" s="36">
        <v>0</v>
      </c>
      <c r="BX27" s="36">
        <v>0</v>
      </c>
      <c r="BZ27" s="35"/>
      <c r="CA27" s="35"/>
      <c r="CB27" s="35"/>
      <c r="CC27" s="35"/>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D27" s="37">
        <v>0</v>
      </c>
    </row>
    <row r="28" spans="1:108" x14ac:dyDescent="0.3">
      <c r="A28" s="411">
        <v>2200447</v>
      </c>
      <c r="B28" s="412" t="s">
        <v>80</v>
      </c>
      <c r="C28" s="429">
        <v>22.199649972621387</v>
      </c>
      <c r="D28" s="430">
        <v>260.92531169587141</v>
      </c>
      <c r="E28" s="430">
        <v>205.13948005529411</v>
      </c>
      <c r="F28" s="431">
        <v>5.6606805989607066E-2</v>
      </c>
      <c r="G28" s="432">
        <v>0</v>
      </c>
      <c r="H28" s="413"/>
      <c r="I28" s="413"/>
      <c r="J28" s="413"/>
      <c r="K28" s="413"/>
      <c r="L28" s="413"/>
      <c r="M28" s="414">
        <v>205.13948005529411</v>
      </c>
      <c r="N28" s="414">
        <v>205.13948005529411</v>
      </c>
      <c r="O28" s="414">
        <v>205.13948005529411</v>
      </c>
      <c r="P28" s="414">
        <v>205.13948005529411</v>
      </c>
      <c r="Q28" s="414">
        <v>205.13948005529411</v>
      </c>
      <c r="R28" s="414">
        <v>205.13948005529411</v>
      </c>
      <c r="S28" s="414">
        <v>205.13948005529411</v>
      </c>
      <c r="T28" s="414">
        <v>205.13948005529411</v>
      </c>
      <c r="U28" s="414">
        <v>205.13948005529411</v>
      </c>
      <c r="V28" s="414">
        <v>205.13948005529411</v>
      </c>
      <c r="W28" s="414">
        <v>205.13948005529411</v>
      </c>
      <c r="X28" s="414">
        <v>205.13948005529411</v>
      </c>
      <c r="Y28" s="414">
        <v>205.13948005529411</v>
      </c>
      <c r="Z28" s="414">
        <v>205.13948005529411</v>
      </c>
      <c r="AA28" s="414">
        <v>205.13948005529411</v>
      </c>
      <c r="AB28" s="414">
        <v>205.13948005529411</v>
      </c>
      <c r="AC28" s="414">
        <v>205.13948005529411</v>
      </c>
      <c r="AD28" s="414">
        <v>205.13948005529411</v>
      </c>
      <c r="AE28" s="414">
        <v>205.13948005529411</v>
      </c>
      <c r="AF28" s="414">
        <v>205.13948005529411</v>
      </c>
      <c r="AG28" s="414">
        <v>205.13948005529411</v>
      </c>
      <c r="AH28" s="414">
        <v>205.13948005529411</v>
      </c>
      <c r="AI28" s="414">
        <v>40.956091576605026</v>
      </c>
      <c r="AJ28" s="414">
        <v>0</v>
      </c>
      <c r="AK28" s="414">
        <v>0</v>
      </c>
      <c r="AL28" s="414">
        <v>0</v>
      </c>
      <c r="AM28" s="414">
        <v>0</v>
      </c>
      <c r="AN28" s="414">
        <v>0</v>
      </c>
      <c r="AO28" s="414">
        <v>0</v>
      </c>
      <c r="AP28" s="414">
        <v>0</v>
      </c>
      <c r="AQ28" s="414">
        <v>0</v>
      </c>
      <c r="AR28" s="415">
        <f t="shared" si="32"/>
        <v>4554.024652793074</v>
      </c>
      <c r="AS28" s="30">
        <v>0</v>
      </c>
      <c r="AT28" s="35">
        <v>0</v>
      </c>
      <c r="AU28" s="35">
        <v>0</v>
      </c>
      <c r="AV28" s="62">
        <v>0</v>
      </c>
      <c r="AW28" s="62">
        <v>0</v>
      </c>
      <c r="AX28" s="36">
        <v>0</v>
      </c>
      <c r="AY28" s="36">
        <v>0</v>
      </c>
      <c r="AZ28" s="36">
        <v>0</v>
      </c>
      <c r="BA28" s="36">
        <v>0</v>
      </c>
      <c r="BB28" s="36">
        <v>0</v>
      </c>
      <c r="BC28" s="36">
        <v>0</v>
      </c>
      <c r="BD28" s="36">
        <v>0</v>
      </c>
      <c r="BE28" s="36">
        <v>0</v>
      </c>
      <c r="BF28" s="36">
        <v>0</v>
      </c>
      <c r="BG28" s="36">
        <v>0</v>
      </c>
      <c r="BH28" s="36">
        <v>0</v>
      </c>
      <c r="BI28" s="36">
        <v>0</v>
      </c>
      <c r="BJ28" s="36">
        <v>0</v>
      </c>
      <c r="BK28" s="36">
        <v>0</v>
      </c>
      <c r="BL28" s="36">
        <v>0</v>
      </c>
      <c r="BM28" s="36">
        <v>0</v>
      </c>
      <c r="BN28" s="36">
        <v>0</v>
      </c>
      <c r="BO28" s="36">
        <v>0</v>
      </c>
      <c r="BP28" s="36">
        <v>0</v>
      </c>
      <c r="BQ28" s="36">
        <v>0</v>
      </c>
      <c r="BR28" s="36">
        <v>0</v>
      </c>
      <c r="BS28" s="36">
        <v>0</v>
      </c>
      <c r="BT28" s="36">
        <v>0</v>
      </c>
      <c r="BU28" s="36">
        <v>0</v>
      </c>
      <c r="BV28" s="36">
        <v>0</v>
      </c>
      <c r="BW28" s="36">
        <v>0</v>
      </c>
      <c r="BX28" s="36">
        <v>0</v>
      </c>
      <c r="BZ28" s="35"/>
      <c r="CA28" s="35"/>
      <c r="CB28" s="35"/>
      <c r="CC28" s="35"/>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D28" s="37">
        <v>0</v>
      </c>
    </row>
    <row r="29" spans="1:108" x14ac:dyDescent="0.3">
      <c r="A29" s="411">
        <v>2200636</v>
      </c>
      <c r="B29" s="412" t="s">
        <v>80</v>
      </c>
      <c r="C29" s="429">
        <v>13</v>
      </c>
      <c r="D29" s="430">
        <v>349.37601082655442</v>
      </c>
      <c r="E29" s="430">
        <v>274.67941971183706</v>
      </c>
      <c r="F29" s="431">
        <v>3.0250447177501822E-2</v>
      </c>
      <c r="G29" s="432">
        <v>0</v>
      </c>
      <c r="H29" s="413"/>
      <c r="I29" s="413"/>
      <c r="J29" s="413"/>
      <c r="K29" s="413"/>
      <c r="L29" s="413"/>
      <c r="M29" s="414">
        <v>274.67941971183706</v>
      </c>
      <c r="N29" s="414">
        <v>274.67941971183706</v>
      </c>
      <c r="O29" s="414">
        <v>274.67941971183706</v>
      </c>
      <c r="P29" s="414">
        <v>274.67941971183706</v>
      </c>
      <c r="Q29" s="414">
        <v>274.67941971183706</v>
      </c>
      <c r="R29" s="414">
        <v>274.67941971183706</v>
      </c>
      <c r="S29" s="414">
        <v>274.67941971183706</v>
      </c>
      <c r="T29" s="414">
        <v>274.67941971183706</v>
      </c>
      <c r="U29" s="414">
        <v>274.67941971183706</v>
      </c>
      <c r="V29" s="414">
        <v>274.67941971183706</v>
      </c>
      <c r="W29" s="414">
        <v>274.67941971183706</v>
      </c>
      <c r="X29" s="414">
        <v>274.67941971183706</v>
      </c>
      <c r="Y29" s="414">
        <v>274.67941971183706</v>
      </c>
      <c r="Z29" s="414">
        <v>0</v>
      </c>
      <c r="AA29" s="414">
        <v>0</v>
      </c>
      <c r="AB29" s="414">
        <v>0</v>
      </c>
      <c r="AC29" s="414">
        <v>0</v>
      </c>
      <c r="AD29" s="414">
        <v>0</v>
      </c>
      <c r="AE29" s="414">
        <v>0</v>
      </c>
      <c r="AF29" s="414">
        <v>0</v>
      </c>
      <c r="AG29" s="414">
        <v>0</v>
      </c>
      <c r="AH29" s="414">
        <v>0</v>
      </c>
      <c r="AI29" s="414">
        <v>0</v>
      </c>
      <c r="AJ29" s="414">
        <v>0</v>
      </c>
      <c r="AK29" s="414">
        <v>0</v>
      </c>
      <c r="AL29" s="414">
        <v>0</v>
      </c>
      <c r="AM29" s="414">
        <v>0</v>
      </c>
      <c r="AN29" s="414">
        <v>0</v>
      </c>
      <c r="AO29" s="414">
        <v>0</v>
      </c>
      <c r="AP29" s="414">
        <v>0</v>
      </c>
      <c r="AQ29" s="414">
        <v>0</v>
      </c>
      <c r="AR29" s="415">
        <f t="shared" si="32"/>
        <v>3570.8324562538814</v>
      </c>
      <c r="AS29" s="30">
        <v>0</v>
      </c>
      <c r="AT29" s="35">
        <v>0</v>
      </c>
      <c r="AU29" s="35">
        <v>0</v>
      </c>
      <c r="AV29" s="62">
        <v>0</v>
      </c>
      <c r="AW29" s="62">
        <v>0</v>
      </c>
      <c r="AX29" s="36">
        <v>0</v>
      </c>
      <c r="AY29" s="36">
        <v>0</v>
      </c>
      <c r="AZ29" s="36">
        <v>0</v>
      </c>
      <c r="BA29" s="36">
        <v>0</v>
      </c>
      <c r="BB29" s="36">
        <v>0</v>
      </c>
      <c r="BC29" s="36">
        <v>0</v>
      </c>
      <c r="BD29" s="36">
        <v>0</v>
      </c>
      <c r="BE29" s="36">
        <v>0</v>
      </c>
      <c r="BF29" s="36">
        <v>0</v>
      </c>
      <c r="BG29" s="36">
        <v>0</v>
      </c>
      <c r="BH29" s="36">
        <v>0</v>
      </c>
      <c r="BI29" s="36">
        <v>0</v>
      </c>
      <c r="BJ29" s="36">
        <v>0</v>
      </c>
      <c r="BK29" s="36">
        <v>0</v>
      </c>
      <c r="BL29" s="36">
        <v>0</v>
      </c>
      <c r="BM29" s="36">
        <v>0</v>
      </c>
      <c r="BN29" s="36">
        <v>0</v>
      </c>
      <c r="BO29" s="36">
        <v>0</v>
      </c>
      <c r="BP29" s="36">
        <v>0</v>
      </c>
      <c r="BQ29" s="36">
        <v>0</v>
      </c>
      <c r="BR29" s="36">
        <v>0</v>
      </c>
      <c r="BS29" s="36">
        <v>0</v>
      </c>
      <c r="BT29" s="36">
        <v>0</v>
      </c>
      <c r="BU29" s="36">
        <v>0</v>
      </c>
      <c r="BV29" s="36">
        <v>0</v>
      </c>
      <c r="BW29" s="36">
        <v>0</v>
      </c>
      <c r="BX29" s="36">
        <v>0</v>
      </c>
      <c r="BZ29" s="35"/>
      <c r="CA29" s="35"/>
      <c r="CB29" s="35"/>
      <c r="CC29" s="35"/>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D29" s="37">
        <v>0</v>
      </c>
    </row>
    <row r="30" spans="1:108" x14ac:dyDescent="0.3">
      <c r="A30" s="411">
        <v>2301040</v>
      </c>
      <c r="B30" s="412" t="s">
        <v>80</v>
      </c>
      <c r="C30" s="429">
        <v>13</v>
      </c>
      <c r="D30" s="430">
        <v>6.4122642235843754</v>
      </c>
      <c r="E30" s="430">
        <v>5.0413221325820361</v>
      </c>
      <c r="F30" s="431">
        <v>6.5921927187724289E-4</v>
      </c>
      <c r="G30" s="432">
        <v>756.4888614714863</v>
      </c>
      <c r="H30" s="413"/>
      <c r="I30" s="413"/>
      <c r="J30" s="413"/>
      <c r="K30" s="413"/>
      <c r="L30" s="413"/>
      <c r="M30" s="414">
        <v>5.0413221325820361</v>
      </c>
      <c r="N30" s="414">
        <v>5.0413221325820361</v>
      </c>
      <c r="O30" s="414">
        <v>5.0413221325820361</v>
      </c>
      <c r="P30" s="414">
        <v>5.0413221325820361</v>
      </c>
      <c r="Q30" s="414">
        <v>5.0413221325820361</v>
      </c>
      <c r="R30" s="414">
        <v>5.0413221325820361</v>
      </c>
      <c r="S30" s="414">
        <v>5.0413221325820361</v>
      </c>
      <c r="T30" s="414">
        <v>5.0413221325820361</v>
      </c>
      <c r="U30" s="414">
        <v>5.0413221325820361</v>
      </c>
      <c r="V30" s="414">
        <v>5.0413221325820361</v>
      </c>
      <c r="W30" s="414">
        <v>5.0413221325820361</v>
      </c>
      <c r="X30" s="414">
        <v>5.0413221325820361</v>
      </c>
      <c r="Y30" s="414">
        <v>5.0413221325820361</v>
      </c>
      <c r="Z30" s="414">
        <v>0</v>
      </c>
      <c r="AA30" s="414">
        <v>0</v>
      </c>
      <c r="AB30" s="414">
        <v>0</v>
      </c>
      <c r="AC30" s="414">
        <v>0</v>
      </c>
      <c r="AD30" s="414">
        <v>0</v>
      </c>
      <c r="AE30" s="414">
        <v>0</v>
      </c>
      <c r="AF30" s="414">
        <v>0</v>
      </c>
      <c r="AG30" s="414">
        <v>0</v>
      </c>
      <c r="AH30" s="414">
        <v>0</v>
      </c>
      <c r="AI30" s="414">
        <v>0</v>
      </c>
      <c r="AJ30" s="414">
        <v>0</v>
      </c>
      <c r="AK30" s="414">
        <v>0</v>
      </c>
      <c r="AL30" s="414">
        <v>0</v>
      </c>
      <c r="AM30" s="414">
        <v>0</v>
      </c>
      <c r="AN30" s="414">
        <v>0</v>
      </c>
      <c r="AO30" s="414">
        <v>0</v>
      </c>
      <c r="AP30" s="414">
        <v>0</v>
      </c>
      <c r="AQ30" s="414">
        <v>0</v>
      </c>
      <c r="AR30" s="415">
        <f t="shared" si="32"/>
        <v>65.537187723566475</v>
      </c>
      <c r="AS30" s="30">
        <v>0</v>
      </c>
      <c r="AT30" s="35">
        <v>0</v>
      </c>
      <c r="AU30" s="35">
        <v>0</v>
      </c>
      <c r="AV30" s="35">
        <v>0</v>
      </c>
      <c r="AW30" s="35">
        <v>0</v>
      </c>
      <c r="AX30" s="36">
        <v>0</v>
      </c>
      <c r="AY30" s="36">
        <v>0</v>
      </c>
      <c r="AZ30" s="36">
        <v>0</v>
      </c>
      <c r="BA30" s="36">
        <v>0</v>
      </c>
      <c r="BB30" s="36">
        <v>0</v>
      </c>
      <c r="BC30" s="36">
        <v>0</v>
      </c>
      <c r="BD30" s="36">
        <v>0</v>
      </c>
      <c r="BE30" s="36">
        <v>0</v>
      </c>
      <c r="BF30" s="36">
        <v>0</v>
      </c>
      <c r="BG30" s="36">
        <v>0</v>
      </c>
      <c r="BH30" s="36">
        <v>0</v>
      </c>
      <c r="BI30" s="36">
        <v>0</v>
      </c>
      <c r="BJ30" s="36">
        <v>0</v>
      </c>
      <c r="BK30" s="36">
        <v>0</v>
      </c>
      <c r="BL30" s="36">
        <v>0</v>
      </c>
      <c r="BM30" s="36">
        <v>0</v>
      </c>
      <c r="BN30" s="36">
        <v>0</v>
      </c>
      <c r="BO30" s="36">
        <v>0</v>
      </c>
      <c r="BP30" s="36">
        <v>0</v>
      </c>
      <c r="BQ30" s="36">
        <v>0</v>
      </c>
      <c r="BR30" s="36">
        <v>0</v>
      </c>
      <c r="BS30" s="36">
        <v>0</v>
      </c>
      <c r="BT30" s="36">
        <v>0</v>
      </c>
      <c r="BU30" s="36">
        <v>0</v>
      </c>
      <c r="BV30" s="36">
        <v>0</v>
      </c>
      <c r="BW30" s="36">
        <v>0</v>
      </c>
      <c r="BX30" s="36">
        <v>0</v>
      </c>
      <c r="BZ30" s="35"/>
      <c r="CA30" s="35"/>
      <c r="CB30" s="35"/>
      <c r="CC30" s="35"/>
      <c r="CD30" s="37">
        <v>6008.3232901234478</v>
      </c>
      <c r="CE30" s="37">
        <v>6008.3232901234478</v>
      </c>
      <c r="CF30" s="37">
        <v>6008.3232901234478</v>
      </c>
      <c r="CG30" s="37">
        <v>6008.3232901234478</v>
      </c>
      <c r="CH30" s="37">
        <v>6008.3232901234478</v>
      </c>
      <c r="CI30" s="37">
        <v>6008.3232901234478</v>
      </c>
      <c r="CJ30" s="37">
        <v>6008.3232901234478</v>
      </c>
      <c r="CK30" s="37">
        <v>6008.3232901234478</v>
      </c>
      <c r="CL30" s="37">
        <v>6008.3232901234478</v>
      </c>
      <c r="CM30" s="37">
        <v>6008.3232901234478</v>
      </c>
      <c r="CN30" s="37">
        <v>6008.3232901234478</v>
      </c>
      <c r="CO30" s="37">
        <v>6008.3232901234478</v>
      </c>
      <c r="CP30" s="37">
        <v>6008.3232901234478</v>
      </c>
      <c r="CQ30" s="37">
        <v>3012.6880961281659</v>
      </c>
      <c r="CR30" s="37">
        <v>0</v>
      </c>
      <c r="CS30" s="37">
        <v>0</v>
      </c>
      <c r="CT30" s="37">
        <v>0</v>
      </c>
      <c r="CU30" s="37">
        <v>0</v>
      </c>
      <c r="CV30" s="37">
        <v>0</v>
      </c>
      <c r="CW30" s="37">
        <v>0</v>
      </c>
      <c r="CX30" s="37">
        <v>0</v>
      </c>
      <c r="CY30" s="37">
        <v>0</v>
      </c>
      <c r="CZ30" s="37">
        <v>0</v>
      </c>
      <c r="DA30" s="37">
        <v>0</v>
      </c>
      <c r="DB30" s="37">
        <v>0</v>
      </c>
      <c r="DC30" s="37">
        <v>0</v>
      </c>
      <c r="DD30" s="37">
        <v>0</v>
      </c>
    </row>
    <row r="31" spans="1:108" x14ac:dyDescent="0.3">
      <c r="A31" s="411">
        <v>2300657</v>
      </c>
      <c r="B31" s="412" t="s">
        <v>80</v>
      </c>
      <c r="C31" s="429">
        <v>20</v>
      </c>
      <c r="D31" s="430">
        <v>11.280208823874796</v>
      </c>
      <c r="E31" s="430">
        <v>8.8685001773303647</v>
      </c>
      <c r="F31" s="431">
        <v>2.6525827423589466E-3</v>
      </c>
      <c r="G31" s="432">
        <v>1518.0207203626851</v>
      </c>
      <c r="H31" s="413"/>
      <c r="I31" s="413"/>
      <c r="J31" s="413"/>
      <c r="K31" s="413"/>
      <c r="L31" s="413"/>
      <c r="M31" s="414">
        <v>8.8685001773303647</v>
      </c>
      <c r="N31" s="414">
        <v>8.8685001773303647</v>
      </c>
      <c r="O31" s="414">
        <v>8.8685001773303647</v>
      </c>
      <c r="P31" s="414">
        <v>8.8685001773303647</v>
      </c>
      <c r="Q31" s="414">
        <v>8.8685001773303647</v>
      </c>
      <c r="R31" s="414">
        <v>8.8685001773303647</v>
      </c>
      <c r="S31" s="414">
        <v>8.8685001773303647</v>
      </c>
      <c r="T31" s="414">
        <v>8.8685001773303647</v>
      </c>
      <c r="U31" s="414">
        <v>8.8685001773303647</v>
      </c>
      <c r="V31" s="414">
        <v>8.8685001773303647</v>
      </c>
      <c r="W31" s="414">
        <v>8.8685001773303647</v>
      </c>
      <c r="X31" s="414">
        <v>8.8685001773303647</v>
      </c>
      <c r="Y31" s="414">
        <v>8.8685001773303647</v>
      </c>
      <c r="Z31" s="414">
        <v>8.8685001773303647</v>
      </c>
      <c r="AA31" s="414">
        <v>8.8685001773303647</v>
      </c>
      <c r="AB31" s="414">
        <v>8.8685001773303647</v>
      </c>
      <c r="AC31" s="414">
        <v>8.8685001773303647</v>
      </c>
      <c r="AD31" s="414">
        <v>8.8685001773303647</v>
      </c>
      <c r="AE31" s="414">
        <v>8.8685001773303647</v>
      </c>
      <c r="AF31" s="414">
        <v>8.8685001773303647</v>
      </c>
      <c r="AG31" s="414">
        <v>0</v>
      </c>
      <c r="AH31" s="414">
        <v>0</v>
      </c>
      <c r="AI31" s="414">
        <v>0</v>
      </c>
      <c r="AJ31" s="414">
        <v>0</v>
      </c>
      <c r="AK31" s="414">
        <v>0</v>
      </c>
      <c r="AL31" s="414">
        <v>0</v>
      </c>
      <c r="AM31" s="414">
        <v>0</v>
      </c>
      <c r="AN31" s="414">
        <v>0</v>
      </c>
      <c r="AO31" s="414">
        <v>0</v>
      </c>
      <c r="AP31" s="414">
        <v>0</v>
      </c>
      <c r="AQ31" s="414">
        <v>0</v>
      </c>
      <c r="AR31" s="415">
        <f t="shared" si="32"/>
        <v>177.37000354660725</v>
      </c>
      <c r="AS31" s="30">
        <v>0</v>
      </c>
      <c r="AT31" s="35">
        <v>0</v>
      </c>
      <c r="AU31" s="35">
        <v>0</v>
      </c>
      <c r="AV31" s="62">
        <v>0</v>
      </c>
      <c r="AW31" s="62">
        <v>0</v>
      </c>
      <c r="AX31" s="36">
        <v>0</v>
      </c>
      <c r="AY31" s="36">
        <v>0</v>
      </c>
      <c r="AZ31" s="36">
        <v>0</v>
      </c>
      <c r="BA31" s="36">
        <v>0</v>
      </c>
      <c r="BB31" s="36">
        <v>0</v>
      </c>
      <c r="BC31" s="36">
        <v>0</v>
      </c>
      <c r="BD31" s="36">
        <v>0</v>
      </c>
      <c r="BE31" s="36">
        <v>0</v>
      </c>
      <c r="BF31" s="36">
        <v>0</v>
      </c>
      <c r="BG31" s="36">
        <v>0</v>
      </c>
      <c r="BH31" s="36">
        <v>0</v>
      </c>
      <c r="BI31" s="36">
        <v>0</v>
      </c>
      <c r="BJ31" s="36">
        <v>0</v>
      </c>
      <c r="BK31" s="36">
        <v>0</v>
      </c>
      <c r="BL31" s="36">
        <v>0</v>
      </c>
      <c r="BM31" s="36">
        <v>0</v>
      </c>
      <c r="BN31" s="36">
        <v>0</v>
      </c>
      <c r="BO31" s="36">
        <v>0</v>
      </c>
      <c r="BP31" s="36">
        <v>0</v>
      </c>
      <c r="BQ31" s="36">
        <v>0</v>
      </c>
      <c r="BR31" s="36">
        <v>0</v>
      </c>
      <c r="BS31" s="36">
        <v>0</v>
      </c>
      <c r="BT31" s="36">
        <v>0</v>
      </c>
      <c r="BU31" s="36">
        <v>0</v>
      </c>
      <c r="BV31" s="36">
        <v>0</v>
      </c>
      <c r="BW31" s="36">
        <v>0</v>
      </c>
      <c r="BX31" s="36">
        <v>0</v>
      </c>
      <c r="BZ31" s="35"/>
      <c r="CA31" s="35"/>
      <c r="CB31" s="35"/>
      <c r="CC31" s="35"/>
      <c r="CD31" s="37">
        <v>6618.5880373779983</v>
      </c>
      <c r="CE31" s="37">
        <v>6618.5880373779983</v>
      </c>
      <c r="CF31" s="37">
        <v>6618.5880373779983</v>
      </c>
      <c r="CG31" s="37">
        <v>6618.5880373779983</v>
      </c>
      <c r="CH31" s="37">
        <v>6618.5880373779983</v>
      </c>
      <c r="CI31" s="37">
        <v>6618.5880373779983</v>
      </c>
      <c r="CJ31" s="37">
        <v>6618.5880373779983</v>
      </c>
      <c r="CK31" s="37">
        <v>6618.5880373779983</v>
      </c>
      <c r="CL31" s="37">
        <v>6618.5880373779983</v>
      </c>
      <c r="CM31" s="37">
        <v>6618.5880373779983</v>
      </c>
      <c r="CN31" s="37">
        <v>6618.5880373779983</v>
      </c>
      <c r="CO31" s="37">
        <v>6618.5880373779983</v>
      </c>
      <c r="CP31" s="37">
        <v>6618.5880373779983</v>
      </c>
      <c r="CQ31" s="37">
        <v>3318.6865004688007</v>
      </c>
      <c r="CR31" s="37">
        <v>0</v>
      </c>
      <c r="CS31" s="37">
        <v>0</v>
      </c>
      <c r="CT31" s="37">
        <v>0</v>
      </c>
      <c r="CU31" s="37">
        <v>0</v>
      </c>
      <c r="CV31" s="37">
        <v>0</v>
      </c>
      <c r="CW31" s="37">
        <v>0</v>
      </c>
      <c r="CX31" s="37">
        <v>0</v>
      </c>
      <c r="CY31" s="37">
        <v>0</v>
      </c>
      <c r="CZ31" s="37">
        <v>0</v>
      </c>
      <c r="DA31" s="37">
        <v>0</v>
      </c>
      <c r="DB31" s="37">
        <v>0</v>
      </c>
      <c r="DC31" s="37">
        <v>0</v>
      </c>
      <c r="DD31" s="37">
        <v>0</v>
      </c>
    </row>
    <row r="32" spans="1:108" x14ac:dyDescent="0.3">
      <c r="A32" s="411">
        <v>2400088</v>
      </c>
      <c r="B32" s="412" t="s">
        <v>80</v>
      </c>
      <c r="C32" s="429">
        <v>15</v>
      </c>
      <c r="D32" s="430">
        <v>133.80467929013824</v>
      </c>
      <c r="E32" s="430">
        <v>105.19723885790668</v>
      </c>
      <c r="F32" s="431">
        <v>1.306039212474663E-3</v>
      </c>
      <c r="G32" s="432">
        <v>0</v>
      </c>
      <c r="H32" s="413"/>
      <c r="I32" s="413"/>
      <c r="J32" s="413"/>
      <c r="K32" s="413"/>
      <c r="L32" s="413"/>
      <c r="M32" s="414">
        <v>105.19723885790668</v>
      </c>
      <c r="N32" s="414">
        <v>105.19723885790668</v>
      </c>
      <c r="O32" s="414">
        <v>105.19723885790668</v>
      </c>
      <c r="P32" s="414">
        <v>105.19723885790668</v>
      </c>
      <c r="Q32" s="414">
        <v>105.19723885790668</v>
      </c>
      <c r="R32" s="414">
        <v>105.19723885790668</v>
      </c>
      <c r="S32" s="414">
        <v>105.19723885790668</v>
      </c>
      <c r="T32" s="414">
        <v>105.19723885790668</v>
      </c>
      <c r="U32" s="414">
        <v>105.19723885790668</v>
      </c>
      <c r="V32" s="414">
        <v>105.19723885790668</v>
      </c>
      <c r="W32" s="414">
        <v>105.19723885790668</v>
      </c>
      <c r="X32" s="414">
        <v>105.19723885790668</v>
      </c>
      <c r="Y32" s="414">
        <v>105.19723885790668</v>
      </c>
      <c r="Z32" s="414">
        <v>105.19723885790668</v>
      </c>
      <c r="AA32" s="414">
        <v>105.19723885790668</v>
      </c>
      <c r="AB32" s="414">
        <v>0</v>
      </c>
      <c r="AC32" s="414">
        <v>0</v>
      </c>
      <c r="AD32" s="414">
        <v>0</v>
      </c>
      <c r="AE32" s="414">
        <v>0</v>
      </c>
      <c r="AF32" s="414">
        <v>0</v>
      </c>
      <c r="AG32" s="414">
        <v>0</v>
      </c>
      <c r="AH32" s="414">
        <v>0</v>
      </c>
      <c r="AI32" s="414">
        <v>0</v>
      </c>
      <c r="AJ32" s="414">
        <v>0</v>
      </c>
      <c r="AK32" s="414">
        <v>0</v>
      </c>
      <c r="AL32" s="414">
        <v>0</v>
      </c>
      <c r="AM32" s="414">
        <v>0</v>
      </c>
      <c r="AN32" s="414">
        <v>0</v>
      </c>
      <c r="AO32" s="414">
        <v>0</v>
      </c>
      <c r="AP32" s="414">
        <v>0</v>
      </c>
      <c r="AQ32" s="414">
        <v>0</v>
      </c>
      <c r="AR32" s="415">
        <f t="shared" si="32"/>
        <v>1577.9585828686006</v>
      </c>
      <c r="AS32" s="30">
        <v>0</v>
      </c>
      <c r="AT32" s="35">
        <v>0</v>
      </c>
      <c r="AU32" s="35">
        <v>0</v>
      </c>
      <c r="AV32" s="62">
        <v>0</v>
      </c>
      <c r="AW32" s="62">
        <v>0</v>
      </c>
      <c r="AX32" s="36">
        <v>0</v>
      </c>
      <c r="AY32" s="36">
        <v>0</v>
      </c>
      <c r="AZ32" s="36">
        <v>0</v>
      </c>
      <c r="BA32" s="36">
        <v>0</v>
      </c>
      <c r="BB32" s="36">
        <v>0</v>
      </c>
      <c r="BC32" s="36">
        <v>0</v>
      </c>
      <c r="BD32" s="36">
        <v>0</v>
      </c>
      <c r="BE32" s="36">
        <v>0</v>
      </c>
      <c r="BF32" s="36">
        <v>0</v>
      </c>
      <c r="BG32" s="36">
        <v>0</v>
      </c>
      <c r="BH32" s="36">
        <v>0</v>
      </c>
      <c r="BI32" s="36">
        <v>0</v>
      </c>
      <c r="BJ32" s="36">
        <v>0</v>
      </c>
      <c r="BK32" s="36">
        <v>0</v>
      </c>
      <c r="BL32" s="36">
        <v>0</v>
      </c>
      <c r="BM32" s="36">
        <v>0</v>
      </c>
      <c r="BN32" s="36">
        <v>0</v>
      </c>
      <c r="BO32" s="36">
        <v>0</v>
      </c>
      <c r="BP32" s="36">
        <v>0</v>
      </c>
      <c r="BQ32" s="36">
        <v>0</v>
      </c>
      <c r="BR32" s="36">
        <v>0</v>
      </c>
      <c r="BS32" s="36">
        <v>0</v>
      </c>
      <c r="BT32" s="36">
        <v>0</v>
      </c>
      <c r="BU32" s="36">
        <v>0</v>
      </c>
      <c r="BV32" s="36">
        <v>0</v>
      </c>
      <c r="BW32" s="36">
        <v>0</v>
      </c>
      <c r="BX32" s="36">
        <v>0</v>
      </c>
      <c r="BZ32" s="35"/>
      <c r="CA32" s="35"/>
      <c r="CB32" s="35"/>
      <c r="CC32" s="35"/>
      <c r="CD32" s="37">
        <v>0</v>
      </c>
      <c r="CE32" s="37">
        <v>0</v>
      </c>
      <c r="CF32" s="37">
        <v>0</v>
      </c>
      <c r="CG32" s="37">
        <v>0</v>
      </c>
      <c r="CH32" s="37">
        <v>0</v>
      </c>
      <c r="CI32" s="37">
        <v>0</v>
      </c>
      <c r="CJ32" s="37">
        <v>0</v>
      </c>
      <c r="CK32" s="37">
        <v>0</v>
      </c>
      <c r="CL32" s="37">
        <v>0</v>
      </c>
      <c r="CM32" s="37">
        <v>0</v>
      </c>
      <c r="CN32" s="37">
        <v>0</v>
      </c>
      <c r="CO32" s="37">
        <v>0</v>
      </c>
      <c r="CP32" s="37">
        <v>0</v>
      </c>
      <c r="CQ32" s="37">
        <v>0</v>
      </c>
      <c r="CR32" s="37">
        <v>0</v>
      </c>
      <c r="CS32" s="37">
        <v>0</v>
      </c>
      <c r="CT32" s="37">
        <v>0</v>
      </c>
      <c r="CU32" s="37">
        <v>0</v>
      </c>
      <c r="CV32" s="37">
        <v>0</v>
      </c>
      <c r="CW32" s="37">
        <v>0</v>
      </c>
      <c r="CX32" s="37">
        <v>0</v>
      </c>
      <c r="CY32" s="37">
        <v>0</v>
      </c>
      <c r="CZ32" s="37">
        <v>0</v>
      </c>
      <c r="DA32" s="37">
        <v>0</v>
      </c>
      <c r="DB32" s="37">
        <v>0</v>
      </c>
      <c r="DC32" s="37">
        <v>0</v>
      </c>
      <c r="DD32" s="37">
        <v>0</v>
      </c>
    </row>
    <row r="33" spans="1:108" x14ac:dyDescent="0.3">
      <c r="A33" s="411">
        <v>2200505</v>
      </c>
      <c r="B33" s="412" t="s">
        <v>80</v>
      </c>
      <c r="C33" s="429">
        <v>22.199649972621387</v>
      </c>
      <c r="D33" s="430">
        <v>260.92531169587141</v>
      </c>
      <c r="E33" s="430">
        <v>205.13948005529411</v>
      </c>
      <c r="F33" s="431">
        <v>5.6606805989607066E-2</v>
      </c>
      <c r="G33" s="432">
        <v>0</v>
      </c>
      <c r="H33" s="413"/>
      <c r="I33" s="413"/>
      <c r="J33" s="413"/>
      <c r="K33" s="413"/>
      <c r="L33" s="413"/>
      <c r="M33" s="414">
        <v>205.13948005529411</v>
      </c>
      <c r="N33" s="414">
        <v>205.13948005529411</v>
      </c>
      <c r="O33" s="414">
        <v>205.13948005529411</v>
      </c>
      <c r="P33" s="414">
        <v>205.13948005529411</v>
      </c>
      <c r="Q33" s="414">
        <v>205.13948005529411</v>
      </c>
      <c r="R33" s="414">
        <v>205.13948005529411</v>
      </c>
      <c r="S33" s="414">
        <v>205.13948005529411</v>
      </c>
      <c r="T33" s="414">
        <v>205.13948005529411</v>
      </c>
      <c r="U33" s="414">
        <v>205.13948005529411</v>
      </c>
      <c r="V33" s="414">
        <v>205.13948005529411</v>
      </c>
      <c r="W33" s="414">
        <v>205.13948005529411</v>
      </c>
      <c r="X33" s="414">
        <v>205.13948005529411</v>
      </c>
      <c r="Y33" s="414">
        <v>205.13948005529411</v>
      </c>
      <c r="Z33" s="414">
        <v>205.13948005529411</v>
      </c>
      <c r="AA33" s="414">
        <v>205.13948005529411</v>
      </c>
      <c r="AB33" s="414">
        <v>205.13948005529411</v>
      </c>
      <c r="AC33" s="414">
        <v>205.13948005529411</v>
      </c>
      <c r="AD33" s="414">
        <v>205.13948005529411</v>
      </c>
      <c r="AE33" s="414">
        <v>205.13948005529411</v>
      </c>
      <c r="AF33" s="414">
        <v>205.13948005529411</v>
      </c>
      <c r="AG33" s="414">
        <v>205.13948005529411</v>
      </c>
      <c r="AH33" s="414">
        <v>205.13948005529411</v>
      </c>
      <c r="AI33" s="414">
        <v>40.956091576605026</v>
      </c>
      <c r="AJ33" s="414">
        <v>0</v>
      </c>
      <c r="AK33" s="414">
        <v>0</v>
      </c>
      <c r="AL33" s="414">
        <v>0</v>
      </c>
      <c r="AM33" s="414">
        <v>0</v>
      </c>
      <c r="AN33" s="414">
        <v>0</v>
      </c>
      <c r="AO33" s="414">
        <v>0</v>
      </c>
      <c r="AP33" s="414">
        <v>0</v>
      </c>
      <c r="AQ33" s="414">
        <v>0</v>
      </c>
      <c r="AR33" s="415">
        <f t="shared" si="32"/>
        <v>4554.024652793074</v>
      </c>
      <c r="AS33" s="30">
        <v>0</v>
      </c>
      <c r="AT33" s="35">
        <v>0</v>
      </c>
      <c r="AU33" s="35">
        <v>0</v>
      </c>
      <c r="AV33" s="35">
        <v>0</v>
      </c>
      <c r="AW33" s="35">
        <v>0</v>
      </c>
      <c r="AX33" s="36">
        <v>0</v>
      </c>
      <c r="AY33" s="36">
        <v>0</v>
      </c>
      <c r="AZ33" s="36">
        <v>0</v>
      </c>
      <c r="BA33" s="36">
        <v>0</v>
      </c>
      <c r="BB33" s="36">
        <v>0</v>
      </c>
      <c r="BC33" s="36">
        <v>0</v>
      </c>
      <c r="BD33" s="36">
        <v>0</v>
      </c>
      <c r="BE33" s="36">
        <v>0</v>
      </c>
      <c r="BF33" s="36">
        <v>0</v>
      </c>
      <c r="BG33" s="36">
        <v>0</v>
      </c>
      <c r="BH33" s="36">
        <v>0</v>
      </c>
      <c r="BI33" s="36">
        <v>0</v>
      </c>
      <c r="BJ33" s="36">
        <v>0</v>
      </c>
      <c r="BK33" s="36">
        <v>0</v>
      </c>
      <c r="BL33" s="36">
        <v>0</v>
      </c>
      <c r="BM33" s="36">
        <v>0</v>
      </c>
      <c r="BN33" s="36">
        <v>0</v>
      </c>
      <c r="BO33" s="36">
        <v>0</v>
      </c>
      <c r="BP33" s="36">
        <v>0</v>
      </c>
      <c r="BQ33" s="36">
        <v>0</v>
      </c>
      <c r="BR33" s="36">
        <v>0</v>
      </c>
      <c r="BS33" s="36">
        <v>0</v>
      </c>
      <c r="BT33" s="36">
        <v>0</v>
      </c>
      <c r="BU33" s="36">
        <v>0</v>
      </c>
      <c r="BV33" s="36">
        <v>0</v>
      </c>
      <c r="BW33" s="36">
        <v>0</v>
      </c>
      <c r="BX33" s="36">
        <v>0</v>
      </c>
      <c r="BZ33" s="35"/>
      <c r="CA33" s="35"/>
      <c r="CB33" s="35"/>
      <c r="CC33" s="35"/>
      <c r="CD33" s="37">
        <v>0</v>
      </c>
      <c r="CE33" s="37">
        <v>0</v>
      </c>
      <c r="CF33" s="37">
        <v>0</v>
      </c>
      <c r="CG33" s="37">
        <v>0</v>
      </c>
      <c r="CH33" s="37">
        <v>0</v>
      </c>
      <c r="CI33" s="37">
        <v>0</v>
      </c>
      <c r="CJ33" s="37">
        <v>0</v>
      </c>
      <c r="CK33" s="37">
        <v>0</v>
      </c>
      <c r="CL33" s="37">
        <v>0</v>
      </c>
      <c r="CM33" s="37">
        <v>0</v>
      </c>
      <c r="CN33" s="37">
        <v>0</v>
      </c>
      <c r="CO33" s="37">
        <v>0</v>
      </c>
      <c r="CP33" s="37">
        <v>0</v>
      </c>
      <c r="CQ33" s="37">
        <v>0</v>
      </c>
      <c r="CR33" s="37">
        <v>0</v>
      </c>
      <c r="CS33" s="37">
        <v>0</v>
      </c>
      <c r="CT33" s="37">
        <v>0</v>
      </c>
      <c r="CU33" s="37">
        <v>0</v>
      </c>
      <c r="CV33" s="37">
        <v>0</v>
      </c>
      <c r="CW33" s="37">
        <v>0</v>
      </c>
      <c r="CX33" s="37">
        <v>0</v>
      </c>
      <c r="CY33" s="37">
        <v>0</v>
      </c>
      <c r="CZ33" s="37">
        <v>0</v>
      </c>
      <c r="DA33" s="37">
        <v>0</v>
      </c>
      <c r="DB33" s="37">
        <v>0</v>
      </c>
      <c r="DC33" s="37">
        <v>0</v>
      </c>
      <c r="DD33" s="37">
        <v>0</v>
      </c>
    </row>
    <row r="34" spans="1:108" x14ac:dyDescent="0.3">
      <c r="A34" s="411">
        <v>2300059</v>
      </c>
      <c r="B34" s="412" t="s">
        <v>80</v>
      </c>
      <c r="C34" s="429">
        <v>15</v>
      </c>
      <c r="D34" s="430">
        <v>109.51820693553833</v>
      </c>
      <c r="E34" s="430">
        <v>86.103214292720239</v>
      </c>
      <c r="F34" s="431">
        <v>1.1760653583869018E-2</v>
      </c>
      <c r="G34" s="432">
        <v>0</v>
      </c>
      <c r="H34" s="413"/>
      <c r="I34" s="413"/>
      <c r="J34" s="413"/>
      <c r="K34" s="413"/>
      <c r="L34" s="413"/>
      <c r="M34" s="414">
        <v>86.103214292720239</v>
      </c>
      <c r="N34" s="414">
        <v>86.103214292720239</v>
      </c>
      <c r="O34" s="414">
        <v>86.103214292720239</v>
      </c>
      <c r="P34" s="414">
        <v>86.103214292720239</v>
      </c>
      <c r="Q34" s="414">
        <v>86.103214292720239</v>
      </c>
      <c r="R34" s="414">
        <v>86.103214292720239</v>
      </c>
      <c r="S34" s="414">
        <v>86.103214292720239</v>
      </c>
      <c r="T34" s="414">
        <v>86.103214292720239</v>
      </c>
      <c r="U34" s="414">
        <v>86.103214292720239</v>
      </c>
      <c r="V34" s="414">
        <v>86.103214292720239</v>
      </c>
      <c r="W34" s="414">
        <v>86.103214292720239</v>
      </c>
      <c r="X34" s="414">
        <v>86.103214292720239</v>
      </c>
      <c r="Y34" s="414">
        <v>86.103214292720239</v>
      </c>
      <c r="Z34" s="414">
        <v>86.103214292720239</v>
      </c>
      <c r="AA34" s="414">
        <v>86.103214292720239</v>
      </c>
      <c r="AB34" s="414">
        <v>0</v>
      </c>
      <c r="AC34" s="414">
        <v>0</v>
      </c>
      <c r="AD34" s="414">
        <v>0</v>
      </c>
      <c r="AE34" s="414">
        <v>0</v>
      </c>
      <c r="AF34" s="414">
        <v>0</v>
      </c>
      <c r="AG34" s="414">
        <v>0</v>
      </c>
      <c r="AH34" s="414">
        <v>0</v>
      </c>
      <c r="AI34" s="414">
        <v>0</v>
      </c>
      <c r="AJ34" s="414">
        <v>0</v>
      </c>
      <c r="AK34" s="414">
        <v>0</v>
      </c>
      <c r="AL34" s="414">
        <v>0</v>
      </c>
      <c r="AM34" s="414">
        <v>0</v>
      </c>
      <c r="AN34" s="414">
        <v>0</v>
      </c>
      <c r="AO34" s="414">
        <v>0</v>
      </c>
      <c r="AP34" s="414">
        <v>0</v>
      </c>
      <c r="AQ34" s="414">
        <v>0</v>
      </c>
      <c r="AR34" s="415">
        <f t="shared" si="32"/>
        <v>1291.5482143908037</v>
      </c>
      <c r="AS34" s="30">
        <v>0</v>
      </c>
      <c r="AT34" s="35">
        <v>0</v>
      </c>
      <c r="AU34" s="35">
        <v>0</v>
      </c>
      <c r="AV34" s="62">
        <v>0</v>
      </c>
      <c r="AW34" s="62">
        <v>0</v>
      </c>
      <c r="AX34" s="36">
        <v>0</v>
      </c>
      <c r="AY34" s="36">
        <v>0</v>
      </c>
      <c r="AZ34" s="36">
        <v>0</v>
      </c>
      <c r="BA34" s="36">
        <v>0</v>
      </c>
      <c r="BB34" s="36">
        <v>0</v>
      </c>
      <c r="BC34" s="36">
        <v>0</v>
      </c>
      <c r="BD34" s="36">
        <v>0</v>
      </c>
      <c r="BE34" s="36">
        <v>0</v>
      </c>
      <c r="BF34" s="36">
        <v>0</v>
      </c>
      <c r="BG34" s="36">
        <v>0</v>
      </c>
      <c r="BH34" s="36">
        <v>0</v>
      </c>
      <c r="BI34" s="36">
        <v>0</v>
      </c>
      <c r="BJ34" s="36">
        <v>0</v>
      </c>
      <c r="BK34" s="36">
        <v>0</v>
      </c>
      <c r="BL34" s="36">
        <v>0</v>
      </c>
      <c r="BM34" s="36">
        <v>0</v>
      </c>
      <c r="BN34" s="36">
        <v>0</v>
      </c>
      <c r="BO34" s="36">
        <v>0</v>
      </c>
      <c r="BP34" s="36">
        <v>0</v>
      </c>
      <c r="BQ34" s="36">
        <v>0</v>
      </c>
      <c r="BR34" s="36">
        <v>0</v>
      </c>
      <c r="BS34" s="36">
        <v>0</v>
      </c>
      <c r="BT34" s="36">
        <v>0</v>
      </c>
      <c r="BU34" s="36">
        <v>0</v>
      </c>
      <c r="BV34" s="36">
        <v>0</v>
      </c>
      <c r="BW34" s="36">
        <v>0</v>
      </c>
      <c r="BX34" s="36">
        <v>0</v>
      </c>
      <c r="BZ34" s="35"/>
      <c r="CA34" s="35"/>
      <c r="CB34" s="35"/>
      <c r="CC34" s="35"/>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D34" s="37">
        <v>0</v>
      </c>
    </row>
    <row r="35" spans="1:108" x14ac:dyDescent="0.3">
      <c r="A35" s="411">
        <v>2300108</v>
      </c>
      <c r="B35" s="412" t="s">
        <v>80</v>
      </c>
      <c r="C35" s="429">
        <v>14.478032590840034</v>
      </c>
      <c r="D35" s="430">
        <v>506.57639268033807</v>
      </c>
      <c r="E35" s="430">
        <v>398.27035992528175</v>
      </c>
      <c r="F35" s="431">
        <v>0</v>
      </c>
      <c r="G35" s="432">
        <v>31562.399716410175</v>
      </c>
      <c r="H35" s="413"/>
      <c r="I35" s="413"/>
      <c r="J35" s="413"/>
      <c r="K35" s="413"/>
      <c r="L35" s="413"/>
      <c r="M35" s="414">
        <v>398.27035992528175</v>
      </c>
      <c r="N35" s="414">
        <v>398.27035992528175</v>
      </c>
      <c r="O35" s="414">
        <v>398.27035992528175</v>
      </c>
      <c r="P35" s="414">
        <v>398.27035992528175</v>
      </c>
      <c r="Q35" s="414">
        <v>398.27035992528175</v>
      </c>
      <c r="R35" s="414">
        <v>398.27035992528175</v>
      </c>
      <c r="S35" s="414">
        <v>398.27035992528175</v>
      </c>
      <c r="T35" s="414">
        <v>398.27035992528175</v>
      </c>
      <c r="U35" s="414">
        <v>398.27035992528175</v>
      </c>
      <c r="V35" s="414">
        <v>398.27035992528175</v>
      </c>
      <c r="W35" s="414">
        <v>398.27035992528175</v>
      </c>
      <c r="X35" s="414">
        <v>398.27035992528175</v>
      </c>
      <c r="Y35" s="414">
        <v>398.27035992528175</v>
      </c>
      <c r="Z35" s="414">
        <v>398.27035992528175</v>
      </c>
      <c r="AA35" s="414">
        <v>190.38621200987512</v>
      </c>
      <c r="AB35" s="414">
        <v>0</v>
      </c>
      <c r="AC35" s="414">
        <v>0</v>
      </c>
      <c r="AD35" s="414">
        <v>0</v>
      </c>
      <c r="AE35" s="414">
        <v>0</v>
      </c>
      <c r="AF35" s="414">
        <v>0</v>
      </c>
      <c r="AG35" s="414">
        <v>0</v>
      </c>
      <c r="AH35" s="414">
        <v>0</v>
      </c>
      <c r="AI35" s="414">
        <v>0</v>
      </c>
      <c r="AJ35" s="414">
        <v>0</v>
      </c>
      <c r="AK35" s="414">
        <v>0</v>
      </c>
      <c r="AL35" s="414">
        <v>0</v>
      </c>
      <c r="AM35" s="414">
        <v>0</v>
      </c>
      <c r="AN35" s="414">
        <v>0</v>
      </c>
      <c r="AO35" s="414">
        <v>0</v>
      </c>
      <c r="AP35" s="414">
        <v>0</v>
      </c>
      <c r="AQ35" s="414">
        <v>0</v>
      </c>
      <c r="AR35" s="415">
        <f t="shared" si="32"/>
        <v>5766.1712509638191</v>
      </c>
      <c r="AS35" s="30">
        <v>0</v>
      </c>
      <c r="AT35" s="35">
        <v>0</v>
      </c>
      <c r="AU35" s="35">
        <v>0</v>
      </c>
      <c r="AV35" s="62">
        <v>0</v>
      </c>
      <c r="AW35" s="62">
        <v>0</v>
      </c>
      <c r="AX35" s="36">
        <v>0</v>
      </c>
      <c r="AY35" s="36">
        <v>0</v>
      </c>
      <c r="AZ35" s="36">
        <v>0</v>
      </c>
      <c r="BA35" s="36">
        <v>0</v>
      </c>
      <c r="BB35" s="36">
        <v>0</v>
      </c>
      <c r="BC35" s="36">
        <v>0</v>
      </c>
      <c r="BD35" s="36">
        <v>0</v>
      </c>
      <c r="BE35" s="36">
        <v>0</v>
      </c>
      <c r="BF35" s="36">
        <v>0</v>
      </c>
      <c r="BG35" s="36">
        <v>0</v>
      </c>
      <c r="BH35" s="36">
        <v>0</v>
      </c>
      <c r="BI35" s="36">
        <v>0</v>
      </c>
      <c r="BJ35" s="36">
        <v>0</v>
      </c>
      <c r="BK35" s="36">
        <v>0</v>
      </c>
      <c r="BL35" s="36">
        <v>0</v>
      </c>
      <c r="BM35" s="36">
        <v>0</v>
      </c>
      <c r="BN35" s="36">
        <v>0</v>
      </c>
      <c r="BO35" s="36">
        <v>0</v>
      </c>
      <c r="BP35" s="36">
        <v>0</v>
      </c>
      <c r="BQ35" s="36">
        <v>0</v>
      </c>
      <c r="BR35" s="36">
        <v>0</v>
      </c>
      <c r="BS35" s="36">
        <v>0</v>
      </c>
      <c r="BT35" s="36">
        <v>0</v>
      </c>
      <c r="BU35" s="36">
        <v>0</v>
      </c>
      <c r="BV35" s="36">
        <v>0</v>
      </c>
      <c r="BW35" s="36">
        <v>0</v>
      </c>
      <c r="BX35" s="36">
        <v>0</v>
      </c>
      <c r="BZ35" s="35"/>
      <c r="CA35" s="35"/>
      <c r="CB35" s="35"/>
      <c r="CC35" s="35"/>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D35" s="37">
        <v>0</v>
      </c>
    </row>
    <row r="36" spans="1:108" x14ac:dyDescent="0.3">
      <c r="A36" s="411">
        <v>2200038</v>
      </c>
      <c r="B36" s="412" t="s">
        <v>80</v>
      </c>
      <c r="C36" s="429">
        <v>19.304043454453378</v>
      </c>
      <c r="D36" s="430">
        <v>415.99914072608732</v>
      </c>
      <c r="E36" s="430">
        <v>327.05852443884987</v>
      </c>
      <c r="F36" s="431">
        <v>6.4253193745268996E-3</v>
      </c>
      <c r="G36" s="432">
        <v>0</v>
      </c>
      <c r="H36" s="413"/>
      <c r="I36" s="413"/>
      <c r="J36" s="413"/>
      <c r="K36" s="413"/>
      <c r="L36" s="413"/>
      <c r="M36" s="414">
        <v>327.05852443884987</v>
      </c>
      <c r="N36" s="414">
        <v>327.05852443884987</v>
      </c>
      <c r="O36" s="414">
        <v>327.05852443884987</v>
      </c>
      <c r="P36" s="414">
        <v>327.05852443884987</v>
      </c>
      <c r="Q36" s="414">
        <v>327.05852443884987</v>
      </c>
      <c r="R36" s="414">
        <v>327.05852443884987</v>
      </c>
      <c r="S36" s="414">
        <v>327.05852443884987</v>
      </c>
      <c r="T36" s="414">
        <v>327.05852443884987</v>
      </c>
      <c r="U36" s="414">
        <v>327.05852443884987</v>
      </c>
      <c r="V36" s="414">
        <v>327.05852443884987</v>
      </c>
      <c r="W36" s="414">
        <v>327.05852443884987</v>
      </c>
      <c r="X36" s="414">
        <v>327.05852443884987</v>
      </c>
      <c r="Y36" s="414">
        <v>327.05852443884987</v>
      </c>
      <c r="Z36" s="414">
        <v>327.05852443884987</v>
      </c>
      <c r="AA36" s="414">
        <v>327.05852443884987</v>
      </c>
      <c r="AB36" s="414">
        <v>327.05852443884987</v>
      </c>
      <c r="AC36" s="414">
        <v>327.05852443884987</v>
      </c>
      <c r="AD36" s="414">
        <v>327.05852443884987</v>
      </c>
      <c r="AE36" s="414">
        <v>327.05852443884987</v>
      </c>
      <c r="AF36" s="414">
        <v>99.440003578812494</v>
      </c>
      <c r="AG36" s="414">
        <v>0</v>
      </c>
      <c r="AH36" s="414">
        <v>0</v>
      </c>
      <c r="AI36" s="414">
        <v>0</v>
      </c>
      <c r="AJ36" s="414">
        <v>0</v>
      </c>
      <c r="AK36" s="414">
        <v>0</v>
      </c>
      <c r="AL36" s="414">
        <v>0</v>
      </c>
      <c r="AM36" s="414">
        <v>0</v>
      </c>
      <c r="AN36" s="414">
        <v>0</v>
      </c>
      <c r="AO36" s="414">
        <v>0</v>
      </c>
      <c r="AP36" s="414">
        <v>0</v>
      </c>
      <c r="AQ36" s="414">
        <v>0</v>
      </c>
      <c r="AR36" s="415">
        <f t="shared" si="32"/>
        <v>6313.5519679169565</v>
      </c>
      <c r="AS36" s="30">
        <v>0</v>
      </c>
      <c r="AT36" s="35">
        <v>0</v>
      </c>
      <c r="AU36" s="35">
        <v>0</v>
      </c>
      <c r="AV36" s="35">
        <v>0</v>
      </c>
      <c r="AW36" s="35">
        <v>0</v>
      </c>
      <c r="AX36" s="36">
        <v>0</v>
      </c>
      <c r="AY36" s="36">
        <v>0</v>
      </c>
      <c r="AZ36" s="36">
        <v>0</v>
      </c>
      <c r="BA36" s="36">
        <v>0</v>
      </c>
      <c r="BB36" s="36">
        <v>0</v>
      </c>
      <c r="BC36" s="36">
        <v>0</v>
      </c>
      <c r="BD36" s="36">
        <v>0</v>
      </c>
      <c r="BE36" s="36">
        <v>0</v>
      </c>
      <c r="BF36" s="36">
        <v>0</v>
      </c>
      <c r="BG36" s="36">
        <v>0</v>
      </c>
      <c r="BH36" s="36">
        <v>0</v>
      </c>
      <c r="BI36" s="36">
        <v>0</v>
      </c>
      <c r="BJ36" s="36">
        <v>0</v>
      </c>
      <c r="BK36" s="36">
        <v>0</v>
      </c>
      <c r="BL36" s="36">
        <v>0</v>
      </c>
      <c r="BM36" s="36">
        <v>0</v>
      </c>
      <c r="BN36" s="36">
        <v>0</v>
      </c>
      <c r="BO36" s="36">
        <v>0</v>
      </c>
      <c r="BP36" s="36">
        <v>0</v>
      </c>
      <c r="BQ36" s="36">
        <v>0</v>
      </c>
      <c r="BR36" s="36">
        <v>0</v>
      </c>
      <c r="BS36" s="36">
        <v>0</v>
      </c>
      <c r="BT36" s="36">
        <v>0</v>
      </c>
      <c r="BU36" s="36">
        <v>0</v>
      </c>
      <c r="BV36" s="36">
        <v>0</v>
      </c>
      <c r="BW36" s="36">
        <v>0</v>
      </c>
      <c r="BX36" s="36">
        <v>0</v>
      </c>
      <c r="BZ36" s="35"/>
      <c r="CA36" s="35"/>
      <c r="CB36" s="35"/>
      <c r="CC36" s="35"/>
      <c r="CD36" s="37">
        <v>22091.43992967852</v>
      </c>
      <c r="CE36" s="37">
        <v>22091.43992967852</v>
      </c>
      <c r="CF36" s="37">
        <v>22091.43992967852</v>
      </c>
      <c r="CG36" s="37">
        <v>22091.43992967852</v>
      </c>
      <c r="CH36" s="37">
        <v>22091.43992967852</v>
      </c>
      <c r="CI36" s="37">
        <v>22091.43992967852</v>
      </c>
      <c r="CJ36" s="37">
        <v>22091.43992967852</v>
      </c>
      <c r="CK36" s="37">
        <v>22091.43992967852</v>
      </c>
      <c r="CL36" s="37">
        <v>22091.43992967852</v>
      </c>
      <c r="CM36" s="37">
        <v>22091.43992967852</v>
      </c>
      <c r="CN36" s="37">
        <v>22091.43992967852</v>
      </c>
      <c r="CO36" s="37">
        <v>22091.43992967852</v>
      </c>
      <c r="CP36" s="37">
        <v>22091.43992967852</v>
      </c>
      <c r="CQ36" s="37">
        <v>11077.070072423729</v>
      </c>
      <c r="CR36" s="37">
        <v>0</v>
      </c>
      <c r="CS36" s="37">
        <v>0</v>
      </c>
      <c r="CT36" s="37">
        <v>0</v>
      </c>
      <c r="CU36" s="37">
        <v>0</v>
      </c>
      <c r="CV36" s="37">
        <v>0</v>
      </c>
      <c r="CW36" s="37">
        <v>0</v>
      </c>
      <c r="CX36" s="37">
        <v>0</v>
      </c>
      <c r="CY36" s="37">
        <v>0</v>
      </c>
      <c r="CZ36" s="37">
        <v>0</v>
      </c>
      <c r="DA36" s="37">
        <v>0</v>
      </c>
      <c r="DB36" s="37">
        <v>0</v>
      </c>
      <c r="DC36" s="37">
        <v>0</v>
      </c>
      <c r="DD36" s="37">
        <v>0</v>
      </c>
    </row>
    <row r="37" spans="1:108" x14ac:dyDescent="0.3">
      <c r="A37" s="411">
        <v>2200045</v>
      </c>
      <c r="B37" s="412" t="s">
        <v>80</v>
      </c>
      <c r="C37" s="429">
        <v>12.547628245394696</v>
      </c>
      <c r="D37" s="430">
        <v>177.43707199590017</v>
      </c>
      <c r="E37" s="430">
        <v>139.50102600317669</v>
      </c>
      <c r="F37" s="431">
        <v>1.8269210221582635E-2</v>
      </c>
      <c r="G37" s="432">
        <v>0</v>
      </c>
      <c r="H37" s="413"/>
      <c r="I37" s="413"/>
      <c r="J37" s="413"/>
      <c r="K37" s="413"/>
      <c r="L37" s="413"/>
      <c r="M37" s="414">
        <v>139.50102600317669</v>
      </c>
      <c r="N37" s="414">
        <v>139.50102600317669</v>
      </c>
      <c r="O37" s="414">
        <v>139.50102600317669</v>
      </c>
      <c r="P37" s="414">
        <v>139.50102600317669</v>
      </c>
      <c r="Q37" s="414">
        <v>139.50102600317669</v>
      </c>
      <c r="R37" s="414">
        <v>139.50102600317669</v>
      </c>
      <c r="S37" s="414">
        <v>139.50102600317669</v>
      </c>
      <c r="T37" s="414">
        <v>139.50102600317669</v>
      </c>
      <c r="U37" s="414">
        <v>139.50102600317669</v>
      </c>
      <c r="V37" s="414">
        <v>139.50102600317669</v>
      </c>
      <c r="W37" s="414">
        <v>139.50102600317669</v>
      </c>
      <c r="X37" s="414">
        <v>139.50102600317669</v>
      </c>
      <c r="Y37" s="414">
        <v>76.394702100879528</v>
      </c>
      <c r="Z37" s="414">
        <v>0</v>
      </c>
      <c r="AA37" s="414">
        <v>0</v>
      </c>
      <c r="AB37" s="414">
        <v>0</v>
      </c>
      <c r="AC37" s="414">
        <v>0</v>
      </c>
      <c r="AD37" s="414">
        <v>0</v>
      </c>
      <c r="AE37" s="414">
        <v>0</v>
      </c>
      <c r="AF37" s="414">
        <v>0</v>
      </c>
      <c r="AG37" s="414">
        <v>0</v>
      </c>
      <c r="AH37" s="414">
        <v>0</v>
      </c>
      <c r="AI37" s="414">
        <v>0</v>
      </c>
      <c r="AJ37" s="414">
        <v>0</v>
      </c>
      <c r="AK37" s="414">
        <v>0</v>
      </c>
      <c r="AL37" s="414">
        <v>0</v>
      </c>
      <c r="AM37" s="414">
        <v>0</v>
      </c>
      <c r="AN37" s="414">
        <v>0</v>
      </c>
      <c r="AO37" s="414">
        <v>0</v>
      </c>
      <c r="AP37" s="414">
        <v>0</v>
      </c>
      <c r="AQ37" s="414">
        <v>0</v>
      </c>
      <c r="AR37" s="415">
        <f t="shared" si="32"/>
        <v>1750.4070141390002</v>
      </c>
      <c r="AS37" s="30">
        <v>0</v>
      </c>
      <c r="AT37" s="35">
        <v>0</v>
      </c>
      <c r="AU37" s="35">
        <v>0</v>
      </c>
      <c r="AV37" s="62">
        <v>0</v>
      </c>
      <c r="AW37" s="62">
        <v>0</v>
      </c>
      <c r="AX37" s="36">
        <v>0</v>
      </c>
      <c r="AY37" s="36">
        <v>0</v>
      </c>
      <c r="AZ37" s="36">
        <v>0</v>
      </c>
      <c r="BA37" s="36">
        <v>0</v>
      </c>
      <c r="BB37" s="36">
        <v>0</v>
      </c>
      <c r="BC37" s="36">
        <v>0</v>
      </c>
      <c r="BD37" s="36">
        <v>0</v>
      </c>
      <c r="BE37" s="36">
        <v>0</v>
      </c>
      <c r="BF37" s="36">
        <v>0</v>
      </c>
      <c r="BG37" s="36">
        <v>0</v>
      </c>
      <c r="BH37" s="36">
        <v>0</v>
      </c>
      <c r="BI37" s="36">
        <v>0</v>
      </c>
      <c r="BJ37" s="36">
        <v>0</v>
      </c>
      <c r="BK37" s="36">
        <v>0</v>
      </c>
      <c r="BL37" s="36">
        <v>0</v>
      </c>
      <c r="BM37" s="36">
        <v>0</v>
      </c>
      <c r="BN37" s="36">
        <v>0</v>
      </c>
      <c r="BO37" s="36">
        <v>0</v>
      </c>
      <c r="BP37" s="36">
        <v>0</v>
      </c>
      <c r="BQ37" s="36">
        <v>0</v>
      </c>
      <c r="BR37" s="36">
        <v>0</v>
      </c>
      <c r="BS37" s="36">
        <v>0</v>
      </c>
      <c r="BT37" s="36">
        <v>0</v>
      </c>
      <c r="BU37" s="36">
        <v>0</v>
      </c>
      <c r="BV37" s="36">
        <v>0</v>
      </c>
      <c r="BW37" s="36">
        <v>0</v>
      </c>
      <c r="BX37" s="36">
        <v>0</v>
      </c>
      <c r="BZ37" s="35"/>
      <c r="CA37" s="35"/>
      <c r="CB37" s="35"/>
      <c r="CC37" s="35"/>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D37" s="37">
        <v>0</v>
      </c>
    </row>
    <row r="38" spans="1:108" x14ac:dyDescent="0.3">
      <c r="A38" s="411">
        <v>2200053</v>
      </c>
      <c r="B38" s="412" t="s">
        <v>80</v>
      </c>
      <c r="C38" s="429">
        <v>13</v>
      </c>
      <c r="D38" s="430">
        <v>983.02776306368457</v>
      </c>
      <c r="E38" s="430">
        <v>772.85642732066879</v>
      </c>
      <c r="F38" s="431">
        <v>0</v>
      </c>
      <c r="G38" s="432">
        <v>42453.694184363936</v>
      </c>
      <c r="H38" s="413"/>
      <c r="I38" s="413"/>
      <c r="J38" s="413"/>
      <c r="K38" s="413"/>
      <c r="L38" s="413"/>
      <c r="M38" s="414">
        <v>772.85642732066879</v>
      </c>
      <c r="N38" s="414">
        <v>772.85642732066879</v>
      </c>
      <c r="O38" s="414">
        <v>772.85642732066879</v>
      </c>
      <c r="P38" s="414">
        <v>772.85642732066879</v>
      </c>
      <c r="Q38" s="414">
        <v>772.85642732066879</v>
      </c>
      <c r="R38" s="414">
        <v>772.85642732066879</v>
      </c>
      <c r="S38" s="414">
        <v>772.85642732066879</v>
      </c>
      <c r="T38" s="414">
        <v>772.85642732066879</v>
      </c>
      <c r="U38" s="414">
        <v>772.85642732066879</v>
      </c>
      <c r="V38" s="414">
        <v>772.85642732066879</v>
      </c>
      <c r="W38" s="414">
        <v>772.85642732066879</v>
      </c>
      <c r="X38" s="414">
        <v>772.85642732066879</v>
      </c>
      <c r="Y38" s="414">
        <v>772.85642732066879</v>
      </c>
      <c r="Z38" s="414">
        <v>0</v>
      </c>
      <c r="AA38" s="414">
        <v>0</v>
      </c>
      <c r="AB38" s="414">
        <v>0</v>
      </c>
      <c r="AC38" s="414">
        <v>0</v>
      </c>
      <c r="AD38" s="414">
        <v>0</v>
      </c>
      <c r="AE38" s="414">
        <v>0</v>
      </c>
      <c r="AF38" s="414">
        <v>0</v>
      </c>
      <c r="AG38" s="414">
        <v>0</v>
      </c>
      <c r="AH38" s="414">
        <v>0</v>
      </c>
      <c r="AI38" s="414">
        <v>0</v>
      </c>
      <c r="AJ38" s="414">
        <v>0</v>
      </c>
      <c r="AK38" s="414">
        <v>0</v>
      </c>
      <c r="AL38" s="414">
        <v>0</v>
      </c>
      <c r="AM38" s="414">
        <v>0</v>
      </c>
      <c r="AN38" s="414">
        <v>0</v>
      </c>
      <c r="AO38" s="414">
        <v>0</v>
      </c>
      <c r="AP38" s="414">
        <v>0</v>
      </c>
      <c r="AQ38" s="414">
        <v>0</v>
      </c>
      <c r="AR38" s="415">
        <f t="shared" si="32"/>
        <v>10047.133555168692</v>
      </c>
      <c r="AS38" s="30">
        <v>0</v>
      </c>
      <c r="AT38" s="35">
        <v>0</v>
      </c>
      <c r="AU38" s="35">
        <v>0</v>
      </c>
      <c r="AV38" s="62">
        <v>0</v>
      </c>
      <c r="AW38" s="62">
        <v>0</v>
      </c>
      <c r="AX38" s="36">
        <v>0</v>
      </c>
      <c r="AY38" s="36">
        <v>0</v>
      </c>
      <c r="AZ38" s="36">
        <v>0</v>
      </c>
      <c r="BA38" s="36">
        <v>0</v>
      </c>
      <c r="BB38" s="36">
        <v>0</v>
      </c>
      <c r="BC38" s="36">
        <v>0</v>
      </c>
      <c r="BD38" s="36">
        <v>0</v>
      </c>
      <c r="BE38" s="36">
        <v>0</v>
      </c>
      <c r="BF38" s="36">
        <v>0</v>
      </c>
      <c r="BG38" s="36">
        <v>0</v>
      </c>
      <c r="BH38" s="36">
        <v>0</v>
      </c>
      <c r="BI38" s="36">
        <v>0</v>
      </c>
      <c r="BJ38" s="36">
        <v>0</v>
      </c>
      <c r="BK38" s="36">
        <v>0</v>
      </c>
      <c r="BL38" s="36">
        <v>0</v>
      </c>
      <c r="BM38" s="36">
        <v>0</v>
      </c>
      <c r="BN38" s="36">
        <v>0</v>
      </c>
      <c r="BO38" s="36">
        <v>0</v>
      </c>
      <c r="BP38" s="36">
        <v>0</v>
      </c>
      <c r="BQ38" s="36">
        <v>0</v>
      </c>
      <c r="BR38" s="36">
        <v>0</v>
      </c>
      <c r="BS38" s="36">
        <v>0</v>
      </c>
      <c r="BT38" s="36">
        <v>0</v>
      </c>
      <c r="BU38" s="36">
        <v>0</v>
      </c>
      <c r="BV38" s="36">
        <v>0</v>
      </c>
      <c r="BW38" s="36">
        <v>0</v>
      </c>
      <c r="BX38" s="36">
        <v>0</v>
      </c>
      <c r="BZ38" s="35"/>
      <c r="CA38" s="35"/>
      <c r="CB38" s="35"/>
      <c r="CC38" s="35"/>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D38" s="37">
        <v>0</v>
      </c>
    </row>
    <row r="39" spans="1:108" x14ac:dyDescent="0.3">
      <c r="A39" s="411">
        <v>2300008</v>
      </c>
      <c r="B39" s="412" t="s">
        <v>80</v>
      </c>
      <c r="C39" s="429">
        <v>25</v>
      </c>
      <c r="D39" s="430">
        <v>65.431083713980087</v>
      </c>
      <c r="E39" s="430">
        <v>51.441918015931151</v>
      </c>
      <c r="F39" s="431">
        <v>2.9976508874174822E-2</v>
      </c>
      <c r="G39" s="432">
        <v>6185.9715092133074</v>
      </c>
      <c r="H39" s="413"/>
      <c r="I39" s="413"/>
      <c r="J39" s="413"/>
      <c r="K39" s="413"/>
      <c r="L39" s="413"/>
      <c r="M39" s="414">
        <v>51.441918015931151</v>
      </c>
      <c r="N39" s="414">
        <v>51.441918015931151</v>
      </c>
      <c r="O39" s="414">
        <v>51.441918015931151</v>
      </c>
      <c r="P39" s="414">
        <v>51.441918015931151</v>
      </c>
      <c r="Q39" s="414">
        <v>51.441918015931151</v>
      </c>
      <c r="R39" s="414">
        <v>51.441918015931151</v>
      </c>
      <c r="S39" s="414">
        <v>51.441918015931151</v>
      </c>
      <c r="T39" s="414">
        <v>51.441918015931151</v>
      </c>
      <c r="U39" s="414">
        <v>51.441918015931151</v>
      </c>
      <c r="V39" s="414">
        <v>51.441918015931151</v>
      </c>
      <c r="W39" s="414">
        <v>51.441918015931151</v>
      </c>
      <c r="X39" s="414">
        <v>51.441918015931151</v>
      </c>
      <c r="Y39" s="414">
        <v>51.441918015931151</v>
      </c>
      <c r="Z39" s="414">
        <v>51.441918015931151</v>
      </c>
      <c r="AA39" s="414">
        <v>51.441918015931151</v>
      </c>
      <c r="AB39" s="414">
        <v>51.441918015931151</v>
      </c>
      <c r="AC39" s="414">
        <v>51.441918015931151</v>
      </c>
      <c r="AD39" s="414">
        <v>51.441918015931151</v>
      </c>
      <c r="AE39" s="414">
        <v>51.441918015931151</v>
      </c>
      <c r="AF39" s="414">
        <v>51.441918015931151</v>
      </c>
      <c r="AG39" s="414">
        <v>51.441918015931151</v>
      </c>
      <c r="AH39" s="414">
        <v>51.441918015931151</v>
      </c>
      <c r="AI39" s="414">
        <v>51.441918015931151</v>
      </c>
      <c r="AJ39" s="414">
        <v>51.441918015931151</v>
      </c>
      <c r="AK39" s="414">
        <v>51.441918015931151</v>
      </c>
      <c r="AL39" s="414">
        <v>0</v>
      </c>
      <c r="AM39" s="414">
        <v>0</v>
      </c>
      <c r="AN39" s="414">
        <v>0</v>
      </c>
      <c r="AO39" s="414">
        <v>0</v>
      </c>
      <c r="AP39" s="414">
        <v>0</v>
      </c>
      <c r="AQ39" s="414">
        <v>0</v>
      </c>
      <c r="AR39" s="415">
        <f t="shared" si="32"/>
        <v>1286.0479503982788</v>
      </c>
      <c r="AS39" s="30">
        <v>0</v>
      </c>
      <c r="AT39" s="35">
        <v>0</v>
      </c>
      <c r="AU39" s="35">
        <v>0</v>
      </c>
      <c r="AV39" s="35">
        <v>0</v>
      </c>
      <c r="AW39" s="35">
        <v>0</v>
      </c>
      <c r="AX39" s="36">
        <v>0</v>
      </c>
      <c r="AY39" s="36">
        <v>0</v>
      </c>
      <c r="AZ39" s="36">
        <v>0</v>
      </c>
      <c r="BA39" s="36">
        <v>0</v>
      </c>
      <c r="BB39" s="36">
        <v>0</v>
      </c>
      <c r="BC39" s="36">
        <v>0</v>
      </c>
      <c r="BD39" s="36">
        <v>0</v>
      </c>
      <c r="BE39" s="36">
        <v>0</v>
      </c>
      <c r="BF39" s="36">
        <v>0</v>
      </c>
      <c r="BG39" s="36">
        <v>0</v>
      </c>
      <c r="BH39" s="36">
        <v>0</v>
      </c>
      <c r="BI39" s="36">
        <v>0</v>
      </c>
      <c r="BJ39" s="36">
        <v>0</v>
      </c>
      <c r="BK39" s="36">
        <v>0</v>
      </c>
      <c r="BL39" s="36">
        <v>0</v>
      </c>
      <c r="BM39" s="36">
        <v>0</v>
      </c>
      <c r="BN39" s="36">
        <v>0</v>
      </c>
      <c r="BO39" s="36">
        <v>0</v>
      </c>
      <c r="BP39" s="36">
        <v>0</v>
      </c>
      <c r="BQ39" s="36">
        <v>0</v>
      </c>
      <c r="BR39" s="36">
        <v>0</v>
      </c>
      <c r="BS39" s="36">
        <v>0</v>
      </c>
      <c r="BT39" s="36">
        <v>0</v>
      </c>
      <c r="BU39" s="36">
        <v>0</v>
      </c>
      <c r="BV39" s="36">
        <v>0</v>
      </c>
      <c r="BW39" s="36">
        <v>0</v>
      </c>
      <c r="BX39" s="36">
        <v>0</v>
      </c>
      <c r="BZ39" s="35"/>
      <c r="CA39" s="35"/>
      <c r="CB39" s="35"/>
      <c r="CC39" s="35"/>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D39" s="37">
        <v>0</v>
      </c>
    </row>
    <row r="40" spans="1:108" x14ac:dyDescent="0.3">
      <c r="A40" s="411">
        <v>2201463</v>
      </c>
      <c r="B40" s="412" t="s">
        <v>80</v>
      </c>
      <c r="C40" s="429">
        <v>24.130054318066723</v>
      </c>
      <c r="D40" s="430">
        <v>4.0245610057400487</v>
      </c>
      <c r="E40" s="430">
        <v>3.1641098627128263</v>
      </c>
      <c r="F40" s="431">
        <v>5.8864730219809302E-4</v>
      </c>
      <c r="G40" s="432">
        <v>0</v>
      </c>
      <c r="H40" s="413"/>
      <c r="I40" s="413"/>
      <c r="J40" s="413"/>
      <c r="K40" s="413"/>
      <c r="L40" s="413"/>
      <c r="M40" s="414">
        <v>3.1641098627128263</v>
      </c>
      <c r="N40" s="414">
        <v>3.1641098627128263</v>
      </c>
      <c r="O40" s="414">
        <v>3.1641098627128263</v>
      </c>
      <c r="P40" s="414">
        <v>3.1641098627128263</v>
      </c>
      <c r="Q40" s="414">
        <v>3.1641098627128263</v>
      </c>
      <c r="R40" s="414">
        <v>3.1641098627128263</v>
      </c>
      <c r="S40" s="414">
        <v>3.1641098627128263</v>
      </c>
      <c r="T40" s="414">
        <v>3.1641098627128263</v>
      </c>
      <c r="U40" s="414">
        <v>3.1641098627128263</v>
      </c>
      <c r="V40" s="414">
        <v>3.1641098627128263</v>
      </c>
      <c r="W40" s="414">
        <v>3.1641098627128263</v>
      </c>
      <c r="X40" s="414">
        <v>3.1641098627128263</v>
      </c>
      <c r="Y40" s="414">
        <v>3.1641098627128263</v>
      </c>
      <c r="Z40" s="414">
        <v>3.1641098627128263</v>
      </c>
      <c r="AA40" s="414">
        <v>3.1641098627128263</v>
      </c>
      <c r="AB40" s="414">
        <v>3.1641098627128263</v>
      </c>
      <c r="AC40" s="414">
        <v>3.1641098627128263</v>
      </c>
      <c r="AD40" s="414">
        <v>3.1641098627128263</v>
      </c>
      <c r="AE40" s="414">
        <v>3.1641098627128263</v>
      </c>
      <c r="AF40" s="414">
        <v>3.1641098627128263</v>
      </c>
      <c r="AG40" s="414">
        <v>3.1641098627128263</v>
      </c>
      <c r="AH40" s="414">
        <v>3.1641098627128263</v>
      </c>
      <c r="AI40" s="414">
        <v>3.1641098627128263</v>
      </c>
      <c r="AJ40" s="414">
        <v>3.1641098627128263</v>
      </c>
      <c r="AK40" s="414">
        <v>0.41150615048330796</v>
      </c>
      <c r="AL40" s="414">
        <v>0</v>
      </c>
      <c r="AM40" s="414">
        <v>0</v>
      </c>
      <c r="AN40" s="414">
        <v>0</v>
      </c>
      <c r="AO40" s="414">
        <v>0</v>
      </c>
      <c r="AP40" s="414">
        <v>0</v>
      </c>
      <c r="AQ40" s="414">
        <v>0</v>
      </c>
      <c r="AR40" s="415">
        <f t="shared" si="32"/>
        <v>76.35014285559113</v>
      </c>
      <c r="AS40" s="30">
        <v>0</v>
      </c>
      <c r="AT40" s="35">
        <v>0</v>
      </c>
      <c r="AU40" s="35">
        <v>0</v>
      </c>
      <c r="AV40" s="62">
        <v>0</v>
      </c>
      <c r="AW40" s="62">
        <v>0</v>
      </c>
      <c r="AX40" s="36">
        <v>0</v>
      </c>
      <c r="AY40" s="36">
        <v>0</v>
      </c>
      <c r="AZ40" s="36">
        <v>0</v>
      </c>
      <c r="BA40" s="36">
        <v>0</v>
      </c>
      <c r="BB40" s="36">
        <v>0</v>
      </c>
      <c r="BC40" s="36">
        <v>0</v>
      </c>
      <c r="BD40" s="36">
        <v>0</v>
      </c>
      <c r="BE40" s="36">
        <v>0</v>
      </c>
      <c r="BF40" s="36">
        <v>0</v>
      </c>
      <c r="BG40" s="36">
        <v>0</v>
      </c>
      <c r="BH40" s="36">
        <v>0</v>
      </c>
      <c r="BI40" s="36">
        <v>0</v>
      </c>
      <c r="BJ40" s="36">
        <v>0</v>
      </c>
      <c r="BK40" s="36">
        <v>0</v>
      </c>
      <c r="BL40" s="36">
        <v>0</v>
      </c>
      <c r="BM40" s="36">
        <v>0</v>
      </c>
      <c r="BN40" s="36">
        <v>0</v>
      </c>
      <c r="BO40" s="36">
        <v>0</v>
      </c>
      <c r="BP40" s="36">
        <v>0</v>
      </c>
      <c r="BQ40" s="36">
        <v>0</v>
      </c>
      <c r="BR40" s="36">
        <v>0</v>
      </c>
      <c r="BS40" s="36">
        <v>0</v>
      </c>
      <c r="BT40" s="36">
        <v>0</v>
      </c>
      <c r="BU40" s="36">
        <v>0</v>
      </c>
      <c r="BV40" s="36">
        <v>0</v>
      </c>
      <c r="BW40" s="36">
        <v>0</v>
      </c>
      <c r="BX40" s="36">
        <v>0</v>
      </c>
      <c r="BZ40" s="35"/>
      <c r="CA40" s="35"/>
      <c r="CB40" s="35"/>
      <c r="CC40" s="35"/>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D40" s="37">
        <v>0</v>
      </c>
    </row>
    <row r="41" spans="1:108" x14ac:dyDescent="0.3">
      <c r="A41" s="411">
        <v>2301094</v>
      </c>
      <c r="B41" s="412" t="s">
        <v>80</v>
      </c>
      <c r="C41" s="429">
        <v>10</v>
      </c>
      <c r="D41" s="430">
        <v>110.69005117564346</v>
      </c>
      <c r="E41" s="430">
        <v>87.024518234290881</v>
      </c>
      <c r="F41" s="431">
        <v>3.4750904145569798E-2</v>
      </c>
      <c r="G41" s="432">
        <v>0</v>
      </c>
      <c r="H41" s="413"/>
      <c r="I41" s="413"/>
      <c r="J41" s="413"/>
      <c r="K41" s="413"/>
      <c r="L41" s="413"/>
      <c r="M41" s="414">
        <v>87.024518234290881</v>
      </c>
      <c r="N41" s="414">
        <v>87.024518234290881</v>
      </c>
      <c r="O41" s="414">
        <v>87.024518234290881</v>
      </c>
      <c r="P41" s="414">
        <v>87.024518234290881</v>
      </c>
      <c r="Q41" s="414">
        <v>87.024518234290881</v>
      </c>
      <c r="R41" s="414">
        <v>87.024518234290881</v>
      </c>
      <c r="S41" s="414">
        <v>87.024518234290881</v>
      </c>
      <c r="T41" s="414">
        <v>87.024518234290881</v>
      </c>
      <c r="U41" s="414">
        <v>87.024518234290881</v>
      </c>
      <c r="V41" s="414">
        <v>87.024518234290881</v>
      </c>
      <c r="W41" s="414">
        <v>0</v>
      </c>
      <c r="X41" s="414">
        <v>0</v>
      </c>
      <c r="Y41" s="414">
        <v>0</v>
      </c>
      <c r="Z41" s="414">
        <v>0</v>
      </c>
      <c r="AA41" s="414">
        <v>0</v>
      </c>
      <c r="AB41" s="414">
        <v>0</v>
      </c>
      <c r="AC41" s="414">
        <v>0</v>
      </c>
      <c r="AD41" s="414">
        <v>0</v>
      </c>
      <c r="AE41" s="414">
        <v>0</v>
      </c>
      <c r="AF41" s="414">
        <v>0</v>
      </c>
      <c r="AG41" s="414">
        <v>0</v>
      </c>
      <c r="AH41" s="414">
        <v>0</v>
      </c>
      <c r="AI41" s="414">
        <v>0</v>
      </c>
      <c r="AJ41" s="414">
        <v>0</v>
      </c>
      <c r="AK41" s="414">
        <v>0</v>
      </c>
      <c r="AL41" s="414">
        <v>0</v>
      </c>
      <c r="AM41" s="414">
        <v>0</v>
      </c>
      <c r="AN41" s="414">
        <v>0</v>
      </c>
      <c r="AO41" s="414">
        <v>0</v>
      </c>
      <c r="AP41" s="414">
        <v>0</v>
      </c>
      <c r="AQ41" s="414">
        <v>0</v>
      </c>
      <c r="AR41" s="415">
        <f t="shared" si="32"/>
        <v>870.24518234290883</v>
      </c>
      <c r="AS41" s="30">
        <v>0</v>
      </c>
      <c r="AT41" s="35">
        <v>0</v>
      </c>
      <c r="AU41" s="35">
        <v>0</v>
      </c>
      <c r="AV41" s="62">
        <v>0</v>
      </c>
      <c r="AW41" s="62">
        <v>0</v>
      </c>
      <c r="AX41" s="36">
        <v>0</v>
      </c>
      <c r="AY41" s="36">
        <v>0</v>
      </c>
      <c r="AZ41" s="36">
        <v>0</v>
      </c>
      <c r="BA41" s="36">
        <v>0</v>
      </c>
      <c r="BB41" s="36">
        <v>0</v>
      </c>
      <c r="BC41" s="36">
        <v>0</v>
      </c>
      <c r="BD41" s="36">
        <v>0</v>
      </c>
      <c r="BE41" s="36">
        <v>0</v>
      </c>
      <c r="BF41" s="36">
        <v>0</v>
      </c>
      <c r="BG41" s="36">
        <v>0</v>
      </c>
      <c r="BH41" s="36">
        <v>0</v>
      </c>
      <c r="BI41" s="36">
        <v>0</v>
      </c>
      <c r="BJ41" s="36">
        <v>0</v>
      </c>
      <c r="BK41" s="36">
        <v>0</v>
      </c>
      <c r="BL41" s="36">
        <v>0</v>
      </c>
      <c r="BM41" s="36">
        <v>0</v>
      </c>
      <c r="BN41" s="36">
        <v>0</v>
      </c>
      <c r="BO41" s="36">
        <v>0</v>
      </c>
      <c r="BP41" s="36">
        <v>0</v>
      </c>
      <c r="BQ41" s="36">
        <v>0</v>
      </c>
      <c r="BR41" s="36">
        <v>0</v>
      </c>
      <c r="BS41" s="36">
        <v>0</v>
      </c>
      <c r="BT41" s="36">
        <v>0</v>
      </c>
      <c r="BU41" s="36">
        <v>0</v>
      </c>
      <c r="BV41" s="36">
        <v>0</v>
      </c>
      <c r="BW41" s="36">
        <v>0</v>
      </c>
      <c r="BX41" s="36">
        <v>0</v>
      </c>
      <c r="BZ41" s="35"/>
      <c r="CA41" s="35"/>
      <c r="CB41" s="35"/>
      <c r="CC41" s="35"/>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D41" s="37">
        <v>0</v>
      </c>
    </row>
    <row r="42" spans="1:108" x14ac:dyDescent="0.3">
      <c r="A42" s="411">
        <v>2301007</v>
      </c>
      <c r="B42" s="412" t="s">
        <v>80</v>
      </c>
      <c r="C42" s="429">
        <v>15</v>
      </c>
      <c r="D42" s="430">
        <v>49.762475214458945</v>
      </c>
      <c r="E42" s="430">
        <v>39.123258013607618</v>
      </c>
      <c r="F42" s="431">
        <v>5.3438696102426422E-3</v>
      </c>
      <c r="G42" s="432">
        <v>0</v>
      </c>
      <c r="H42" s="413"/>
      <c r="I42" s="413"/>
      <c r="J42" s="413"/>
      <c r="K42" s="413"/>
      <c r="L42" s="413"/>
      <c r="M42" s="414">
        <v>39.123258013607618</v>
      </c>
      <c r="N42" s="414">
        <v>39.123258013607618</v>
      </c>
      <c r="O42" s="414">
        <v>39.123258013607618</v>
      </c>
      <c r="P42" s="414">
        <v>39.123258013607618</v>
      </c>
      <c r="Q42" s="414">
        <v>39.123258013607618</v>
      </c>
      <c r="R42" s="414">
        <v>39.123258013607618</v>
      </c>
      <c r="S42" s="414">
        <v>39.123258013607618</v>
      </c>
      <c r="T42" s="414">
        <v>39.123258013607618</v>
      </c>
      <c r="U42" s="414">
        <v>39.123258013607618</v>
      </c>
      <c r="V42" s="414">
        <v>39.123258013607618</v>
      </c>
      <c r="W42" s="414">
        <v>39.123258013607618</v>
      </c>
      <c r="X42" s="414">
        <v>39.123258013607618</v>
      </c>
      <c r="Y42" s="414">
        <v>39.123258013607618</v>
      </c>
      <c r="Z42" s="414">
        <v>39.123258013607618</v>
      </c>
      <c r="AA42" s="414">
        <v>39.123258013607618</v>
      </c>
      <c r="AB42" s="414">
        <v>0</v>
      </c>
      <c r="AC42" s="414">
        <v>0</v>
      </c>
      <c r="AD42" s="414">
        <v>0</v>
      </c>
      <c r="AE42" s="414">
        <v>0</v>
      </c>
      <c r="AF42" s="414">
        <v>0</v>
      </c>
      <c r="AG42" s="414">
        <v>0</v>
      </c>
      <c r="AH42" s="414">
        <v>0</v>
      </c>
      <c r="AI42" s="414">
        <v>0</v>
      </c>
      <c r="AJ42" s="414">
        <v>0</v>
      </c>
      <c r="AK42" s="414">
        <v>0</v>
      </c>
      <c r="AL42" s="414">
        <v>0</v>
      </c>
      <c r="AM42" s="414">
        <v>0</v>
      </c>
      <c r="AN42" s="414">
        <v>0</v>
      </c>
      <c r="AO42" s="414">
        <v>0</v>
      </c>
      <c r="AP42" s="414">
        <v>0</v>
      </c>
      <c r="AQ42" s="414">
        <v>0</v>
      </c>
      <c r="AR42" s="415">
        <f t="shared" si="32"/>
        <v>586.84887020411418</v>
      </c>
      <c r="AS42" s="30">
        <v>0</v>
      </c>
      <c r="AT42" s="35">
        <v>0</v>
      </c>
      <c r="AU42" s="35">
        <v>0</v>
      </c>
      <c r="AV42" s="35">
        <v>0</v>
      </c>
      <c r="AW42" s="35">
        <v>0</v>
      </c>
      <c r="AX42" s="36">
        <v>0</v>
      </c>
      <c r="AY42" s="36">
        <v>0</v>
      </c>
      <c r="AZ42" s="36">
        <v>0</v>
      </c>
      <c r="BA42" s="36">
        <v>0</v>
      </c>
      <c r="BB42" s="36">
        <v>0</v>
      </c>
      <c r="BC42" s="36">
        <v>0</v>
      </c>
      <c r="BD42" s="36">
        <v>0</v>
      </c>
      <c r="BE42" s="36">
        <v>0</v>
      </c>
      <c r="BF42" s="36">
        <v>0</v>
      </c>
      <c r="BG42" s="36">
        <v>0</v>
      </c>
      <c r="BH42" s="36">
        <v>0</v>
      </c>
      <c r="BI42" s="36">
        <v>0</v>
      </c>
      <c r="BJ42" s="36">
        <v>0</v>
      </c>
      <c r="BK42" s="36">
        <v>0</v>
      </c>
      <c r="BL42" s="36">
        <v>0</v>
      </c>
      <c r="BM42" s="36">
        <v>0</v>
      </c>
      <c r="BN42" s="36">
        <v>0</v>
      </c>
      <c r="BO42" s="36">
        <v>0</v>
      </c>
      <c r="BP42" s="36">
        <v>0</v>
      </c>
      <c r="BQ42" s="36">
        <v>0</v>
      </c>
      <c r="BR42" s="36">
        <v>0</v>
      </c>
      <c r="BS42" s="36">
        <v>0</v>
      </c>
      <c r="BT42" s="36">
        <v>0</v>
      </c>
      <c r="BU42" s="36">
        <v>0</v>
      </c>
      <c r="BV42" s="36">
        <v>0</v>
      </c>
      <c r="BW42" s="36">
        <v>0</v>
      </c>
      <c r="BX42" s="36">
        <v>0</v>
      </c>
      <c r="BZ42" s="35"/>
      <c r="CA42" s="35"/>
      <c r="CB42" s="35"/>
      <c r="CC42" s="35"/>
      <c r="CD42" s="37">
        <v>0</v>
      </c>
      <c r="CE42" s="37">
        <v>0</v>
      </c>
      <c r="CF42" s="37">
        <v>0</v>
      </c>
      <c r="CG42" s="37">
        <v>0</v>
      </c>
      <c r="CH42" s="37">
        <v>0</v>
      </c>
      <c r="CI42" s="37">
        <v>0</v>
      </c>
      <c r="CJ42" s="37">
        <v>0</v>
      </c>
      <c r="CK42" s="37">
        <v>0</v>
      </c>
      <c r="CL42" s="37">
        <v>0</v>
      </c>
      <c r="CM42" s="37">
        <v>0</v>
      </c>
      <c r="CN42" s="37">
        <v>0</v>
      </c>
      <c r="CO42" s="37">
        <v>0</v>
      </c>
      <c r="CP42" s="37">
        <v>0</v>
      </c>
      <c r="CQ42" s="37">
        <v>0</v>
      </c>
      <c r="CR42" s="37">
        <v>0</v>
      </c>
      <c r="CS42" s="37">
        <v>0</v>
      </c>
      <c r="CT42" s="37">
        <v>0</v>
      </c>
      <c r="CU42" s="37">
        <v>0</v>
      </c>
      <c r="CV42" s="37">
        <v>0</v>
      </c>
      <c r="CW42" s="37">
        <v>0</v>
      </c>
      <c r="CX42" s="37">
        <v>0</v>
      </c>
      <c r="CY42" s="37">
        <v>0</v>
      </c>
      <c r="CZ42" s="37">
        <v>0</v>
      </c>
      <c r="DA42" s="37">
        <v>0</v>
      </c>
      <c r="DB42" s="37">
        <v>0</v>
      </c>
      <c r="DC42" s="37">
        <v>0</v>
      </c>
      <c r="DD42" s="37">
        <v>0</v>
      </c>
    </row>
    <row r="43" spans="1:108" x14ac:dyDescent="0.3">
      <c r="A43" s="411">
        <v>2200100</v>
      </c>
      <c r="B43" s="412" t="s">
        <v>80</v>
      </c>
      <c r="C43" s="429">
        <v>16.79451780537444</v>
      </c>
      <c r="D43" s="430">
        <v>61.754478576278537</v>
      </c>
      <c r="E43" s="430">
        <v>48.551371056670192</v>
      </c>
      <c r="F43" s="431">
        <v>1.6320998411231427E-2</v>
      </c>
      <c r="G43" s="432">
        <v>660.64516465814677</v>
      </c>
      <c r="H43" s="413"/>
      <c r="I43" s="413"/>
      <c r="J43" s="413"/>
      <c r="K43" s="413"/>
      <c r="L43" s="413"/>
      <c r="M43" s="414">
        <v>48.551371056670192</v>
      </c>
      <c r="N43" s="414">
        <v>48.551371056670192</v>
      </c>
      <c r="O43" s="414">
        <v>48.551371056670192</v>
      </c>
      <c r="P43" s="414">
        <v>48.551371056670192</v>
      </c>
      <c r="Q43" s="414">
        <v>48.551371056670192</v>
      </c>
      <c r="R43" s="414">
        <v>48.551371056670192</v>
      </c>
      <c r="S43" s="414">
        <v>48.551371056670192</v>
      </c>
      <c r="T43" s="414">
        <v>48.551371056670192</v>
      </c>
      <c r="U43" s="414">
        <v>48.551371056670192</v>
      </c>
      <c r="V43" s="414">
        <v>48.551371056670192</v>
      </c>
      <c r="W43" s="414">
        <v>48.551371056670192</v>
      </c>
      <c r="X43" s="414">
        <v>48.551371056670192</v>
      </c>
      <c r="Y43" s="414">
        <v>48.551371056670192</v>
      </c>
      <c r="Z43" s="414">
        <v>48.551371056670192</v>
      </c>
      <c r="AA43" s="414">
        <v>48.551371056670192</v>
      </c>
      <c r="AB43" s="414">
        <v>48.551371056670192</v>
      </c>
      <c r="AC43" s="414">
        <v>38.574928779865701</v>
      </c>
      <c r="AD43" s="414">
        <v>0</v>
      </c>
      <c r="AE43" s="414">
        <v>0</v>
      </c>
      <c r="AF43" s="414">
        <v>0</v>
      </c>
      <c r="AG43" s="414">
        <v>0</v>
      </c>
      <c r="AH43" s="414">
        <v>0</v>
      </c>
      <c r="AI43" s="414">
        <v>0</v>
      </c>
      <c r="AJ43" s="414">
        <v>0</v>
      </c>
      <c r="AK43" s="414">
        <v>0</v>
      </c>
      <c r="AL43" s="414">
        <v>0</v>
      </c>
      <c r="AM43" s="414">
        <v>0</v>
      </c>
      <c r="AN43" s="414">
        <v>0</v>
      </c>
      <c r="AO43" s="414">
        <v>0</v>
      </c>
      <c r="AP43" s="414">
        <v>0</v>
      </c>
      <c r="AQ43" s="414">
        <v>0</v>
      </c>
      <c r="AR43" s="415">
        <f t="shared" si="32"/>
        <v>815.39686568658863</v>
      </c>
      <c r="AS43" s="30">
        <v>0</v>
      </c>
      <c r="AT43" s="35">
        <v>0</v>
      </c>
      <c r="AU43" s="35">
        <v>0</v>
      </c>
      <c r="AV43" s="62">
        <v>0</v>
      </c>
      <c r="AW43" s="62">
        <v>0</v>
      </c>
      <c r="AX43" s="36">
        <v>0</v>
      </c>
      <c r="AY43" s="36">
        <v>0</v>
      </c>
      <c r="AZ43" s="36">
        <v>0</v>
      </c>
      <c r="BA43" s="36">
        <v>0</v>
      </c>
      <c r="BB43" s="36">
        <v>0</v>
      </c>
      <c r="BC43" s="36">
        <v>0</v>
      </c>
      <c r="BD43" s="36">
        <v>0</v>
      </c>
      <c r="BE43" s="36">
        <v>0</v>
      </c>
      <c r="BF43" s="36">
        <v>0</v>
      </c>
      <c r="BG43" s="36">
        <v>0</v>
      </c>
      <c r="BH43" s="36">
        <v>0</v>
      </c>
      <c r="BI43" s="36">
        <v>0</v>
      </c>
      <c r="BJ43" s="36">
        <v>0</v>
      </c>
      <c r="BK43" s="36">
        <v>0</v>
      </c>
      <c r="BL43" s="36">
        <v>0</v>
      </c>
      <c r="BM43" s="36">
        <v>0</v>
      </c>
      <c r="BN43" s="36">
        <v>0</v>
      </c>
      <c r="BO43" s="36">
        <v>0</v>
      </c>
      <c r="BP43" s="36">
        <v>0</v>
      </c>
      <c r="BQ43" s="36">
        <v>0</v>
      </c>
      <c r="BR43" s="36">
        <v>0</v>
      </c>
      <c r="BS43" s="36">
        <v>0</v>
      </c>
      <c r="BT43" s="36">
        <v>0</v>
      </c>
      <c r="BU43" s="36">
        <v>0</v>
      </c>
      <c r="BV43" s="36">
        <v>0</v>
      </c>
      <c r="BW43" s="36">
        <v>0</v>
      </c>
      <c r="BX43" s="36">
        <v>0</v>
      </c>
      <c r="BZ43" s="35"/>
      <c r="CA43" s="35"/>
      <c r="CB43" s="35"/>
      <c r="CC43" s="35"/>
      <c r="CD43" s="37">
        <v>0</v>
      </c>
      <c r="CE43" s="37">
        <v>0</v>
      </c>
      <c r="CF43" s="37">
        <v>0</v>
      </c>
      <c r="CG43" s="37">
        <v>0</v>
      </c>
      <c r="CH43" s="37">
        <v>0</v>
      </c>
      <c r="CI43" s="37">
        <v>0</v>
      </c>
      <c r="CJ43" s="37">
        <v>0</v>
      </c>
      <c r="CK43" s="37">
        <v>0</v>
      </c>
      <c r="CL43" s="37">
        <v>0</v>
      </c>
      <c r="CM43" s="37">
        <v>0</v>
      </c>
      <c r="CN43" s="37">
        <v>0</v>
      </c>
      <c r="CO43" s="37">
        <v>0</v>
      </c>
      <c r="CP43" s="37">
        <v>0</v>
      </c>
      <c r="CQ43" s="37">
        <v>0</v>
      </c>
      <c r="CR43" s="37">
        <v>0</v>
      </c>
      <c r="CS43" s="37">
        <v>0</v>
      </c>
      <c r="CT43" s="37">
        <v>0</v>
      </c>
      <c r="CU43" s="37">
        <v>0</v>
      </c>
      <c r="CV43" s="37">
        <v>0</v>
      </c>
      <c r="CW43" s="37">
        <v>0</v>
      </c>
      <c r="CX43" s="37">
        <v>0</v>
      </c>
      <c r="CY43" s="37">
        <v>0</v>
      </c>
      <c r="CZ43" s="37">
        <v>0</v>
      </c>
      <c r="DA43" s="37">
        <v>0</v>
      </c>
      <c r="DB43" s="37">
        <v>0</v>
      </c>
      <c r="DC43" s="37">
        <v>0</v>
      </c>
      <c r="DD43" s="37">
        <v>0</v>
      </c>
    </row>
    <row r="44" spans="1:108" x14ac:dyDescent="0.3">
      <c r="A44" s="411">
        <v>2300788</v>
      </c>
      <c r="B44" s="412" t="s">
        <v>80</v>
      </c>
      <c r="C44" s="429">
        <v>20.6</v>
      </c>
      <c r="D44" s="430">
        <v>0.69890457681147389</v>
      </c>
      <c r="E44" s="430">
        <v>0.54947877828918079</v>
      </c>
      <c r="F44" s="431">
        <v>0</v>
      </c>
      <c r="G44" s="432">
        <v>6179.3812911975974</v>
      </c>
      <c r="H44" s="413"/>
      <c r="I44" s="413"/>
      <c r="J44" s="413"/>
      <c r="K44" s="413"/>
      <c r="L44" s="413"/>
      <c r="M44" s="414">
        <v>0.54947877828918079</v>
      </c>
      <c r="N44" s="414">
        <v>0.54947877828918079</v>
      </c>
      <c r="O44" s="414">
        <v>0.54947877828918079</v>
      </c>
      <c r="P44" s="414">
        <v>0.54947877828918079</v>
      </c>
      <c r="Q44" s="414">
        <v>0.54947877828918079</v>
      </c>
      <c r="R44" s="414">
        <v>0.54947877828918079</v>
      </c>
      <c r="S44" s="414">
        <v>0.54947877828918079</v>
      </c>
      <c r="T44" s="414">
        <v>0.54947877828918079</v>
      </c>
      <c r="U44" s="414">
        <v>0.54947877828918079</v>
      </c>
      <c r="V44" s="414">
        <v>0.54947877828918079</v>
      </c>
      <c r="W44" s="414">
        <v>0.54947877828918079</v>
      </c>
      <c r="X44" s="414">
        <v>0.54947877828918079</v>
      </c>
      <c r="Y44" s="414">
        <v>0.54947877828918079</v>
      </c>
      <c r="Z44" s="414">
        <v>0.54947877828918079</v>
      </c>
      <c r="AA44" s="414">
        <v>0.54947877828918079</v>
      </c>
      <c r="AB44" s="414">
        <v>0.54947877828918079</v>
      </c>
      <c r="AC44" s="414">
        <v>0.54947877828918079</v>
      </c>
      <c r="AD44" s="414">
        <v>0.54947877828918079</v>
      </c>
      <c r="AE44" s="414">
        <v>0.54947877828918079</v>
      </c>
      <c r="AF44" s="414">
        <v>0.54947877828918079</v>
      </c>
      <c r="AG44" s="414">
        <v>0.32968726697350925</v>
      </c>
      <c r="AH44" s="414">
        <v>0</v>
      </c>
      <c r="AI44" s="414">
        <v>0</v>
      </c>
      <c r="AJ44" s="414">
        <v>0</v>
      </c>
      <c r="AK44" s="414">
        <v>0</v>
      </c>
      <c r="AL44" s="414">
        <v>0</v>
      </c>
      <c r="AM44" s="414">
        <v>0</v>
      </c>
      <c r="AN44" s="414">
        <v>0</v>
      </c>
      <c r="AO44" s="414">
        <v>0</v>
      </c>
      <c r="AP44" s="414">
        <v>0</v>
      </c>
      <c r="AQ44" s="414">
        <v>0</v>
      </c>
      <c r="AR44" s="415">
        <f t="shared" si="32"/>
        <v>11.319262832757131</v>
      </c>
      <c r="AS44" s="30">
        <v>0</v>
      </c>
      <c r="AT44" s="35">
        <v>0</v>
      </c>
      <c r="AU44" s="35">
        <v>0</v>
      </c>
      <c r="AV44" s="62">
        <v>0</v>
      </c>
      <c r="AW44" s="62">
        <v>0</v>
      </c>
      <c r="AX44" s="36">
        <v>0</v>
      </c>
      <c r="AY44" s="36">
        <v>0</v>
      </c>
      <c r="AZ44" s="36">
        <v>0</v>
      </c>
      <c r="BA44" s="36">
        <v>0</v>
      </c>
      <c r="BB44" s="36">
        <v>0</v>
      </c>
      <c r="BC44" s="36">
        <v>0</v>
      </c>
      <c r="BD44" s="36">
        <v>0</v>
      </c>
      <c r="BE44" s="36">
        <v>0</v>
      </c>
      <c r="BF44" s="36">
        <v>0</v>
      </c>
      <c r="BG44" s="36">
        <v>0</v>
      </c>
      <c r="BH44" s="36">
        <v>0</v>
      </c>
      <c r="BI44" s="36">
        <v>0</v>
      </c>
      <c r="BJ44" s="36">
        <v>0</v>
      </c>
      <c r="BK44" s="36">
        <v>0</v>
      </c>
      <c r="BL44" s="36">
        <v>0</v>
      </c>
      <c r="BM44" s="36">
        <v>0</v>
      </c>
      <c r="BN44" s="36">
        <v>0</v>
      </c>
      <c r="BO44" s="36">
        <v>0</v>
      </c>
      <c r="BP44" s="36">
        <v>0</v>
      </c>
      <c r="BQ44" s="36">
        <v>0</v>
      </c>
      <c r="BR44" s="36">
        <v>0</v>
      </c>
      <c r="BS44" s="36">
        <v>0</v>
      </c>
      <c r="BT44" s="36">
        <v>0</v>
      </c>
      <c r="BU44" s="36">
        <v>0</v>
      </c>
      <c r="BV44" s="36">
        <v>0</v>
      </c>
      <c r="BW44" s="36">
        <v>0</v>
      </c>
      <c r="BX44" s="36">
        <v>0</v>
      </c>
      <c r="BZ44" s="35"/>
      <c r="CA44" s="35"/>
      <c r="CB44" s="35"/>
      <c r="CC44" s="35"/>
      <c r="CD44" s="37">
        <v>0</v>
      </c>
      <c r="CE44" s="37">
        <v>0</v>
      </c>
      <c r="CF44" s="37">
        <v>0</v>
      </c>
      <c r="CG44" s="37">
        <v>0</v>
      </c>
      <c r="CH44" s="37">
        <v>0</v>
      </c>
      <c r="CI44" s="37">
        <v>0</v>
      </c>
      <c r="CJ44" s="37">
        <v>0</v>
      </c>
      <c r="CK44" s="37">
        <v>0</v>
      </c>
      <c r="CL44" s="37">
        <v>0</v>
      </c>
      <c r="CM44" s="37">
        <v>0</v>
      </c>
      <c r="CN44" s="37">
        <v>0</v>
      </c>
      <c r="CO44" s="37">
        <v>0</v>
      </c>
      <c r="CP44" s="37">
        <v>0</v>
      </c>
      <c r="CQ44" s="37">
        <v>0</v>
      </c>
      <c r="CR44" s="37">
        <v>0</v>
      </c>
      <c r="CS44" s="37">
        <v>0</v>
      </c>
      <c r="CT44" s="37">
        <v>0</v>
      </c>
      <c r="CU44" s="37">
        <v>0</v>
      </c>
      <c r="CV44" s="37">
        <v>0</v>
      </c>
      <c r="CW44" s="37">
        <v>0</v>
      </c>
      <c r="CX44" s="37">
        <v>0</v>
      </c>
      <c r="CY44" s="37">
        <v>0</v>
      </c>
      <c r="CZ44" s="37">
        <v>0</v>
      </c>
      <c r="DA44" s="37">
        <v>0</v>
      </c>
      <c r="DB44" s="37">
        <v>0</v>
      </c>
      <c r="DC44" s="37">
        <v>0</v>
      </c>
      <c r="DD44" s="37">
        <v>0</v>
      </c>
    </row>
    <row r="45" spans="1:108" x14ac:dyDescent="0.3">
      <c r="A45" s="411">
        <v>2300023</v>
      </c>
      <c r="B45" s="412" t="s">
        <v>80</v>
      </c>
      <c r="C45" s="429">
        <v>17.399999999999999</v>
      </c>
      <c r="D45" s="430">
        <v>97.591173006485889</v>
      </c>
      <c r="E45" s="430">
        <v>76.726180217699209</v>
      </c>
      <c r="F45" s="431">
        <v>2.0522187487541223E-2</v>
      </c>
      <c r="G45" s="432">
        <v>190.02079648203684</v>
      </c>
      <c r="H45" s="413"/>
      <c r="I45" s="413"/>
      <c r="J45" s="413"/>
      <c r="K45" s="413"/>
      <c r="L45" s="413"/>
      <c r="M45" s="414">
        <v>76.726180217699209</v>
      </c>
      <c r="N45" s="414">
        <v>76.726180217699209</v>
      </c>
      <c r="O45" s="414">
        <v>76.726180217699209</v>
      </c>
      <c r="P45" s="414">
        <v>76.726180217699209</v>
      </c>
      <c r="Q45" s="414">
        <v>76.726180217699209</v>
      </c>
      <c r="R45" s="414">
        <v>76.726180217699209</v>
      </c>
      <c r="S45" s="414">
        <v>76.726180217699209</v>
      </c>
      <c r="T45" s="414">
        <v>76.726180217699209</v>
      </c>
      <c r="U45" s="414">
        <v>76.726180217699209</v>
      </c>
      <c r="V45" s="414">
        <v>76.726180217699209</v>
      </c>
      <c r="W45" s="414">
        <v>76.726180217699209</v>
      </c>
      <c r="X45" s="414">
        <v>76.726180217699209</v>
      </c>
      <c r="Y45" s="414">
        <v>76.726180217699209</v>
      </c>
      <c r="Z45" s="414">
        <v>76.726180217699209</v>
      </c>
      <c r="AA45" s="414">
        <v>76.726180217699209</v>
      </c>
      <c r="AB45" s="414">
        <v>76.726180217699209</v>
      </c>
      <c r="AC45" s="414">
        <v>76.726180217699209</v>
      </c>
      <c r="AD45" s="414">
        <v>30.690472087079574</v>
      </c>
      <c r="AE45" s="414">
        <v>0</v>
      </c>
      <c r="AF45" s="414">
        <v>0</v>
      </c>
      <c r="AG45" s="414">
        <v>0</v>
      </c>
      <c r="AH45" s="414">
        <v>0</v>
      </c>
      <c r="AI45" s="414">
        <v>0</v>
      </c>
      <c r="AJ45" s="414">
        <v>0</v>
      </c>
      <c r="AK45" s="414">
        <v>0</v>
      </c>
      <c r="AL45" s="414">
        <v>0</v>
      </c>
      <c r="AM45" s="414">
        <v>0</v>
      </c>
      <c r="AN45" s="414">
        <v>0</v>
      </c>
      <c r="AO45" s="414">
        <v>0</v>
      </c>
      <c r="AP45" s="414">
        <v>0</v>
      </c>
      <c r="AQ45" s="414">
        <v>0</v>
      </c>
      <c r="AR45" s="415">
        <f t="shared" si="32"/>
        <v>1335.0355357879666</v>
      </c>
      <c r="AS45" s="30">
        <v>0</v>
      </c>
      <c r="AT45" s="35">
        <v>0</v>
      </c>
      <c r="AU45" s="35">
        <v>0</v>
      </c>
      <c r="AV45" s="35">
        <v>0</v>
      </c>
      <c r="AW45" s="35">
        <v>0</v>
      </c>
      <c r="AX45" s="36">
        <v>0</v>
      </c>
      <c r="AY45" s="36">
        <v>0</v>
      </c>
      <c r="AZ45" s="36">
        <v>0</v>
      </c>
      <c r="BA45" s="36">
        <v>0</v>
      </c>
      <c r="BB45" s="36">
        <v>0</v>
      </c>
      <c r="BC45" s="36">
        <v>0</v>
      </c>
      <c r="BD45" s="36">
        <v>0</v>
      </c>
      <c r="BE45" s="36">
        <v>0</v>
      </c>
      <c r="BF45" s="36">
        <v>0</v>
      </c>
      <c r="BG45" s="36">
        <v>0</v>
      </c>
      <c r="BH45" s="36">
        <v>0</v>
      </c>
      <c r="BI45" s="36">
        <v>0</v>
      </c>
      <c r="BJ45" s="36">
        <v>0</v>
      </c>
      <c r="BK45" s="36">
        <v>0</v>
      </c>
      <c r="BL45" s="36">
        <v>0</v>
      </c>
      <c r="BM45" s="36">
        <v>0</v>
      </c>
      <c r="BN45" s="36">
        <v>0</v>
      </c>
      <c r="BO45" s="36">
        <v>0</v>
      </c>
      <c r="BP45" s="36">
        <v>0</v>
      </c>
      <c r="BQ45" s="36">
        <v>0</v>
      </c>
      <c r="BR45" s="36">
        <v>0</v>
      </c>
      <c r="BS45" s="36">
        <v>0</v>
      </c>
      <c r="BT45" s="36">
        <v>0</v>
      </c>
      <c r="BU45" s="36">
        <v>0</v>
      </c>
      <c r="BV45" s="36">
        <v>0</v>
      </c>
      <c r="BW45" s="36">
        <v>0</v>
      </c>
      <c r="BX45" s="36">
        <v>0</v>
      </c>
      <c r="BZ45" s="35"/>
      <c r="CA45" s="35"/>
      <c r="CB45" s="35"/>
      <c r="CC45" s="35"/>
      <c r="CD45" s="37">
        <v>0</v>
      </c>
      <c r="CE45" s="37">
        <v>0</v>
      </c>
      <c r="CF45" s="37">
        <v>0</v>
      </c>
      <c r="CG45" s="37">
        <v>0</v>
      </c>
      <c r="CH45" s="37">
        <v>0</v>
      </c>
      <c r="CI45" s="37">
        <v>0</v>
      </c>
      <c r="CJ45" s="37">
        <v>0</v>
      </c>
      <c r="CK45" s="37">
        <v>0</v>
      </c>
      <c r="CL45" s="37">
        <v>0</v>
      </c>
      <c r="CM45" s="37">
        <v>0</v>
      </c>
      <c r="CN45" s="37">
        <v>0</v>
      </c>
      <c r="CO45" s="37">
        <v>0</v>
      </c>
      <c r="CP45" s="37">
        <v>0</v>
      </c>
      <c r="CQ45" s="37">
        <v>0</v>
      </c>
      <c r="CR45" s="37">
        <v>0</v>
      </c>
      <c r="CS45" s="37">
        <v>0</v>
      </c>
      <c r="CT45" s="37">
        <v>0</v>
      </c>
      <c r="CU45" s="37">
        <v>0</v>
      </c>
      <c r="CV45" s="37">
        <v>0</v>
      </c>
      <c r="CW45" s="37">
        <v>0</v>
      </c>
      <c r="CX45" s="37">
        <v>0</v>
      </c>
      <c r="CY45" s="37">
        <v>0</v>
      </c>
      <c r="CZ45" s="37">
        <v>0</v>
      </c>
      <c r="DA45" s="37">
        <v>0</v>
      </c>
      <c r="DB45" s="37">
        <v>0</v>
      </c>
      <c r="DC45" s="37">
        <v>0</v>
      </c>
      <c r="DD45" s="37">
        <v>0</v>
      </c>
    </row>
    <row r="46" spans="1:108" x14ac:dyDescent="0.3">
      <c r="A46" s="411">
        <v>2300122</v>
      </c>
      <c r="B46" s="412" t="s">
        <v>80</v>
      </c>
      <c r="C46" s="429">
        <v>30</v>
      </c>
      <c r="D46" s="430">
        <v>994.64956443570782</v>
      </c>
      <c r="E46" s="430">
        <v>781.99348755935364</v>
      </c>
      <c r="F46" s="431">
        <v>0.10681078510511258</v>
      </c>
      <c r="G46" s="432">
        <v>0</v>
      </c>
      <c r="H46" s="413"/>
      <c r="I46" s="413"/>
      <c r="J46" s="413"/>
      <c r="K46" s="413"/>
      <c r="L46" s="413"/>
      <c r="M46" s="414">
        <v>781.99348755935364</v>
      </c>
      <c r="N46" s="414">
        <v>781.99348755935364</v>
      </c>
      <c r="O46" s="414">
        <v>781.99348755935364</v>
      </c>
      <c r="P46" s="414">
        <v>781.99348755935364</v>
      </c>
      <c r="Q46" s="414">
        <v>781.99348755935364</v>
      </c>
      <c r="R46" s="414">
        <v>781.99348755935364</v>
      </c>
      <c r="S46" s="414">
        <v>781.99348755935364</v>
      </c>
      <c r="T46" s="414">
        <v>781.99348755935364</v>
      </c>
      <c r="U46" s="414">
        <v>781.99348755935364</v>
      </c>
      <c r="V46" s="414">
        <v>781.99348755935364</v>
      </c>
      <c r="W46" s="414">
        <v>781.99348755935364</v>
      </c>
      <c r="X46" s="414">
        <v>781.99348755935364</v>
      </c>
      <c r="Y46" s="414">
        <v>781.99348755935364</v>
      </c>
      <c r="Z46" s="414">
        <v>781.99348755935364</v>
      </c>
      <c r="AA46" s="414">
        <v>781.99348755935364</v>
      </c>
      <c r="AB46" s="414">
        <v>781.99348755935364</v>
      </c>
      <c r="AC46" s="414">
        <v>781.99348755935364</v>
      </c>
      <c r="AD46" s="414">
        <v>781.99348755935364</v>
      </c>
      <c r="AE46" s="414">
        <v>781.99348755935364</v>
      </c>
      <c r="AF46" s="414">
        <v>781.99348755935364</v>
      </c>
      <c r="AG46" s="414">
        <v>781.99348755935364</v>
      </c>
      <c r="AH46" s="414">
        <v>781.99348755935364</v>
      </c>
      <c r="AI46" s="414">
        <v>781.99348755935364</v>
      </c>
      <c r="AJ46" s="414">
        <v>781.99348755935364</v>
      </c>
      <c r="AK46" s="414">
        <v>781.99348755935364</v>
      </c>
      <c r="AL46" s="414">
        <v>781.99348755935364</v>
      </c>
      <c r="AM46" s="414">
        <v>781.99348755935364</v>
      </c>
      <c r="AN46" s="414">
        <v>781.99348755935364</v>
      </c>
      <c r="AO46" s="414">
        <v>781.99348755935364</v>
      </c>
      <c r="AP46" s="414">
        <v>781.99348755935364</v>
      </c>
      <c r="AQ46" s="414">
        <v>0</v>
      </c>
      <c r="AR46" s="415">
        <f t="shared" si="32"/>
        <v>23459.804626780609</v>
      </c>
      <c r="AS46" s="30">
        <v>0</v>
      </c>
      <c r="AT46" s="35">
        <v>0</v>
      </c>
      <c r="AU46" s="35">
        <v>0</v>
      </c>
      <c r="AV46" s="62">
        <v>0</v>
      </c>
      <c r="AW46" s="62">
        <v>0</v>
      </c>
      <c r="AX46" s="36">
        <v>0</v>
      </c>
      <c r="AY46" s="36">
        <v>0</v>
      </c>
      <c r="AZ46" s="36">
        <v>0</v>
      </c>
      <c r="BA46" s="36">
        <v>0</v>
      </c>
      <c r="BB46" s="36">
        <v>0</v>
      </c>
      <c r="BC46" s="36">
        <v>0</v>
      </c>
      <c r="BD46" s="36">
        <v>0</v>
      </c>
      <c r="BE46" s="36">
        <v>0</v>
      </c>
      <c r="BF46" s="36">
        <v>0</v>
      </c>
      <c r="BG46" s="36">
        <v>0</v>
      </c>
      <c r="BH46" s="36">
        <v>0</v>
      </c>
      <c r="BI46" s="36">
        <v>0</v>
      </c>
      <c r="BJ46" s="36">
        <v>0</v>
      </c>
      <c r="BK46" s="36">
        <v>0</v>
      </c>
      <c r="BL46" s="36">
        <v>0</v>
      </c>
      <c r="BM46" s="36">
        <v>0</v>
      </c>
      <c r="BN46" s="36">
        <v>0</v>
      </c>
      <c r="BO46" s="36">
        <v>0</v>
      </c>
      <c r="BP46" s="36">
        <v>0</v>
      </c>
      <c r="BQ46" s="36">
        <v>0</v>
      </c>
      <c r="BR46" s="36">
        <v>0</v>
      </c>
      <c r="BS46" s="36">
        <v>0</v>
      </c>
      <c r="BT46" s="36">
        <v>0</v>
      </c>
      <c r="BU46" s="36">
        <v>0</v>
      </c>
      <c r="BV46" s="36">
        <v>0</v>
      </c>
      <c r="BW46" s="36">
        <v>0</v>
      </c>
      <c r="BX46" s="36">
        <v>0</v>
      </c>
      <c r="BZ46" s="35"/>
      <c r="CA46" s="35"/>
      <c r="CB46" s="35"/>
      <c r="CC46" s="35"/>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D46" s="37">
        <v>0</v>
      </c>
    </row>
    <row r="47" spans="1:108" x14ac:dyDescent="0.3">
      <c r="A47" s="411">
        <v>2301643</v>
      </c>
      <c r="B47" s="412" t="s">
        <v>80</v>
      </c>
      <c r="C47" s="429">
        <v>15</v>
      </c>
      <c r="D47" s="430">
        <v>61.718311327739926</v>
      </c>
      <c r="E47" s="430">
        <v>48.522936365869128</v>
      </c>
      <c r="F47" s="431">
        <v>9.3041792449683174E-3</v>
      </c>
      <c r="G47" s="432">
        <v>0</v>
      </c>
      <c r="H47" s="413"/>
      <c r="I47" s="413"/>
      <c r="J47" s="413"/>
      <c r="K47" s="413"/>
      <c r="L47" s="413"/>
      <c r="M47" s="414">
        <v>48.522936365869128</v>
      </c>
      <c r="N47" s="414">
        <v>48.522936365869128</v>
      </c>
      <c r="O47" s="414">
        <v>48.522936365869128</v>
      </c>
      <c r="P47" s="414">
        <v>48.522936365869128</v>
      </c>
      <c r="Q47" s="414">
        <v>48.522936365869128</v>
      </c>
      <c r="R47" s="414">
        <v>48.522936365869128</v>
      </c>
      <c r="S47" s="414">
        <v>48.522936365869128</v>
      </c>
      <c r="T47" s="414">
        <v>48.522936365869128</v>
      </c>
      <c r="U47" s="414">
        <v>48.522936365869128</v>
      </c>
      <c r="V47" s="414">
        <v>48.522936365869128</v>
      </c>
      <c r="W47" s="414">
        <v>48.522936365869128</v>
      </c>
      <c r="X47" s="414">
        <v>48.522936365869128</v>
      </c>
      <c r="Y47" s="414">
        <v>48.522936365869128</v>
      </c>
      <c r="Z47" s="414">
        <v>48.522936365869128</v>
      </c>
      <c r="AA47" s="414">
        <v>48.522936365869128</v>
      </c>
      <c r="AB47" s="414">
        <v>0</v>
      </c>
      <c r="AC47" s="414">
        <v>0</v>
      </c>
      <c r="AD47" s="414">
        <v>0</v>
      </c>
      <c r="AE47" s="414">
        <v>0</v>
      </c>
      <c r="AF47" s="414">
        <v>0</v>
      </c>
      <c r="AG47" s="414">
        <v>0</v>
      </c>
      <c r="AH47" s="414">
        <v>0</v>
      </c>
      <c r="AI47" s="414">
        <v>0</v>
      </c>
      <c r="AJ47" s="414">
        <v>0</v>
      </c>
      <c r="AK47" s="414">
        <v>0</v>
      </c>
      <c r="AL47" s="414">
        <v>0</v>
      </c>
      <c r="AM47" s="414">
        <v>0</v>
      </c>
      <c r="AN47" s="414">
        <v>0</v>
      </c>
      <c r="AO47" s="414">
        <v>0</v>
      </c>
      <c r="AP47" s="414">
        <v>0</v>
      </c>
      <c r="AQ47" s="414">
        <v>0</v>
      </c>
      <c r="AR47" s="415">
        <f t="shared" si="32"/>
        <v>727.84404548803673</v>
      </c>
      <c r="AS47" s="30">
        <v>0</v>
      </c>
      <c r="AT47" s="35">
        <v>0</v>
      </c>
      <c r="AU47" s="35">
        <v>0</v>
      </c>
      <c r="AV47" s="62">
        <v>0</v>
      </c>
      <c r="AW47" s="62">
        <v>0</v>
      </c>
      <c r="AX47" s="36">
        <v>0</v>
      </c>
      <c r="AY47" s="36">
        <v>0</v>
      </c>
      <c r="AZ47" s="36">
        <v>0</v>
      </c>
      <c r="BA47" s="36">
        <v>0</v>
      </c>
      <c r="BB47" s="36">
        <v>0</v>
      </c>
      <c r="BC47" s="36">
        <v>0</v>
      </c>
      <c r="BD47" s="36">
        <v>0</v>
      </c>
      <c r="BE47" s="36">
        <v>0</v>
      </c>
      <c r="BF47" s="36">
        <v>0</v>
      </c>
      <c r="BG47" s="36">
        <v>0</v>
      </c>
      <c r="BH47" s="36">
        <v>0</v>
      </c>
      <c r="BI47" s="36">
        <v>0</v>
      </c>
      <c r="BJ47" s="36">
        <v>0</v>
      </c>
      <c r="BK47" s="36">
        <v>0</v>
      </c>
      <c r="BL47" s="36">
        <v>0</v>
      </c>
      <c r="BM47" s="36">
        <v>0</v>
      </c>
      <c r="BN47" s="36">
        <v>0</v>
      </c>
      <c r="BO47" s="36">
        <v>0</v>
      </c>
      <c r="BP47" s="36">
        <v>0</v>
      </c>
      <c r="BQ47" s="36">
        <v>0</v>
      </c>
      <c r="BR47" s="36">
        <v>0</v>
      </c>
      <c r="BS47" s="36">
        <v>0</v>
      </c>
      <c r="BT47" s="36">
        <v>0</v>
      </c>
      <c r="BU47" s="36">
        <v>0</v>
      </c>
      <c r="BV47" s="36">
        <v>0</v>
      </c>
      <c r="BW47" s="36">
        <v>0</v>
      </c>
      <c r="BX47" s="36">
        <v>0</v>
      </c>
      <c r="BZ47" s="35"/>
      <c r="CA47" s="35"/>
      <c r="CB47" s="35"/>
      <c r="CC47" s="35"/>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D47" s="37">
        <v>0</v>
      </c>
    </row>
    <row r="48" spans="1:108" x14ac:dyDescent="0.3">
      <c r="A48" s="411">
        <v>2200016</v>
      </c>
      <c r="B48" s="412" t="s">
        <v>80</v>
      </c>
      <c r="C48" s="429">
        <v>24.130054318066723</v>
      </c>
      <c r="D48" s="430">
        <v>0</v>
      </c>
      <c r="E48" s="430">
        <v>0</v>
      </c>
      <c r="F48" s="431">
        <v>0</v>
      </c>
      <c r="G48" s="432">
        <v>23897.008168362216</v>
      </c>
      <c r="H48" s="413"/>
      <c r="I48" s="413"/>
      <c r="J48" s="413"/>
      <c r="K48" s="413"/>
      <c r="L48" s="413"/>
      <c r="M48" s="414">
        <v>0</v>
      </c>
      <c r="N48" s="414">
        <v>0</v>
      </c>
      <c r="O48" s="414">
        <v>0</v>
      </c>
      <c r="P48" s="414">
        <v>0</v>
      </c>
      <c r="Q48" s="414">
        <v>0</v>
      </c>
      <c r="R48" s="414">
        <v>0</v>
      </c>
      <c r="S48" s="414">
        <v>0</v>
      </c>
      <c r="T48" s="414">
        <v>0</v>
      </c>
      <c r="U48" s="414">
        <v>0</v>
      </c>
      <c r="V48" s="414">
        <v>0</v>
      </c>
      <c r="W48" s="414">
        <v>0</v>
      </c>
      <c r="X48" s="414">
        <v>0</v>
      </c>
      <c r="Y48" s="414">
        <v>0</v>
      </c>
      <c r="Z48" s="414">
        <v>0</v>
      </c>
      <c r="AA48" s="414">
        <v>0</v>
      </c>
      <c r="AB48" s="414">
        <v>0</v>
      </c>
      <c r="AC48" s="414">
        <v>0</v>
      </c>
      <c r="AD48" s="414">
        <v>0</v>
      </c>
      <c r="AE48" s="414">
        <v>0</v>
      </c>
      <c r="AF48" s="414">
        <v>0</v>
      </c>
      <c r="AG48" s="414">
        <v>0</v>
      </c>
      <c r="AH48" s="414">
        <v>0</v>
      </c>
      <c r="AI48" s="414">
        <v>0</v>
      </c>
      <c r="AJ48" s="414">
        <v>0</v>
      </c>
      <c r="AK48" s="414">
        <v>0</v>
      </c>
      <c r="AL48" s="414">
        <v>0</v>
      </c>
      <c r="AM48" s="414">
        <v>0</v>
      </c>
      <c r="AN48" s="414">
        <v>0</v>
      </c>
      <c r="AO48" s="414">
        <v>0</v>
      </c>
      <c r="AP48" s="414">
        <v>0</v>
      </c>
      <c r="AQ48" s="414">
        <v>0</v>
      </c>
      <c r="AR48" s="415">
        <f t="shared" si="32"/>
        <v>0</v>
      </c>
      <c r="AS48" s="30">
        <v>0</v>
      </c>
      <c r="AT48" s="35">
        <v>0</v>
      </c>
      <c r="AU48" s="35">
        <v>0</v>
      </c>
      <c r="AV48" s="35">
        <v>0</v>
      </c>
      <c r="AW48" s="35">
        <v>0</v>
      </c>
      <c r="AX48" s="36">
        <v>0</v>
      </c>
      <c r="AY48" s="36">
        <v>0</v>
      </c>
      <c r="AZ48" s="36">
        <v>0</v>
      </c>
      <c r="BA48" s="36">
        <v>0</v>
      </c>
      <c r="BB48" s="36">
        <v>0</v>
      </c>
      <c r="BC48" s="36">
        <v>0</v>
      </c>
      <c r="BD48" s="36">
        <v>0</v>
      </c>
      <c r="BE48" s="36">
        <v>0</v>
      </c>
      <c r="BF48" s="36">
        <v>0</v>
      </c>
      <c r="BG48" s="36">
        <v>0</v>
      </c>
      <c r="BH48" s="36">
        <v>0</v>
      </c>
      <c r="BI48" s="36">
        <v>0</v>
      </c>
      <c r="BJ48" s="36">
        <v>0</v>
      </c>
      <c r="BK48" s="36">
        <v>0</v>
      </c>
      <c r="BL48" s="36">
        <v>0</v>
      </c>
      <c r="BM48" s="36">
        <v>0</v>
      </c>
      <c r="BN48" s="36">
        <v>0</v>
      </c>
      <c r="BO48" s="36">
        <v>0</v>
      </c>
      <c r="BP48" s="36">
        <v>0</v>
      </c>
      <c r="BQ48" s="36">
        <v>0</v>
      </c>
      <c r="BR48" s="36">
        <v>0</v>
      </c>
      <c r="BS48" s="36">
        <v>0</v>
      </c>
      <c r="BT48" s="36">
        <v>0</v>
      </c>
      <c r="BU48" s="36">
        <v>0</v>
      </c>
      <c r="BV48" s="36">
        <v>0</v>
      </c>
      <c r="BW48" s="36">
        <v>0</v>
      </c>
      <c r="BX48" s="36">
        <v>0</v>
      </c>
      <c r="BZ48" s="35"/>
      <c r="CA48" s="35"/>
      <c r="CB48" s="35"/>
      <c r="CC48" s="35"/>
      <c r="CD48" s="37">
        <v>1600.3520366264286</v>
      </c>
      <c r="CE48" s="37">
        <v>1600.3520366264286</v>
      </c>
      <c r="CF48" s="37">
        <v>1600.3520366264286</v>
      </c>
      <c r="CG48" s="37">
        <v>1600.3520366264286</v>
      </c>
      <c r="CH48" s="37">
        <v>1600.3520366264286</v>
      </c>
      <c r="CI48" s="37">
        <v>1600.3520366264286</v>
      </c>
      <c r="CJ48" s="37">
        <v>1600.3520366264286</v>
      </c>
      <c r="CK48" s="37">
        <v>1600.3520366264286</v>
      </c>
      <c r="CL48" s="37">
        <v>1600.3520366264286</v>
      </c>
      <c r="CM48" s="37">
        <v>1600.3520366264286</v>
      </c>
      <c r="CN48" s="37">
        <v>1600.3520366264286</v>
      </c>
      <c r="CO48" s="37">
        <v>1600.3520366264286</v>
      </c>
      <c r="CP48" s="37">
        <v>1600.3520366264286</v>
      </c>
      <c r="CQ48" s="37">
        <v>1600.3520366264286</v>
      </c>
      <c r="CR48" s="37">
        <v>1600.3520366264286</v>
      </c>
      <c r="CS48" s="37">
        <v>1600.3520366264286</v>
      </c>
      <c r="CT48" s="37">
        <v>1600.3520366264286</v>
      </c>
      <c r="CU48" s="37">
        <v>1600.3520366264286</v>
      </c>
      <c r="CV48" s="37">
        <v>536.47877233194049</v>
      </c>
      <c r="CW48" s="37">
        <v>0</v>
      </c>
      <c r="CX48" s="37">
        <v>0</v>
      </c>
      <c r="CY48" s="37">
        <v>0</v>
      </c>
      <c r="CZ48" s="37">
        <v>0</v>
      </c>
      <c r="DA48" s="37">
        <v>0</v>
      </c>
      <c r="DB48" s="37">
        <v>0</v>
      </c>
      <c r="DC48" s="37">
        <v>0</v>
      </c>
      <c r="DD48" s="37">
        <v>0</v>
      </c>
    </row>
    <row r="49" spans="1:108" x14ac:dyDescent="0.3">
      <c r="A49" s="411">
        <v>2301277</v>
      </c>
      <c r="B49" s="412" t="s">
        <v>80</v>
      </c>
      <c r="C49" s="429">
        <v>15</v>
      </c>
      <c r="D49" s="430">
        <v>16.950453754766478</v>
      </c>
      <c r="E49" s="430">
        <v>13.326446741997405</v>
      </c>
      <c r="F49" s="431">
        <v>1.5961401347217918E-2</v>
      </c>
      <c r="G49" s="432">
        <v>1260.4712833308445</v>
      </c>
      <c r="H49" s="413"/>
      <c r="I49" s="413"/>
      <c r="J49" s="413"/>
      <c r="K49" s="413"/>
      <c r="L49" s="413"/>
      <c r="M49" s="414">
        <v>13.326446741997405</v>
      </c>
      <c r="N49" s="414">
        <v>13.326446741997405</v>
      </c>
      <c r="O49" s="414">
        <v>13.326446741997405</v>
      </c>
      <c r="P49" s="414">
        <v>13.326446741997405</v>
      </c>
      <c r="Q49" s="414">
        <v>13.326446741997405</v>
      </c>
      <c r="R49" s="414">
        <v>13.326446741997405</v>
      </c>
      <c r="S49" s="414">
        <v>13.326446741997405</v>
      </c>
      <c r="T49" s="414">
        <v>13.326446741997405</v>
      </c>
      <c r="U49" s="414">
        <v>13.326446741997405</v>
      </c>
      <c r="V49" s="414">
        <v>13.326446741997405</v>
      </c>
      <c r="W49" s="414">
        <v>13.326446741997405</v>
      </c>
      <c r="X49" s="414">
        <v>13.326446741997405</v>
      </c>
      <c r="Y49" s="414">
        <v>13.326446741997405</v>
      </c>
      <c r="Z49" s="414">
        <v>13.326446741997405</v>
      </c>
      <c r="AA49" s="414">
        <v>13.326446741997405</v>
      </c>
      <c r="AB49" s="414">
        <v>0</v>
      </c>
      <c r="AC49" s="414">
        <v>0</v>
      </c>
      <c r="AD49" s="414">
        <v>0</v>
      </c>
      <c r="AE49" s="414">
        <v>0</v>
      </c>
      <c r="AF49" s="414">
        <v>0</v>
      </c>
      <c r="AG49" s="414">
        <v>0</v>
      </c>
      <c r="AH49" s="414">
        <v>0</v>
      </c>
      <c r="AI49" s="414">
        <v>0</v>
      </c>
      <c r="AJ49" s="414">
        <v>0</v>
      </c>
      <c r="AK49" s="414">
        <v>0</v>
      </c>
      <c r="AL49" s="414">
        <v>0</v>
      </c>
      <c r="AM49" s="414">
        <v>0</v>
      </c>
      <c r="AN49" s="414">
        <v>0</v>
      </c>
      <c r="AO49" s="414">
        <v>0</v>
      </c>
      <c r="AP49" s="414">
        <v>0</v>
      </c>
      <c r="AQ49" s="414">
        <v>0</v>
      </c>
      <c r="AR49" s="415">
        <f t="shared" si="32"/>
        <v>199.89670112996112</v>
      </c>
      <c r="AS49" s="30">
        <v>0</v>
      </c>
      <c r="AT49" s="35">
        <v>0</v>
      </c>
      <c r="AU49" s="35">
        <v>0</v>
      </c>
      <c r="AV49" s="62">
        <v>0</v>
      </c>
      <c r="AW49" s="62">
        <v>0</v>
      </c>
      <c r="AX49" s="36">
        <v>0</v>
      </c>
      <c r="AY49" s="36">
        <v>0</v>
      </c>
      <c r="AZ49" s="36">
        <v>0</v>
      </c>
      <c r="BA49" s="36">
        <v>0</v>
      </c>
      <c r="BB49" s="36">
        <v>0</v>
      </c>
      <c r="BC49" s="36">
        <v>0</v>
      </c>
      <c r="BD49" s="36">
        <v>0</v>
      </c>
      <c r="BE49" s="36">
        <v>0</v>
      </c>
      <c r="BF49" s="36">
        <v>0</v>
      </c>
      <c r="BG49" s="36">
        <v>0</v>
      </c>
      <c r="BH49" s="36">
        <v>0</v>
      </c>
      <c r="BI49" s="36">
        <v>0</v>
      </c>
      <c r="BJ49" s="36">
        <v>0</v>
      </c>
      <c r="BK49" s="36">
        <v>0</v>
      </c>
      <c r="BL49" s="36">
        <v>0</v>
      </c>
      <c r="BM49" s="36">
        <v>0</v>
      </c>
      <c r="BN49" s="36">
        <v>0</v>
      </c>
      <c r="BO49" s="36">
        <v>0</v>
      </c>
      <c r="BP49" s="36">
        <v>0</v>
      </c>
      <c r="BQ49" s="36">
        <v>0</v>
      </c>
      <c r="BR49" s="36">
        <v>0</v>
      </c>
      <c r="BS49" s="36">
        <v>0</v>
      </c>
      <c r="BT49" s="36">
        <v>0</v>
      </c>
      <c r="BU49" s="36">
        <v>0</v>
      </c>
      <c r="BV49" s="36">
        <v>0</v>
      </c>
      <c r="BW49" s="36">
        <v>0</v>
      </c>
      <c r="BX49" s="36">
        <v>0</v>
      </c>
      <c r="BZ49" s="35"/>
      <c r="CA49" s="35"/>
      <c r="CB49" s="35"/>
      <c r="CC49" s="35"/>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D49" s="37">
        <v>0</v>
      </c>
    </row>
    <row r="50" spans="1:108" x14ac:dyDescent="0.3">
      <c r="A50" s="411">
        <v>2301276</v>
      </c>
      <c r="B50" s="412" t="s">
        <v>80</v>
      </c>
      <c r="C50" s="429">
        <v>15</v>
      </c>
      <c r="D50" s="430">
        <v>82.291080111793988</v>
      </c>
      <c r="E50" s="430">
        <v>64.697247183892429</v>
      </c>
      <c r="F50" s="431">
        <v>1.2403322086768335E-2</v>
      </c>
      <c r="G50" s="432">
        <v>0</v>
      </c>
      <c r="H50" s="413"/>
      <c r="I50" s="413"/>
      <c r="J50" s="413"/>
      <c r="K50" s="413"/>
      <c r="L50" s="413"/>
      <c r="M50" s="414">
        <v>64.697247183892429</v>
      </c>
      <c r="N50" s="414">
        <v>64.697247183892429</v>
      </c>
      <c r="O50" s="414">
        <v>64.697247183892429</v>
      </c>
      <c r="P50" s="414">
        <v>64.697247183892429</v>
      </c>
      <c r="Q50" s="414">
        <v>64.697247183892429</v>
      </c>
      <c r="R50" s="414">
        <v>64.697247183892429</v>
      </c>
      <c r="S50" s="414">
        <v>64.697247183892429</v>
      </c>
      <c r="T50" s="414">
        <v>64.697247183892429</v>
      </c>
      <c r="U50" s="414">
        <v>64.697247183892429</v>
      </c>
      <c r="V50" s="414">
        <v>64.697247183892429</v>
      </c>
      <c r="W50" s="414">
        <v>64.697247183892429</v>
      </c>
      <c r="X50" s="414">
        <v>64.697247183892429</v>
      </c>
      <c r="Y50" s="414">
        <v>64.697247183892429</v>
      </c>
      <c r="Z50" s="414">
        <v>64.697247183892429</v>
      </c>
      <c r="AA50" s="414">
        <v>64.697247183892429</v>
      </c>
      <c r="AB50" s="414">
        <v>0</v>
      </c>
      <c r="AC50" s="414">
        <v>0</v>
      </c>
      <c r="AD50" s="414">
        <v>0</v>
      </c>
      <c r="AE50" s="414">
        <v>0</v>
      </c>
      <c r="AF50" s="414">
        <v>0</v>
      </c>
      <c r="AG50" s="414">
        <v>0</v>
      </c>
      <c r="AH50" s="414">
        <v>0</v>
      </c>
      <c r="AI50" s="414">
        <v>0</v>
      </c>
      <c r="AJ50" s="414">
        <v>0</v>
      </c>
      <c r="AK50" s="414">
        <v>0</v>
      </c>
      <c r="AL50" s="414">
        <v>0</v>
      </c>
      <c r="AM50" s="414">
        <v>0</v>
      </c>
      <c r="AN50" s="414">
        <v>0</v>
      </c>
      <c r="AO50" s="414">
        <v>0</v>
      </c>
      <c r="AP50" s="414">
        <v>0</v>
      </c>
      <c r="AQ50" s="414">
        <v>0</v>
      </c>
      <c r="AR50" s="415">
        <f t="shared" si="32"/>
        <v>970.45870775838614</v>
      </c>
      <c r="AS50" s="30">
        <v>0</v>
      </c>
      <c r="AT50" s="35">
        <v>0</v>
      </c>
      <c r="AU50" s="35">
        <v>0</v>
      </c>
      <c r="AV50" s="62">
        <v>0</v>
      </c>
      <c r="AW50" s="62">
        <v>0</v>
      </c>
      <c r="AX50" s="36">
        <v>0</v>
      </c>
      <c r="AY50" s="36">
        <v>0</v>
      </c>
      <c r="AZ50" s="36">
        <v>0</v>
      </c>
      <c r="BA50" s="36">
        <v>0</v>
      </c>
      <c r="BB50" s="36">
        <v>0</v>
      </c>
      <c r="BC50" s="36">
        <v>0</v>
      </c>
      <c r="BD50" s="36">
        <v>0</v>
      </c>
      <c r="BE50" s="36">
        <v>0</v>
      </c>
      <c r="BF50" s="36">
        <v>0</v>
      </c>
      <c r="BG50" s="36">
        <v>0</v>
      </c>
      <c r="BH50" s="36">
        <v>0</v>
      </c>
      <c r="BI50" s="36">
        <v>0</v>
      </c>
      <c r="BJ50" s="36">
        <v>0</v>
      </c>
      <c r="BK50" s="36">
        <v>0</v>
      </c>
      <c r="BL50" s="36">
        <v>0</v>
      </c>
      <c r="BM50" s="36">
        <v>0</v>
      </c>
      <c r="BN50" s="36">
        <v>0</v>
      </c>
      <c r="BO50" s="36">
        <v>0</v>
      </c>
      <c r="BP50" s="36">
        <v>0</v>
      </c>
      <c r="BQ50" s="36">
        <v>0</v>
      </c>
      <c r="BR50" s="36">
        <v>0</v>
      </c>
      <c r="BS50" s="36">
        <v>0</v>
      </c>
      <c r="BT50" s="36">
        <v>0</v>
      </c>
      <c r="BU50" s="36">
        <v>0</v>
      </c>
      <c r="BV50" s="36">
        <v>0</v>
      </c>
      <c r="BW50" s="36">
        <v>0</v>
      </c>
      <c r="BX50" s="36">
        <v>0</v>
      </c>
      <c r="BZ50" s="35"/>
      <c r="CA50" s="35"/>
      <c r="CB50" s="35"/>
      <c r="CC50" s="35"/>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D50" s="37">
        <v>0</v>
      </c>
    </row>
    <row r="51" spans="1:108" x14ac:dyDescent="0.3">
      <c r="A51" s="411">
        <v>2300061</v>
      </c>
      <c r="B51" s="412" t="s">
        <v>80</v>
      </c>
      <c r="C51" s="429">
        <v>13</v>
      </c>
      <c r="D51" s="430">
        <v>1018.7968086432602</v>
      </c>
      <c r="E51" s="430">
        <v>800.97805095533124</v>
      </c>
      <c r="F51" s="431">
        <v>0.1094030614193283</v>
      </c>
      <c r="G51" s="432">
        <v>0</v>
      </c>
      <c r="H51" s="413"/>
      <c r="I51" s="413"/>
      <c r="J51" s="413"/>
      <c r="K51" s="413"/>
      <c r="L51" s="413"/>
      <c r="M51" s="414">
        <v>800.97805095533124</v>
      </c>
      <c r="N51" s="414">
        <v>800.97805095533124</v>
      </c>
      <c r="O51" s="414">
        <v>800.97805095533124</v>
      </c>
      <c r="P51" s="414">
        <v>800.97805095533124</v>
      </c>
      <c r="Q51" s="414">
        <v>800.97805095533124</v>
      </c>
      <c r="R51" s="414">
        <v>800.97805095533124</v>
      </c>
      <c r="S51" s="414">
        <v>800.97805095533124</v>
      </c>
      <c r="T51" s="414">
        <v>800.97805095533124</v>
      </c>
      <c r="U51" s="414">
        <v>800.97805095533124</v>
      </c>
      <c r="V51" s="414">
        <v>800.97805095533124</v>
      </c>
      <c r="W51" s="414">
        <v>800.97805095533124</v>
      </c>
      <c r="X51" s="414">
        <v>800.97805095533124</v>
      </c>
      <c r="Y51" s="414">
        <v>800.97805095533124</v>
      </c>
      <c r="Z51" s="414">
        <v>0</v>
      </c>
      <c r="AA51" s="414">
        <v>0</v>
      </c>
      <c r="AB51" s="414">
        <v>0</v>
      </c>
      <c r="AC51" s="414">
        <v>0</v>
      </c>
      <c r="AD51" s="414">
        <v>0</v>
      </c>
      <c r="AE51" s="414">
        <v>0</v>
      </c>
      <c r="AF51" s="414">
        <v>0</v>
      </c>
      <c r="AG51" s="414">
        <v>0</v>
      </c>
      <c r="AH51" s="414">
        <v>0</v>
      </c>
      <c r="AI51" s="414">
        <v>0</v>
      </c>
      <c r="AJ51" s="414">
        <v>0</v>
      </c>
      <c r="AK51" s="414">
        <v>0</v>
      </c>
      <c r="AL51" s="414">
        <v>0</v>
      </c>
      <c r="AM51" s="414">
        <v>0</v>
      </c>
      <c r="AN51" s="414">
        <v>0</v>
      </c>
      <c r="AO51" s="414">
        <v>0</v>
      </c>
      <c r="AP51" s="414">
        <v>0</v>
      </c>
      <c r="AQ51" s="414">
        <v>0</v>
      </c>
      <c r="AR51" s="415">
        <f t="shared" si="32"/>
        <v>10412.714662419306</v>
      </c>
      <c r="AS51" s="30">
        <v>0</v>
      </c>
      <c r="AT51" s="35">
        <v>0</v>
      </c>
      <c r="AU51" s="35">
        <v>0</v>
      </c>
      <c r="AV51" s="35">
        <v>0</v>
      </c>
      <c r="AW51" s="35">
        <v>0</v>
      </c>
      <c r="AX51" s="36">
        <v>0</v>
      </c>
      <c r="AY51" s="36">
        <v>0</v>
      </c>
      <c r="AZ51" s="36">
        <v>0</v>
      </c>
      <c r="BA51" s="36">
        <v>0</v>
      </c>
      <c r="BB51" s="36">
        <v>0</v>
      </c>
      <c r="BC51" s="36">
        <v>0</v>
      </c>
      <c r="BD51" s="36">
        <v>0</v>
      </c>
      <c r="BE51" s="36">
        <v>0</v>
      </c>
      <c r="BF51" s="36">
        <v>0</v>
      </c>
      <c r="BG51" s="36">
        <v>0</v>
      </c>
      <c r="BH51" s="36">
        <v>0</v>
      </c>
      <c r="BI51" s="36">
        <v>0</v>
      </c>
      <c r="BJ51" s="36">
        <v>0</v>
      </c>
      <c r="BK51" s="36">
        <v>0</v>
      </c>
      <c r="BL51" s="36">
        <v>0</v>
      </c>
      <c r="BM51" s="36">
        <v>0</v>
      </c>
      <c r="BN51" s="36">
        <v>0</v>
      </c>
      <c r="BO51" s="36">
        <v>0</v>
      </c>
      <c r="BP51" s="36">
        <v>0</v>
      </c>
      <c r="BQ51" s="36">
        <v>0</v>
      </c>
      <c r="BR51" s="36">
        <v>0</v>
      </c>
      <c r="BS51" s="36">
        <v>0</v>
      </c>
      <c r="BT51" s="36">
        <v>0</v>
      </c>
      <c r="BU51" s="36">
        <v>0</v>
      </c>
      <c r="BV51" s="36">
        <v>0</v>
      </c>
      <c r="BW51" s="36">
        <v>0</v>
      </c>
      <c r="BX51" s="36">
        <v>0</v>
      </c>
      <c r="BZ51" s="35"/>
      <c r="CA51" s="35"/>
      <c r="CB51" s="35"/>
      <c r="CC51" s="35"/>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D51" s="37">
        <v>0</v>
      </c>
    </row>
    <row r="52" spans="1:108" x14ac:dyDescent="0.3">
      <c r="A52" s="411">
        <v>2300049</v>
      </c>
      <c r="B52" s="412" t="s">
        <v>80</v>
      </c>
      <c r="C52" s="429">
        <v>15</v>
      </c>
      <c r="D52" s="430">
        <v>185.37406389744055</v>
      </c>
      <c r="E52" s="430">
        <v>145.74108903616778</v>
      </c>
      <c r="F52" s="431">
        <v>5.4870136713714383E-3</v>
      </c>
      <c r="G52" s="432">
        <v>0</v>
      </c>
      <c r="H52" s="413"/>
      <c r="I52" s="413"/>
      <c r="J52" s="413"/>
      <c r="K52" s="413"/>
      <c r="L52" s="413"/>
      <c r="M52" s="414">
        <v>145.74108903616778</v>
      </c>
      <c r="N52" s="414">
        <v>145.74108903616778</v>
      </c>
      <c r="O52" s="414">
        <v>145.74108903616778</v>
      </c>
      <c r="P52" s="414">
        <v>145.74108903616778</v>
      </c>
      <c r="Q52" s="414">
        <v>145.74108903616778</v>
      </c>
      <c r="R52" s="414">
        <v>145.74108903616778</v>
      </c>
      <c r="S52" s="414">
        <v>145.74108903616778</v>
      </c>
      <c r="T52" s="414">
        <v>145.74108903616778</v>
      </c>
      <c r="U52" s="414">
        <v>145.74108903616778</v>
      </c>
      <c r="V52" s="414">
        <v>145.74108903616778</v>
      </c>
      <c r="W52" s="414">
        <v>145.74108903616778</v>
      </c>
      <c r="X52" s="414">
        <v>145.74108903616778</v>
      </c>
      <c r="Y52" s="414">
        <v>145.74108903616778</v>
      </c>
      <c r="Z52" s="414">
        <v>145.74108903616778</v>
      </c>
      <c r="AA52" s="414">
        <v>145.74108903616778</v>
      </c>
      <c r="AB52" s="414">
        <v>0</v>
      </c>
      <c r="AC52" s="414">
        <v>0</v>
      </c>
      <c r="AD52" s="414">
        <v>0</v>
      </c>
      <c r="AE52" s="414">
        <v>0</v>
      </c>
      <c r="AF52" s="414">
        <v>0</v>
      </c>
      <c r="AG52" s="414">
        <v>0</v>
      </c>
      <c r="AH52" s="414">
        <v>0</v>
      </c>
      <c r="AI52" s="414">
        <v>0</v>
      </c>
      <c r="AJ52" s="414">
        <v>0</v>
      </c>
      <c r="AK52" s="414">
        <v>0</v>
      </c>
      <c r="AL52" s="414">
        <v>0</v>
      </c>
      <c r="AM52" s="414">
        <v>0</v>
      </c>
      <c r="AN52" s="414">
        <v>0</v>
      </c>
      <c r="AO52" s="414">
        <v>0</v>
      </c>
      <c r="AP52" s="414">
        <v>0</v>
      </c>
      <c r="AQ52" s="414">
        <v>0</v>
      </c>
      <c r="AR52" s="415">
        <f t="shared" si="32"/>
        <v>2186.1163355425165</v>
      </c>
      <c r="AS52" s="30">
        <v>0</v>
      </c>
      <c r="AT52" s="35">
        <v>0</v>
      </c>
      <c r="AU52" s="35">
        <v>0</v>
      </c>
      <c r="AV52" s="62">
        <v>0</v>
      </c>
      <c r="AW52" s="62">
        <v>0</v>
      </c>
      <c r="AX52" s="36">
        <v>0</v>
      </c>
      <c r="AY52" s="36">
        <v>0</v>
      </c>
      <c r="AZ52" s="36">
        <v>0</v>
      </c>
      <c r="BA52" s="36">
        <v>0</v>
      </c>
      <c r="BB52" s="36">
        <v>0</v>
      </c>
      <c r="BC52" s="36">
        <v>0</v>
      </c>
      <c r="BD52" s="36">
        <v>0</v>
      </c>
      <c r="BE52" s="36">
        <v>0</v>
      </c>
      <c r="BF52" s="36">
        <v>0</v>
      </c>
      <c r="BG52" s="36">
        <v>0</v>
      </c>
      <c r="BH52" s="36">
        <v>0</v>
      </c>
      <c r="BI52" s="36">
        <v>0</v>
      </c>
      <c r="BJ52" s="36">
        <v>0</v>
      </c>
      <c r="BK52" s="36">
        <v>0</v>
      </c>
      <c r="BL52" s="36">
        <v>0</v>
      </c>
      <c r="BM52" s="36">
        <v>0</v>
      </c>
      <c r="BN52" s="36">
        <v>0</v>
      </c>
      <c r="BO52" s="36">
        <v>0</v>
      </c>
      <c r="BP52" s="36">
        <v>0</v>
      </c>
      <c r="BQ52" s="36">
        <v>0</v>
      </c>
      <c r="BR52" s="36">
        <v>0</v>
      </c>
      <c r="BS52" s="36">
        <v>0</v>
      </c>
      <c r="BT52" s="36">
        <v>0</v>
      </c>
      <c r="BU52" s="36">
        <v>0</v>
      </c>
      <c r="BV52" s="36">
        <v>0</v>
      </c>
      <c r="BW52" s="36">
        <v>0</v>
      </c>
      <c r="BX52" s="36">
        <v>0</v>
      </c>
      <c r="BZ52" s="35"/>
      <c r="CA52" s="35"/>
      <c r="CB52" s="35"/>
      <c r="CC52" s="35"/>
      <c r="CD52" s="37">
        <v>2243.6074602471349</v>
      </c>
      <c r="CE52" s="37">
        <v>2243.6074602471349</v>
      </c>
      <c r="CF52" s="37">
        <v>2243.6074602471349</v>
      </c>
      <c r="CG52" s="37">
        <v>2243.6074602471349</v>
      </c>
      <c r="CH52" s="37">
        <v>2243.6074602471349</v>
      </c>
      <c r="CI52" s="37">
        <v>2243.6074602471349</v>
      </c>
      <c r="CJ52" s="37">
        <v>2243.6074602471349</v>
      </c>
      <c r="CK52" s="37">
        <v>2243.6074602471349</v>
      </c>
      <c r="CL52" s="37">
        <v>2243.6074602471349</v>
      </c>
      <c r="CM52" s="37">
        <v>2243.6074602471349</v>
      </c>
      <c r="CN52" s="37">
        <v>2243.6074602471349</v>
      </c>
      <c r="CO52" s="37">
        <v>2243.6074602471349</v>
      </c>
      <c r="CP52" s="37">
        <v>2243.6074602471349</v>
      </c>
      <c r="CQ52" s="37">
        <v>2243.6074602471349</v>
      </c>
      <c r="CR52" s="37">
        <v>2243.6074602471349</v>
      </c>
      <c r="CS52" s="37">
        <v>2243.6074602471349</v>
      </c>
      <c r="CT52" s="37">
        <v>2243.6074602471349</v>
      </c>
      <c r="CU52" s="37">
        <v>2243.6074602471349</v>
      </c>
      <c r="CV52" s="37">
        <v>752.11437753750579</v>
      </c>
      <c r="CW52" s="37">
        <v>0</v>
      </c>
      <c r="CX52" s="37">
        <v>0</v>
      </c>
      <c r="CY52" s="37">
        <v>0</v>
      </c>
      <c r="CZ52" s="37">
        <v>0</v>
      </c>
      <c r="DA52" s="37">
        <v>0</v>
      </c>
      <c r="DB52" s="37">
        <v>0</v>
      </c>
      <c r="DC52" s="37">
        <v>0</v>
      </c>
      <c r="DD52" s="37">
        <v>0</v>
      </c>
    </row>
    <row r="53" spans="1:108" x14ac:dyDescent="0.3">
      <c r="A53" s="411">
        <v>2300269</v>
      </c>
      <c r="B53" s="412" t="s">
        <v>80</v>
      </c>
      <c r="C53" s="429">
        <v>15</v>
      </c>
      <c r="D53" s="430">
        <v>11.057264667800249</v>
      </c>
      <c r="E53" s="430">
        <v>8.6932214818245548</v>
      </c>
      <c r="F53" s="431">
        <v>6.1566562462623674E-4</v>
      </c>
      <c r="G53" s="432">
        <v>402.21068588697801</v>
      </c>
      <c r="H53" s="413"/>
      <c r="I53" s="413"/>
      <c r="J53" s="413"/>
      <c r="K53" s="413"/>
      <c r="L53" s="413"/>
      <c r="M53" s="414">
        <v>8.6932214818245548</v>
      </c>
      <c r="N53" s="414">
        <v>8.6932214818245548</v>
      </c>
      <c r="O53" s="414">
        <v>8.6932214818245548</v>
      </c>
      <c r="P53" s="414">
        <v>8.6932214818245548</v>
      </c>
      <c r="Q53" s="414">
        <v>8.6932214818245548</v>
      </c>
      <c r="R53" s="414">
        <v>8.6932214818245548</v>
      </c>
      <c r="S53" s="414">
        <v>8.6932214818245548</v>
      </c>
      <c r="T53" s="414">
        <v>8.6932214818245548</v>
      </c>
      <c r="U53" s="414">
        <v>8.6932214818245548</v>
      </c>
      <c r="V53" s="414">
        <v>8.6932214818245548</v>
      </c>
      <c r="W53" s="414">
        <v>8.6932214818245548</v>
      </c>
      <c r="X53" s="414">
        <v>8.6932214818245548</v>
      </c>
      <c r="Y53" s="414">
        <v>8.6932214818245548</v>
      </c>
      <c r="Z53" s="414">
        <v>8.6932214818245548</v>
      </c>
      <c r="AA53" s="414">
        <v>8.6932214818245548</v>
      </c>
      <c r="AB53" s="414">
        <v>0</v>
      </c>
      <c r="AC53" s="414">
        <v>0</v>
      </c>
      <c r="AD53" s="414">
        <v>0</v>
      </c>
      <c r="AE53" s="414">
        <v>0</v>
      </c>
      <c r="AF53" s="414">
        <v>0</v>
      </c>
      <c r="AG53" s="414">
        <v>0</v>
      </c>
      <c r="AH53" s="414">
        <v>0</v>
      </c>
      <c r="AI53" s="414">
        <v>0</v>
      </c>
      <c r="AJ53" s="414">
        <v>0</v>
      </c>
      <c r="AK53" s="414">
        <v>0</v>
      </c>
      <c r="AL53" s="414">
        <v>0</v>
      </c>
      <c r="AM53" s="414">
        <v>0</v>
      </c>
      <c r="AN53" s="414">
        <v>0</v>
      </c>
      <c r="AO53" s="414">
        <v>0</v>
      </c>
      <c r="AP53" s="414">
        <v>0</v>
      </c>
      <c r="AQ53" s="414">
        <v>0</v>
      </c>
      <c r="AR53" s="415">
        <f t="shared" si="32"/>
        <v>130.39832222736828</v>
      </c>
      <c r="AS53" s="30">
        <v>0</v>
      </c>
      <c r="AT53" s="35">
        <v>0</v>
      </c>
      <c r="AU53" s="35">
        <v>0</v>
      </c>
      <c r="AV53" s="62">
        <v>0</v>
      </c>
      <c r="AW53" s="62">
        <v>0</v>
      </c>
      <c r="AX53" s="36">
        <v>0</v>
      </c>
      <c r="AY53" s="36">
        <v>0</v>
      </c>
      <c r="AZ53" s="36">
        <v>0</v>
      </c>
      <c r="BA53" s="36">
        <v>0</v>
      </c>
      <c r="BB53" s="36">
        <v>0</v>
      </c>
      <c r="BC53" s="36">
        <v>0</v>
      </c>
      <c r="BD53" s="36">
        <v>0</v>
      </c>
      <c r="BE53" s="36">
        <v>0</v>
      </c>
      <c r="BF53" s="36">
        <v>0</v>
      </c>
      <c r="BG53" s="36">
        <v>0</v>
      </c>
      <c r="BH53" s="36">
        <v>0</v>
      </c>
      <c r="BI53" s="36">
        <v>0</v>
      </c>
      <c r="BJ53" s="36">
        <v>0</v>
      </c>
      <c r="BK53" s="36">
        <v>0</v>
      </c>
      <c r="BL53" s="36">
        <v>0</v>
      </c>
      <c r="BM53" s="36">
        <v>0</v>
      </c>
      <c r="BN53" s="36">
        <v>0</v>
      </c>
      <c r="BO53" s="36">
        <v>0</v>
      </c>
      <c r="BP53" s="36">
        <v>0</v>
      </c>
      <c r="BQ53" s="36">
        <v>0</v>
      </c>
      <c r="BR53" s="36">
        <v>0</v>
      </c>
      <c r="BS53" s="36">
        <v>0</v>
      </c>
      <c r="BT53" s="36">
        <v>0</v>
      </c>
      <c r="BU53" s="36">
        <v>0</v>
      </c>
      <c r="BV53" s="36">
        <v>0</v>
      </c>
      <c r="BW53" s="36">
        <v>0</v>
      </c>
      <c r="BX53" s="36">
        <v>0</v>
      </c>
      <c r="BZ53" s="35"/>
      <c r="CA53" s="35"/>
      <c r="CB53" s="35"/>
      <c r="CC53" s="35"/>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D53" s="37">
        <v>0</v>
      </c>
    </row>
    <row r="54" spans="1:108" x14ac:dyDescent="0.3">
      <c r="A54" s="411">
        <v>2300991</v>
      </c>
      <c r="B54" s="412" t="s">
        <v>80</v>
      </c>
      <c r="C54" s="429">
        <v>15</v>
      </c>
      <c r="D54" s="430">
        <v>0</v>
      </c>
      <c r="E54" s="430">
        <v>0</v>
      </c>
      <c r="F54" s="431">
        <v>0</v>
      </c>
      <c r="G54" s="432">
        <v>0</v>
      </c>
      <c r="H54" s="413"/>
      <c r="I54" s="413"/>
      <c r="J54" s="413"/>
      <c r="K54" s="413"/>
      <c r="L54" s="413"/>
      <c r="M54" s="414">
        <v>0</v>
      </c>
      <c r="N54" s="414">
        <v>0</v>
      </c>
      <c r="O54" s="414">
        <v>0</v>
      </c>
      <c r="P54" s="414">
        <v>0</v>
      </c>
      <c r="Q54" s="414">
        <v>0</v>
      </c>
      <c r="R54" s="414">
        <v>0</v>
      </c>
      <c r="S54" s="414">
        <v>0</v>
      </c>
      <c r="T54" s="414">
        <v>0</v>
      </c>
      <c r="U54" s="414">
        <v>0</v>
      </c>
      <c r="V54" s="414">
        <v>0</v>
      </c>
      <c r="W54" s="414">
        <v>0</v>
      </c>
      <c r="X54" s="414">
        <v>0</v>
      </c>
      <c r="Y54" s="414">
        <v>0</v>
      </c>
      <c r="Z54" s="414">
        <v>0</v>
      </c>
      <c r="AA54" s="414">
        <v>0</v>
      </c>
      <c r="AB54" s="414">
        <v>0</v>
      </c>
      <c r="AC54" s="414">
        <v>0</v>
      </c>
      <c r="AD54" s="414">
        <v>0</v>
      </c>
      <c r="AE54" s="414">
        <v>0</v>
      </c>
      <c r="AF54" s="414">
        <v>0</v>
      </c>
      <c r="AG54" s="414">
        <v>0</v>
      </c>
      <c r="AH54" s="414">
        <v>0</v>
      </c>
      <c r="AI54" s="414">
        <v>0</v>
      </c>
      <c r="AJ54" s="414">
        <v>0</v>
      </c>
      <c r="AK54" s="414">
        <v>0</v>
      </c>
      <c r="AL54" s="414">
        <v>0</v>
      </c>
      <c r="AM54" s="414">
        <v>0</v>
      </c>
      <c r="AN54" s="414">
        <v>0</v>
      </c>
      <c r="AO54" s="414">
        <v>0</v>
      </c>
      <c r="AP54" s="414">
        <v>0</v>
      </c>
      <c r="AQ54" s="414">
        <v>0</v>
      </c>
      <c r="AR54" s="415">
        <f t="shared" si="32"/>
        <v>0</v>
      </c>
      <c r="AS54" s="30">
        <v>0</v>
      </c>
      <c r="AT54" s="35">
        <v>0</v>
      </c>
      <c r="AU54" s="35">
        <v>0</v>
      </c>
      <c r="AV54" s="35">
        <v>0</v>
      </c>
      <c r="AW54" s="35">
        <v>0</v>
      </c>
      <c r="AX54" s="36">
        <v>0</v>
      </c>
      <c r="AY54" s="36">
        <v>0</v>
      </c>
      <c r="AZ54" s="36">
        <v>0</v>
      </c>
      <c r="BA54" s="36">
        <v>0</v>
      </c>
      <c r="BB54" s="36">
        <v>0</v>
      </c>
      <c r="BC54" s="36">
        <v>0</v>
      </c>
      <c r="BD54" s="36">
        <v>0</v>
      </c>
      <c r="BE54" s="36">
        <v>0</v>
      </c>
      <c r="BF54" s="36">
        <v>0</v>
      </c>
      <c r="BG54" s="36">
        <v>0</v>
      </c>
      <c r="BH54" s="36">
        <v>0</v>
      </c>
      <c r="BI54" s="36">
        <v>0</v>
      </c>
      <c r="BJ54" s="36">
        <v>0</v>
      </c>
      <c r="BK54" s="36">
        <v>0</v>
      </c>
      <c r="BL54" s="36">
        <v>0</v>
      </c>
      <c r="BM54" s="36">
        <v>0</v>
      </c>
      <c r="BN54" s="36">
        <v>0</v>
      </c>
      <c r="BO54" s="36">
        <v>0</v>
      </c>
      <c r="BP54" s="36">
        <v>0</v>
      </c>
      <c r="BQ54" s="36">
        <v>0</v>
      </c>
      <c r="BR54" s="36">
        <v>0</v>
      </c>
      <c r="BS54" s="36">
        <v>0</v>
      </c>
      <c r="BT54" s="36">
        <v>0</v>
      </c>
      <c r="BU54" s="36">
        <v>0</v>
      </c>
      <c r="BV54" s="36">
        <v>0</v>
      </c>
      <c r="BW54" s="36">
        <v>0</v>
      </c>
      <c r="BX54" s="36">
        <v>0</v>
      </c>
      <c r="BZ54" s="35"/>
      <c r="CA54" s="35"/>
      <c r="CB54" s="35"/>
      <c r="CC54" s="35"/>
      <c r="CD54" s="37">
        <v>18947.868487264757</v>
      </c>
      <c r="CE54" s="37">
        <v>18947.868487264757</v>
      </c>
      <c r="CF54" s="37">
        <v>18947.868487264757</v>
      </c>
      <c r="CG54" s="37">
        <v>18947.868487264757</v>
      </c>
      <c r="CH54" s="37">
        <v>18947.868487264757</v>
      </c>
      <c r="CI54" s="37">
        <v>18947.868487264757</v>
      </c>
      <c r="CJ54" s="37">
        <v>18947.868487264757</v>
      </c>
      <c r="CK54" s="37">
        <v>18947.868487264757</v>
      </c>
      <c r="CL54" s="37">
        <v>18947.868487264757</v>
      </c>
      <c r="CM54" s="37">
        <v>18947.868487264757</v>
      </c>
      <c r="CN54" s="37">
        <v>18947.868487264757</v>
      </c>
      <c r="CO54" s="37">
        <v>18947.868487264757</v>
      </c>
      <c r="CP54" s="37">
        <v>0</v>
      </c>
      <c r="CQ54" s="37">
        <v>0</v>
      </c>
      <c r="CR54" s="37">
        <v>0</v>
      </c>
      <c r="CS54" s="37">
        <v>0</v>
      </c>
      <c r="CT54" s="37">
        <v>0</v>
      </c>
      <c r="CU54" s="37">
        <v>0</v>
      </c>
      <c r="CV54" s="37">
        <v>0</v>
      </c>
      <c r="CW54" s="37">
        <v>0</v>
      </c>
      <c r="CX54" s="37">
        <v>0</v>
      </c>
      <c r="CY54" s="37">
        <v>0</v>
      </c>
      <c r="CZ54" s="37">
        <v>0</v>
      </c>
      <c r="DA54" s="37">
        <v>0</v>
      </c>
      <c r="DB54" s="37">
        <v>0</v>
      </c>
      <c r="DC54" s="37">
        <v>0</v>
      </c>
      <c r="DD54" s="37">
        <v>0</v>
      </c>
    </row>
    <row r="55" spans="1:108" x14ac:dyDescent="0.3">
      <c r="A55" s="411">
        <v>2100813</v>
      </c>
      <c r="B55" s="412" t="s">
        <v>80</v>
      </c>
      <c r="C55" s="429">
        <v>14.478032590840034</v>
      </c>
      <c r="D55" s="430">
        <v>334.6678091698451</v>
      </c>
      <c r="E55" s="430">
        <v>263.11583156933222</v>
      </c>
      <c r="F55" s="431">
        <v>2.1366763920051081E-2</v>
      </c>
      <c r="G55" s="432">
        <v>15477.169213128062</v>
      </c>
      <c r="H55" s="413"/>
      <c r="I55" s="413"/>
      <c r="J55" s="413"/>
      <c r="K55" s="413"/>
      <c r="L55" s="413"/>
      <c r="M55" s="414">
        <v>263.11583156933222</v>
      </c>
      <c r="N55" s="414">
        <v>263.11583156933222</v>
      </c>
      <c r="O55" s="414">
        <v>263.11583156933222</v>
      </c>
      <c r="P55" s="414">
        <v>263.11583156933222</v>
      </c>
      <c r="Q55" s="414">
        <v>263.11583156933222</v>
      </c>
      <c r="R55" s="414">
        <v>263.11583156933222</v>
      </c>
      <c r="S55" s="414">
        <v>263.11583156933222</v>
      </c>
      <c r="T55" s="414">
        <v>263.11583156933222</v>
      </c>
      <c r="U55" s="414">
        <v>263.11583156933222</v>
      </c>
      <c r="V55" s="414">
        <v>263.11583156933222</v>
      </c>
      <c r="W55" s="414">
        <v>263.11583156933222</v>
      </c>
      <c r="X55" s="414">
        <v>263.11583156933222</v>
      </c>
      <c r="Y55" s="414">
        <v>263.11583156933222</v>
      </c>
      <c r="Z55" s="414">
        <v>263.11583156933222</v>
      </c>
      <c r="AA55" s="414">
        <v>125.77794265611777</v>
      </c>
      <c r="AB55" s="414">
        <v>0</v>
      </c>
      <c r="AC55" s="414">
        <v>0</v>
      </c>
      <c r="AD55" s="414">
        <v>0</v>
      </c>
      <c r="AE55" s="414">
        <v>0</v>
      </c>
      <c r="AF55" s="414">
        <v>0</v>
      </c>
      <c r="AG55" s="414">
        <v>0</v>
      </c>
      <c r="AH55" s="414">
        <v>0</v>
      </c>
      <c r="AI55" s="414">
        <v>0</v>
      </c>
      <c r="AJ55" s="414">
        <v>0</v>
      </c>
      <c r="AK55" s="414">
        <v>0</v>
      </c>
      <c r="AL55" s="414">
        <v>0</v>
      </c>
      <c r="AM55" s="414">
        <v>0</v>
      </c>
      <c r="AN55" s="414">
        <v>0</v>
      </c>
      <c r="AO55" s="414">
        <v>0</v>
      </c>
      <c r="AP55" s="414">
        <v>0</v>
      </c>
      <c r="AQ55" s="414">
        <v>0</v>
      </c>
      <c r="AR55" s="415">
        <f t="shared" si="32"/>
        <v>3809.3995846267699</v>
      </c>
      <c r="AS55" s="30">
        <v>0</v>
      </c>
      <c r="AT55" s="35">
        <v>0</v>
      </c>
      <c r="AU55" s="35">
        <v>0</v>
      </c>
      <c r="AV55" s="62">
        <v>0</v>
      </c>
      <c r="AW55" s="62">
        <v>0</v>
      </c>
      <c r="AX55" s="36">
        <v>0</v>
      </c>
      <c r="AY55" s="36">
        <v>0</v>
      </c>
      <c r="AZ55" s="36">
        <v>0</v>
      </c>
      <c r="BA55" s="36">
        <v>0</v>
      </c>
      <c r="BB55" s="36">
        <v>0</v>
      </c>
      <c r="BC55" s="36">
        <v>0</v>
      </c>
      <c r="BD55" s="36">
        <v>0</v>
      </c>
      <c r="BE55" s="36">
        <v>0</v>
      </c>
      <c r="BF55" s="36">
        <v>0</v>
      </c>
      <c r="BG55" s="36">
        <v>0</v>
      </c>
      <c r="BH55" s="36">
        <v>0</v>
      </c>
      <c r="BI55" s="36">
        <v>0</v>
      </c>
      <c r="BJ55" s="36">
        <v>0</v>
      </c>
      <c r="BK55" s="36">
        <v>0</v>
      </c>
      <c r="BL55" s="36">
        <v>0</v>
      </c>
      <c r="BM55" s="36">
        <v>0</v>
      </c>
      <c r="BN55" s="36">
        <v>0</v>
      </c>
      <c r="BO55" s="36">
        <v>0</v>
      </c>
      <c r="BP55" s="36">
        <v>0</v>
      </c>
      <c r="BQ55" s="36">
        <v>0</v>
      </c>
      <c r="BR55" s="36">
        <v>0</v>
      </c>
      <c r="BS55" s="36">
        <v>9.4549993903999922E-3</v>
      </c>
      <c r="BT55" s="36">
        <v>0</v>
      </c>
      <c r="BU55" s="36">
        <v>0</v>
      </c>
      <c r="BV55" s="36">
        <v>0</v>
      </c>
      <c r="BW55" s="36">
        <v>0</v>
      </c>
      <c r="BX55" s="36">
        <v>0</v>
      </c>
      <c r="BZ55" s="35"/>
      <c r="CA55" s="35"/>
      <c r="CB55" s="35"/>
      <c r="CC55" s="35"/>
      <c r="CD55" s="37">
        <v>0</v>
      </c>
      <c r="CE55" s="37">
        <v>0</v>
      </c>
      <c r="CF55" s="37">
        <v>0</v>
      </c>
      <c r="CG55" s="37">
        <v>0</v>
      </c>
      <c r="CH55" s="37">
        <v>0</v>
      </c>
      <c r="CI55" s="37">
        <v>0</v>
      </c>
      <c r="CJ55" s="37">
        <v>0</v>
      </c>
      <c r="CK55" s="37">
        <v>0</v>
      </c>
      <c r="CL55" s="37">
        <v>0</v>
      </c>
      <c r="CM55" s="37">
        <v>0</v>
      </c>
      <c r="CN55" s="37">
        <v>0</v>
      </c>
      <c r="CO55" s="37">
        <v>0</v>
      </c>
      <c r="CP55" s="37">
        <v>0</v>
      </c>
      <c r="CQ55" s="37">
        <v>0</v>
      </c>
      <c r="CR55" s="37">
        <v>0</v>
      </c>
      <c r="CS55" s="37">
        <v>0</v>
      </c>
      <c r="CT55" s="37">
        <v>0</v>
      </c>
      <c r="CU55" s="37">
        <v>0</v>
      </c>
      <c r="CV55" s="37">
        <v>0</v>
      </c>
      <c r="CW55" s="37">
        <v>0</v>
      </c>
      <c r="CX55" s="37">
        <v>0</v>
      </c>
      <c r="CY55" s="37">
        <v>0</v>
      </c>
      <c r="CZ55" s="37">
        <v>0</v>
      </c>
      <c r="DA55" s="37">
        <v>0</v>
      </c>
      <c r="DB55" s="37">
        <v>0</v>
      </c>
      <c r="DC55" s="37">
        <v>0</v>
      </c>
      <c r="DD55" s="37">
        <v>0</v>
      </c>
    </row>
    <row r="56" spans="1:108" x14ac:dyDescent="0.3">
      <c r="A56" s="411">
        <v>2200692</v>
      </c>
      <c r="B56" s="412" t="s">
        <v>80</v>
      </c>
      <c r="C56" s="429">
        <v>23</v>
      </c>
      <c r="D56" s="430">
        <v>41.048992116529689</v>
      </c>
      <c r="E56" s="430">
        <v>32.272717602015646</v>
      </c>
      <c r="F56" s="431">
        <v>1.0886249262752074E-2</v>
      </c>
      <c r="G56" s="432">
        <v>0</v>
      </c>
      <c r="H56" s="413"/>
      <c r="I56" s="413"/>
      <c r="J56" s="413"/>
      <c r="K56" s="413"/>
      <c r="L56" s="413"/>
      <c r="M56" s="414">
        <v>32.272717602015646</v>
      </c>
      <c r="N56" s="414">
        <v>32.272717602015646</v>
      </c>
      <c r="O56" s="414">
        <v>32.272717602015646</v>
      </c>
      <c r="P56" s="414">
        <v>32.272717602015646</v>
      </c>
      <c r="Q56" s="414">
        <v>32.272717602015646</v>
      </c>
      <c r="R56" s="414">
        <v>32.272717602015646</v>
      </c>
      <c r="S56" s="414">
        <v>32.272717602015646</v>
      </c>
      <c r="T56" s="414">
        <v>32.272717602015646</v>
      </c>
      <c r="U56" s="414">
        <v>32.272717602015646</v>
      </c>
      <c r="V56" s="414">
        <v>32.272717602015646</v>
      </c>
      <c r="W56" s="414">
        <v>32.272717602015646</v>
      </c>
      <c r="X56" s="414">
        <v>32.272717602015646</v>
      </c>
      <c r="Y56" s="414">
        <v>32.272717602015646</v>
      </c>
      <c r="Z56" s="414">
        <v>32.272717602015646</v>
      </c>
      <c r="AA56" s="414">
        <v>32.272717602015646</v>
      </c>
      <c r="AB56" s="414">
        <v>32.272717602015646</v>
      </c>
      <c r="AC56" s="414">
        <v>32.272717602015646</v>
      </c>
      <c r="AD56" s="414">
        <v>32.272717602015646</v>
      </c>
      <c r="AE56" s="414">
        <v>32.272717602015646</v>
      </c>
      <c r="AF56" s="414">
        <v>32.272717602015646</v>
      </c>
      <c r="AG56" s="414">
        <v>32.272717602015646</v>
      </c>
      <c r="AH56" s="414">
        <v>32.272717602015646</v>
      </c>
      <c r="AI56" s="414">
        <v>32.272717602015646</v>
      </c>
      <c r="AJ56" s="414">
        <v>0</v>
      </c>
      <c r="AK56" s="414">
        <v>0</v>
      </c>
      <c r="AL56" s="414">
        <v>0</v>
      </c>
      <c r="AM56" s="414">
        <v>0</v>
      </c>
      <c r="AN56" s="414">
        <v>0</v>
      </c>
      <c r="AO56" s="414">
        <v>0</v>
      </c>
      <c r="AP56" s="414">
        <v>0</v>
      </c>
      <c r="AQ56" s="414">
        <v>0</v>
      </c>
      <c r="AR56" s="415">
        <f t="shared" si="32"/>
        <v>742.27250484635965</v>
      </c>
      <c r="AS56" s="30">
        <v>0</v>
      </c>
      <c r="AT56" s="35">
        <v>0</v>
      </c>
      <c r="AU56" s="35">
        <v>0</v>
      </c>
      <c r="AV56" s="62">
        <v>0</v>
      </c>
      <c r="AW56" s="62">
        <v>0</v>
      </c>
      <c r="AX56" s="36">
        <v>0</v>
      </c>
      <c r="AY56" s="36">
        <v>0</v>
      </c>
      <c r="AZ56" s="36">
        <v>0</v>
      </c>
      <c r="BA56" s="36">
        <v>0</v>
      </c>
      <c r="BB56" s="36">
        <v>0</v>
      </c>
      <c r="BC56" s="36">
        <v>0</v>
      </c>
      <c r="BD56" s="36">
        <v>0</v>
      </c>
      <c r="BE56" s="36">
        <v>0</v>
      </c>
      <c r="BF56" s="36">
        <v>0</v>
      </c>
      <c r="BG56" s="36">
        <v>0</v>
      </c>
      <c r="BH56" s="36">
        <v>0</v>
      </c>
      <c r="BI56" s="36">
        <v>0</v>
      </c>
      <c r="BJ56" s="36">
        <v>0</v>
      </c>
      <c r="BK56" s="36">
        <v>0</v>
      </c>
      <c r="BL56" s="36">
        <v>0</v>
      </c>
      <c r="BM56" s="36">
        <v>0</v>
      </c>
      <c r="BN56" s="36">
        <v>0</v>
      </c>
      <c r="BO56" s="36">
        <v>0</v>
      </c>
      <c r="BP56" s="36">
        <v>0</v>
      </c>
      <c r="BQ56" s="36">
        <v>0</v>
      </c>
      <c r="BR56" s="36">
        <v>0</v>
      </c>
      <c r="BS56" s="36">
        <v>0</v>
      </c>
      <c r="BT56" s="36">
        <v>0</v>
      </c>
      <c r="BU56" s="36">
        <v>0</v>
      </c>
      <c r="BV56" s="36">
        <v>0</v>
      </c>
      <c r="BW56" s="36">
        <v>0</v>
      </c>
      <c r="BX56" s="36">
        <v>0</v>
      </c>
      <c r="BZ56" s="35"/>
      <c r="CA56" s="35"/>
      <c r="CB56" s="35"/>
      <c r="CC56" s="35"/>
      <c r="CD56" s="37">
        <v>0</v>
      </c>
      <c r="CE56" s="37">
        <v>0</v>
      </c>
      <c r="CF56" s="37">
        <v>0</v>
      </c>
      <c r="CG56" s="37">
        <v>0</v>
      </c>
      <c r="CH56" s="37">
        <v>0</v>
      </c>
      <c r="CI56" s="37">
        <v>0</v>
      </c>
      <c r="CJ56" s="37">
        <v>0</v>
      </c>
      <c r="CK56" s="37">
        <v>0</v>
      </c>
      <c r="CL56" s="37">
        <v>0</v>
      </c>
      <c r="CM56" s="37">
        <v>0</v>
      </c>
      <c r="CN56" s="37">
        <v>0</v>
      </c>
      <c r="CO56" s="37">
        <v>0</v>
      </c>
      <c r="CP56" s="37">
        <v>0</v>
      </c>
      <c r="CQ56" s="37">
        <v>0</v>
      </c>
      <c r="CR56" s="37">
        <v>0</v>
      </c>
      <c r="CS56" s="37">
        <v>0</v>
      </c>
      <c r="CT56" s="37">
        <v>0</v>
      </c>
      <c r="CU56" s="37">
        <v>0</v>
      </c>
      <c r="CV56" s="37">
        <v>0</v>
      </c>
      <c r="CW56" s="37">
        <v>0</v>
      </c>
      <c r="CX56" s="37">
        <v>0</v>
      </c>
      <c r="CY56" s="37">
        <v>0</v>
      </c>
      <c r="CZ56" s="37">
        <v>0</v>
      </c>
      <c r="DA56" s="37">
        <v>0</v>
      </c>
      <c r="DB56" s="37">
        <v>0</v>
      </c>
      <c r="DC56" s="37">
        <v>0</v>
      </c>
      <c r="DD56" s="37">
        <v>0</v>
      </c>
    </row>
    <row r="57" spans="1:108" x14ac:dyDescent="0.3">
      <c r="A57" s="411">
        <v>2200441</v>
      </c>
      <c r="B57" s="412" t="s">
        <v>80</v>
      </c>
      <c r="C57" s="429">
        <v>14.478032590840034</v>
      </c>
      <c r="D57" s="430">
        <v>163.4063869438906</v>
      </c>
      <c r="E57" s="430">
        <v>128.47010141528679</v>
      </c>
      <c r="F57" s="431">
        <v>1.5565937484732879E-2</v>
      </c>
      <c r="G57" s="432">
        <v>0</v>
      </c>
      <c r="H57" s="413"/>
      <c r="I57" s="413"/>
      <c r="J57" s="413"/>
      <c r="K57" s="413"/>
      <c r="L57" s="413"/>
      <c r="M57" s="414">
        <v>128.47010141528679</v>
      </c>
      <c r="N57" s="414">
        <v>128.47010141528679</v>
      </c>
      <c r="O57" s="414">
        <v>128.47010141528679</v>
      </c>
      <c r="P57" s="414">
        <v>128.47010141528679</v>
      </c>
      <c r="Q57" s="414">
        <v>128.47010141528679</v>
      </c>
      <c r="R57" s="414">
        <v>128.47010141528679</v>
      </c>
      <c r="S57" s="414">
        <v>128.47010141528679</v>
      </c>
      <c r="T57" s="414">
        <v>128.47010141528679</v>
      </c>
      <c r="U57" s="414">
        <v>128.47010141528679</v>
      </c>
      <c r="V57" s="414">
        <v>128.47010141528679</v>
      </c>
      <c r="W57" s="414">
        <v>128.47010141528679</v>
      </c>
      <c r="X57" s="414">
        <v>128.47010141528679</v>
      </c>
      <c r="Y57" s="414">
        <v>128.47010141528679</v>
      </c>
      <c r="Z57" s="414">
        <v>128.47010141528679</v>
      </c>
      <c r="AA57" s="414">
        <v>61.412895425031408</v>
      </c>
      <c r="AB57" s="414">
        <v>0</v>
      </c>
      <c r="AC57" s="414">
        <v>0</v>
      </c>
      <c r="AD57" s="414">
        <v>0</v>
      </c>
      <c r="AE57" s="414">
        <v>0</v>
      </c>
      <c r="AF57" s="414">
        <v>0</v>
      </c>
      <c r="AG57" s="414">
        <v>0</v>
      </c>
      <c r="AH57" s="414">
        <v>0</v>
      </c>
      <c r="AI57" s="414">
        <v>0</v>
      </c>
      <c r="AJ57" s="414">
        <v>0</v>
      </c>
      <c r="AK57" s="414">
        <v>0</v>
      </c>
      <c r="AL57" s="414">
        <v>0</v>
      </c>
      <c r="AM57" s="414">
        <v>0</v>
      </c>
      <c r="AN57" s="414">
        <v>0</v>
      </c>
      <c r="AO57" s="414">
        <v>0</v>
      </c>
      <c r="AP57" s="414">
        <v>0</v>
      </c>
      <c r="AQ57" s="414">
        <v>0</v>
      </c>
      <c r="AR57" s="415">
        <f t="shared" si="32"/>
        <v>1859.9943152390463</v>
      </c>
      <c r="AS57" s="30">
        <v>0</v>
      </c>
      <c r="AT57" s="35">
        <v>0</v>
      </c>
      <c r="AU57" s="35">
        <v>0</v>
      </c>
      <c r="AV57" s="35">
        <v>0</v>
      </c>
      <c r="AW57" s="35">
        <v>0</v>
      </c>
      <c r="AX57" s="36">
        <v>0</v>
      </c>
      <c r="AY57" s="36">
        <v>0</v>
      </c>
      <c r="AZ57" s="36">
        <v>0</v>
      </c>
      <c r="BA57" s="36">
        <v>0</v>
      </c>
      <c r="BB57" s="36">
        <v>0</v>
      </c>
      <c r="BC57" s="36">
        <v>0</v>
      </c>
      <c r="BD57" s="36">
        <v>0</v>
      </c>
      <c r="BE57" s="36">
        <v>0</v>
      </c>
      <c r="BF57" s="36">
        <v>0</v>
      </c>
      <c r="BG57" s="36">
        <v>0</v>
      </c>
      <c r="BH57" s="36">
        <v>0</v>
      </c>
      <c r="BI57" s="36">
        <v>0</v>
      </c>
      <c r="BJ57" s="36">
        <v>0</v>
      </c>
      <c r="BK57" s="36">
        <v>0</v>
      </c>
      <c r="BL57" s="36">
        <v>0</v>
      </c>
      <c r="BM57" s="36">
        <v>0</v>
      </c>
      <c r="BN57" s="36">
        <v>0</v>
      </c>
      <c r="BO57" s="36">
        <v>0</v>
      </c>
      <c r="BP57" s="36">
        <v>0</v>
      </c>
      <c r="BQ57" s="36">
        <v>0</v>
      </c>
      <c r="BR57" s="36">
        <v>0</v>
      </c>
      <c r="BS57" s="36">
        <v>0</v>
      </c>
      <c r="BT57" s="36">
        <v>0</v>
      </c>
      <c r="BU57" s="36">
        <v>0</v>
      </c>
      <c r="BV57" s="36">
        <v>0</v>
      </c>
      <c r="BW57" s="36">
        <v>0</v>
      </c>
      <c r="BX57" s="36">
        <v>0</v>
      </c>
      <c r="BZ57" s="35"/>
      <c r="CA57" s="35"/>
      <c r="CB57" s="35"/>
      <c r="CC57" s="35"/>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D57" s="37">
        <v>0</v>
      </c>
    </row>
    <row r="58" spans="1:108" x14ac:dyDescent="0.3">
      <c r="A58" s="411">
        <v>2200677</v>
      </c>
      <c r="B58" s="412" t="s">
        <v>80</v>
      </c>
      <c r="C58" s="429">
        <v>15</v>
      </c>
      <c r="D58" s="430">
        <v>39.297495665157172</v>
      </c>
      <c r="E58" s="430">
        <v>30.895691091946567</v>
      </c>
      <c r="F58" s="431">
        <v>4.2196497781400548E-3</v>
      </c>
      <c r="G58" s="432">
        <v>0</v>
      </c>
      <c r="H58" s="413"/>
      <c r="I58" s="413"/>
      <c r="J58" s="413"/>
      <c r="K58" s="413"/>
      <c r="L58" s="413"/>
      <c r="M58" s="414">
        <v>30.895691091946567</v>
      </c>
      <c r="N58" s="414">
        <v>30.895691091946567</v>
      </c>
      <c r="O58" s="414">
        <v>30.895691091946567</v>
      </c>
      <c r="P58" s="414">
        <v>30.895691091946567</v>
      </c>
      <c r="Q58" s="414">
        <v>30.895691091946567</v>
      </c>
      <c r="R58" s="414">
        <v>30.895691091946567</v>
      </c>
      <c r="S58" s="414">
        <v>30.895691091946567</v>
      </c>
      <c r="T58" s="414">
        <v>30.895691091946567</v>
      </c>
      <c r="U58" s="414">
        <v>30.895691091946567</v>
      </c>
      <c r="V58" s="414">
        <v>30.895691091946567</v>
      </c>
      <c r="W58" s="414">
        <v>30.895691091946567</v>
      </c>
      <c r="X58" s="414">
        <v>30.895691091946567</v>
      </c>
      <c r="Y58" s="414">
        <v>30.895691091946567</v>
      </c>
      <c r="Z58" s="414">
        <v>30.895691091946567</v>
      </c>
      <c r="AA58" s="414">
        <v>30.895691091946567</v>
      </c>
      <c r="AB58" s="414">
        <v>0</v>
      </c>
      <c r="AC58" s="414">
        <v>0</v>
      </c>
      <c r="AD58" s="414">
        <v>0</v>
      </c>
      <c r="AE58" s="414">
        <v>0</v>
      </c>
      <c r="AF58" s="414">
        <v>0</v>
      </c>
      <c r="AG58" s="414">
        <v>0</v>
      </c>
      <c r="AH58" s="414">
        <v>0</v>
      </c>
      <c r="AI58" s="414">
        <v>0</v>
      </c>
      <c r="AJ58" s="414">
        <v>0</v>
      </c>
      <c r="AK58" s="414">
        <v>0</v>
      </c>
      <c r="AL58" s="414">
        <v>0</v>
      </c>
      <c r="AM58" s="414">
        <v>0</v>
      </c>
      <c r="AN58" s="414">
        <v>0</v>
      </c>
      <c r="AO58" s="414">
        <v>0</v>
      </c>
      <c r="AP58" s="414">
        <v>0</v>
      </c>
      <c r="AQ58" s="414">
        <v>0</v>
      </c>
      <c r="AR58" s="415">
        <f t="shared" si="32"/>
        <v>463.43536637919846</v>
      </c>
      <c r="AS58" s="30">
        <v>0</v>
      </c>
      <c r="AT58" s="35">
        <v>0</v>
      </c>
      <c r="AU58" s="35">
        <v>0</v>
      </c>
      <c r="AV58" s="62">
        <v>0</v>
      </c>
      <c r="AW58" s="62">
        <v>0</v>
      </c>
      <c r="AX58" s="36">
        <v>0</v>
      </c>
      <c r="AY58" s="36">
        <v>0</v>
      </c>
      <c r="AZ58" s="36">
        <v>0</v>
      </c>
      <c r="BA58" s="36">
        <v>0</v>
      </c>
      <c r="BB58" s="36">
        <v>0</v>
      </c>
      <c r="BC58" s="36">
        <v>0</v>
      </c>
      <c r="BD58" s="36">
        <v>0</v>
      </c>
      <c r="BE58" s="36">
        <v>0</v>
      </c>
      <c r="BF58" s="36">
        <v>0</v>
      </c>
      <c r="BG58" s="36">
        <v>0</v>
      </c>
      <c r="BH58" s="36">
        <v>0</v>
      </c>
      <c r="BI58" s="36">
        <v>0</v>
      </c>
      <c r="BJ58" s="36">
        <v>0</v>
      </c>
      <c r="BK58" s="36">
        <v>0</v>
      </c>
      <c r="BL58" s="36">
        <v>0</v>
      </c>
      <c r="BM58" s="36">
        <v>0</v>
      </c>
      <c r="BN58" s="36">
        <v>0</v>
      </c>
      <c r="BO58" s="36">
        <v>0</v>
      </c>
      <c r="BP58" s="36">
        <v>0</v>
      </c>
      <c r="BQ58" s="36">
        <v>0</v>
      </c>
      <c r="BR58" s="36">
        <v>0</v>
      </c>
      <c r="BS58" s="36">
        <v>0</v>
      </c>
      <c r="BT58" s="36">
        <v>0</v>
      </c>
      <c r="BU58" s="36">
        <v>0</v>
      </c>
      <c r="BV58" s="36">
        <v>0</v>
      </c>
      <c r="BW58" s="36">
        <v>0</v>
      </c>
      <c r="BX58" s="36">
        <v>0</v>
      </c>
      <c r="BZ58" s="35"/>
      <c r="CA58" s="35"/>
      <c r="CB58" s="35"/>
      <c r="CC58" s="35"/>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D58" s="37">
        <v>0</v>
      </c>
    </row>
    <row r="59" spans="1:108" x14ac:dyDescent="0.3">
      <c r="A59" s="411">
        <v>2200012</v>
      </c>
      <c r="B59" s="412" t="s">
        <v>80</v>
      </c>
      <c r="C59" s="429">
        <v>14.478032590840034</v>
      </c>
      <c r="D59" s="430">
        <v>72.30803160335384</v>
      </c>
      <c r="E59" s="430">
        <v>56.848574446556789</v>
      </c>
      <c r="F59" s="431">
        <v>-7.0953393093037692E-3</v>
      </c>
      <c r="G59" s="432">
        <v>79439.220929851799</v>
      </c>
      <c r="H59" s="413"/>
      <c r="I59" s="413"/>
      <c r="J59" s="413"/>
      <c r="K59" s="413"/>
      <c r="L59" s="413"/>
      <c r="M59" s="414">
        <v>56.848574446556789</v>
      </c>
      <c r="N59" s="414">
        <v>56.848574446556789</v>
      </c>
      <c r="O59" s="414">
        <v>56.848574446556789</v>
      </c>
      <c r="P59" s="414">
        <v>56.848574446556789</v>
      </c>
      <c r="Q59" s="414">
        <v>56.848574446556789</v>
      </c>
      <c r="R59" s="414">
        <v>56.848574446556789</v>
      </c>
      <c r="S59" s="414">
        <v>56.848574446556789</v>
      </c>
      <c r="T59" s="414">
        <v>56.848574446556789</v>
      </c>
      <c r="U59" s="414">
        <v>56.848574446556789</v>
      </c>
      <c r="V59" s="414">
        <v>56.848574446556789</v>
      </c>
      <c r="W59" s="414">
        <v>56.848574446556789</v>
      </c>
      <c r="X59" s="414">
        <v>56.848574446556789</v>
      </c>
      <c r="Y59" s="414">
        <v>56.848574446556789</v>
      </c>
      <c r="Z59" s="414">
        <v>56.848574446556789</v>
      </c>
      <c r="AA59" s="414">
        <v>27.175471328250069</v>
      </c>
      <c r="AB59" s="414">
        <v>0</v>
      </c>
      <c r="AC59" s="414">
        <v>0</v>
      </c>
      <c r="AD59" s="414">
        <v>0</v>
      </c>
      <c r="AE59" s="414">
        <v>0</v>
      </c>
      <c r="AF59" s="414">
        <v>0</v>
      </c>
      <c r="AG59" s="414">
        <v>0</v>
      </c>
      <c r="AH59" s="414">
        <v>0</v>
      </c>
      <c r="AI59" s="414">
        <v>0</v>
      </c>
      <c r="AJ59" s="414">
        <v>0</v>
      </c>
      <c r="AK59" s="414">
        <v>0</v>
      </c>
      <c r="AL59" s="414">
        <v>0</v>
      </c>
      <c r="AM59" s="414">
        <v>0</v>
      </c>
      <c r="AN59" s="414">
        <v>0</v>
      </c>
      <c r="AO59" s="414">
        <v>0</v>
      </c>
      <c r="AP59" s="414">
        <v>0</v>
      </c>
      <c r="AQ59" s="414">
        <v>0</v>
      </c>
      <c r="AR59" s="415">
        <f t="shared" si="32"/>
        <v>823.05551358004493</v>
      </c>
      <c r="AS59" s="30">
        <v>0</v>
      </c>
      <c r="AT59" s="35">
        <v>0</v>
      </c>
      <c r="AU59" s="35">
        <v>0</v>
      </c>
      <c r="AV59" s="62">
        <v>0</v>
      </c>
      <c r="AW59" s="62">
        <v>0</v>
      </c>
      <c r="AX59" s="36">
        <v>0</v>
      </c>
      <c r="AY59" s="36">
        <v>0</v>
      </c>
      <c r="AZ59" s="36">
        <v>0</v>
      </c>
      <c r="BA59" s="36">
        <v>0</v>
      </c>
      <c r="BB59" s="36">
        <v>0</v>
      </c>
      <c r="BC59" s="36">
        <v>0</v>
      </c>
      <c r="BD59" s="36">
        <v>0</v>
      </c>
      <c r="BE59" s="36">
        <v>0</v>
      </c>
      <c r="BF59" s="36">
        <v>0</v>
      </c>
      <c r="BG59" s="36">
        <v>0</v>
      </c>
      <c r="BH59" s="36">
        <v>0</v>
      </c>
      <c r="BI59" s="36">
        <v>0</v>
      </c>
      <c r="BJ59" s="36">
        <v>0</v>
      </c>
      <c r="BK59" s="36">
        <v>0</v>
      </c>
      <c r="BL59" s="36">
        <v>0</v>
      </c>
      <c r="BM59" s="36">
        <v>0</v>
      </c>
      <c r="BN59" s="36">
        <v>0</v>
      </c>
      <c r="BO59" s="36">
        <v>0</v>
      </c>
      <c r="BP59" s="36">
        <v>0</v>
      </c>
      <c r="BQ59" s="36">
        <v>0</v>
      </c>
      <c r="BR59" s="36">
        <v>0</v>
      </c>
      <c r="BS59" s="36">
        <v>0</v>
      </c>
      <c r="BT59" s="36">
        <v>0</v>
      </c>
      <c r="BU59" s="36">
        <v>0</v>
      </c>
      <c r="BV59" s="36">
        <v>0</v>
      </c>
      <c r="BW59" s="36">
        <v>0</v>
      </c>
      <c r="BX59" s="36">
        <v>0</v>
      </c>
      <c r="BZ59" s="35"/>
      <c r="CA59" s="35"/>
      <c r="CB59" s="35"/>
      <c r="CC59" s="35"/>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D59" s="37">
        <v>0</v>
      </c>
    </row>
    <row r="60" spans="1:108" x14ac:dyDescent="0.3">
      <c r="A60" s="411">
        <v>2201462</v>
      </c>
      <c r="B60" s="412" t="s">
        <v>80</v>
      </c>
      <c r="C60" s="429">
        <v>24.130054318066723</v>
      </c>
      <c r="D60" s="430">
        <v>14.717332543636502</v>
      </c>
      <c r="E60" s="430">
        <v>11.570766845807016</v>
      </c>
      <c r="F60" s="431">
        <v>3.1094250773128287E-3</v>
      </c>
      <c r="G60" s="432">
        <v>0</v>
      </c>
      <c r="H60" s="413"/>
      <c r="I60" s="413"/>
      <c r="J60" s="413"/>
      <c r="K60" s="413"/>
      <c r="L60" s="413"/>
      <c r="M60" s="414">
        <v>11.570766845807016</v>
      </c>
      <c r="N60" s="414">
        <v>11.570766845807016</v>
      </c>
      <c r="O60" s="414">
        <v>11.570766845807016</v>
      </c>
      <c r="P60" s="414">
        <v>11.570766845807016</v>
      </c>
      <c r="Q60" s="414">
        <v>11.570766845807016</v>
      </c>
      <c r="R60" s="414">
        <v>11.570766845807016</v>
      </c>
      <c r="S60" s="414">
        <v>11.570766845807016</v>
      </c>
      <c r="T60" s="414">
        <v>11.570766845807016</v>
      </c>
      <c r="U60" s="414">
        <v>11.570766845807016</v>
      </c>
      <c r="V60" s="414">
        <v>11.570766845807016</v>
      </c>
      <c r="W60" s="414">
        <v>11.570766845807016</v>
      </c>
      <c r="X60" s="414">
        <v>11.570766845807016</v>
      </c>
      <c r="Y60" s="414">
        <v>11.570766845807016</v>
      </c>
      <c r="Z60" s="414">
        <v>11.570766845807016</v>
      </c>
      <c r="AA60" s="414">
        <v>11.570766845807016</v>
      </c>
      <c r="AB60" s="414">
        <v>11.570766845807016</v>
      </c>
      <c r="AC60" s="414">
        <v>11.570766845807016</v>
      </c>
      <c r="AD60" s="414">
        <v>11.570766845807016</v>
      </c>
      <c r="AE60" s="414">
        <v>11.570766845807016</v>
      </c>
      <c r="AF60" s="414">
        <v>11.570766845807016</v>
      </c>
      <c r="AG60" s="414">
        <v>11.570766845807016</v>
      </c>
      <c r="AH60" s="414">
        <v>11.570766845807016</v>
      </c>
      <c r="AI60" s="414">
        <v>11.570766845807016</v>
      </c>
      <c r="AJ60" s="414">
        <v>11.570766845807016</v>
      </c>
      <c r="AK60" s="414">
        <v>1.5048281916404747</v>
      </c>
      <c r="AL60" s="414">
        <v>0</v>
      </c>
      <c r="AM60" s="414">
        <v>0</v>
      </c>
      <c r="AN60" s="414">
        <v>0</v>
      </c>
      <c r="AO60" s="414">
        <v>0</v>
      </c>
      <c r="AP60" s="414">
        <v>0</v>
      </c>
      <c r="AQ60" s="414">
        <v>0</v>
      </c>
      <c r="AR60" s="415">
        <f t="shared" si="32"/>
        <v>279.20323249100886</v>
      </c>
      <c r="AS60" s="30">
        <v>0</v>
      </c>
      <c r="AT60" s="35">
        <v>0</v>
      </c>
      <c r="AU60" s="35">
        <v>0</v>
      </c>
      <c r="AV60" s="35">
        <v>0</v>
      </c>
      <c r="AW60" s="35">
        <v>0</v>
      </c>
      <c r="AX60" s="36">
        <v>0</v>
      </c>
      <c r="AY60" s="36">
        <v>0</v>
      </c>
      <c r="AZ60" s="36">
        <v>0</v>
      </c>
      <c r="BA60" s="36">
        <v>0</v>
      </c>
      <c r="BB60" s="36">
        <v>0</v>
      </c>
      <c r="BC60" s="36">
        <v>0</v>
      </c>
      <c r="BD60" s="36">
        <v>0</v>
      </c>
      <c r="BE60" s="36">
        <v>0</v>
      </c>
      <c r="BF60" s="36">
        <v>0</v>
      </c>
      <c r="BG60" s="36">
        <v>0</v>
      </c>
      <c r="BH60" s="36">
        <v>0</v>
      </c>
      <c r="BI60" s="36">
        <v>0</v>
      </c>
      <c r="BJ60" s="36">
        <v>0</v>
      </c>
      <c r="BK60" s="36">
        <v>0</v>
      </c>
      <c r="BL60" s="36">
        <v>0</v>
      </c>
      <c r="BM60" s="36">
        <v>0</v>
      </c>
      <c r="BN60" s="36">
        <v>0</v>
      </c>
      <c r="BO60" s="36">
        <v>0</v>
      </c>
      <c r="BP60" s="36">
        <v>0</v>
      </c>
      <c r="BQ60" s="36">
        <v>0</v>
      </c>
      <c r="BR60" s="36">
        <v>0</v>
      </c>
      <c r="BS60" s="36">
        <v>0</v>
      </c>
      <c r="BT60" s="36">
        <v>0</v>
      </c>
      <c r="BU60" s="36">
        <v>0</v>
      </c>
      <c r="BV60" s="36">
        <v>0</v>
      </c>
      <c r="BW60" s="36">
        <v>0</v>
      </c>
      <c r="BX60" s="36">
        <v>0</v>
      </c>
      <c r="BZ60" s="35"/>
      <c r="CA60" s="35"/>
      <c r="CB60" s="35"/>
      <c r="CC60" s="35"/>
      <c r="CD60" s="37">
        <v>14629.310718393879</v>
      </c>
      <c r="CE60" s="37">
        <v>14629.310718393879</v>
      </c>
      <c r="CF60" s="37">
        <v>14629.310718393879</v>
      </c>
      <c r="CG60" s="37">
        <v>14629.310718393879</v>
      </c>
      <c r="CH60" s="37">
        <v>14629.310718393879</v>
      </c>
      <c r="CI60" s="37">
        <v>14629.310718393879</v>
      </c>
      <c r="CJ60" s="37">
        <v>14629.310718393879</v>
      </c>
      <c r="CK60" s="37">
        <v>14629.310718393879</v>
      </c>
      <c r="CL60" s="37">
        <v>14629.310718393879</v>
      </c>
      <c r="CM60" s="37">
        <v>14629.310718393879</v>
      </c>
      <c r="CN60" s="37">
        <v>14629.310718393879</v>
      </c>
      <c r="CO60" s="37">
        <v>14629.310718393879</v>
      </c>
      <c r="CP60" s="37">
        <v>14629.310718393879</v>
      </c>
      <c r="CQ60" s="37">
        <v>14629.310718393879</v>
      </c>
      <c r="CR60" s="37">
        <v>5892.3957452868945</v>
      </c>
      <c r="CS60" s="37">
        <v>0</v>
      </c>
      <c r="CT60" s="37">
        <v>0</v>
      </c>
      <c r="CU60" s="37">
        <v>0</v>
      </c>
      <c r="CV60" s="37">
        <v>0</v>
      </c>
      <c r="CW60" s="37">
        <v>0</v>
      </c>
      <c r="CX60" s="37">
        <v>0</v>
      </c>
      <c r="CY60" s="37">
        <v>0</v>
      </c>
      <c r="CZ60" s="37">
        <v>0</v>
      </c>
      <c r="DA60" s="37">
        <v>0</v>
      </c>
      <c r="DB60" s="37">
        <v>0</v>
      </c>
      <c r="DC60" s="37">
        <v>0</v>
      </c>
      <c r="DD60" s="37">
        <v>0</v>
      </c>
    </row>
    <row r="61" spans="1:108" x14ac:dyDescent="0.3">
      <c r="A61" s="411">
        <v>2301659</v>
      </c>
      <c r="B61" s="412" t="s">
        <v>80</v>
      </c>
      <c r="C61" s="429">
        <v>20</v>
      </c>
      <c r="D61" s="430">
        <v>0</v>
      </c>
      <c r="E61" s="430">
        <v>0</v>
      </c>
      <c r="F61" s="431">
        <v>0</v>
      </c>
      <c r="G61" s="432">
        <v>37312.166895885282</v>
      </c>
      <c r="H61" s="413"/>
      <c r="I61" s="413"/>
      <c r="J61" s="413"/>
      <c r="K61" s="413"/>
      <c r="L61" s="413"/>
      <c r="M61" s="414">
        <v>0</v>
      </c>
      <c r="N61" s="414">
        <v>0</v>
      </c>
      <c r="O61" s="414">
        <v>0</v>
      </c>
      <c r="P61" s="414">
        <v>0</v>
      </c>
      <c r="Q61" s="414">
        <v>0</v>
      </c>
      <c r="R61" s="414">
        <v>0</v>
      </c>
      <c r="S61" s="414">
        <v>0</v>
      </c>
      <c r="T61" s="414">
        <v>0</v>
      </c>
      <c r="U61" s="414">
        <v>0</v>
      </c>
      <c r="V61" s="414">
        <v>0</v>
      </c>
      <c r="W61" s="414">
        <v>0</v>
      </c>
      <c r="X61" s="414">
        <v>0</v>
      </c>
      <c r="Y61" s="414">
        <v>0</v>
      </c>
      <c r="Z61" s="414">
        <v>0</v>
      </c>
      <c r="AA61" s="414">
        <v>0</v>
      </c>
      <c r="AB61" s="414">
        <v>0</v>
      </c>
      <c r="AC61" s="414">
        <v>0</v>
      </c>
      <c r="AD61" s="414">
        <v>0</v>
      </c>
      <c r="AE61" s="414">
        <v>0</v>
      </c>
      <c r="AF61" s="414">
        <v>0</v>
      </c>
      <c r="AG61" s="414">
        <v>0</v>
      </c>
      <c r="AH61" s="414">
        <v>0</v>
      </c>
      <c r="AI61" s="414">
        <v>0</v>
      </c>
      <c r="AJ61" s="414">
        <v>0</v>
      </c>
      <c r="AK61" s="414">
        <v>0</v>
      </c>
      <c r="AL61" s="414">
        <v>0</v>
      </c>
      <c r="AM61" s="414">
        <v>0</v>
      </c>
      <c r="AN61" s="414">
        <v>0</v>
      </c>
      <c r="AO61" s="414">
        <v>0</v>
      </c>
      <c r="AP61" s="414">
        <v>0</v>
      </c>
      <c r="AQ61" s="414">
        <v>0</v>
      </c>
      <c r="AR61" s="415">
        <f t="shared" si="32"/>
        <v>0</v>
      </c>
      <c r="AS61" s="30">
        <v>0</v>
      </c>
      <c r="AT61" s="35">
        <v>0</v>
      </c>
      <c r="AU61" s="35">
        <v>0</v>
      </c>
      <c r="AV61" s="62">
        <v>0</v>
      </c>
      <c r="AW61" s="62">
        <v>0</v>
      </c>
      <c r="AX61" s="36">
        <v>0</v>
      </c>
      <c r="AY61" s="36">
        <v>0</v>
      </c>
      <c r="AZ61" s="36">
        <v>0</v>
      </c>
      <c r="BA61" s="36">
        <v>0</v>
      </c>
      <c r="BB61" s="36">
        <v>0</v>
      </c>
      <c r="BC61" s="36">
        <v>0</v>
      </c>
      <c r="BD61" s="36">
        <v>0</v>
      </c>
      <c r="BE61" s="36">
        <v>0</v>
      </c>
      <c r="BF61" s="36">
        <v>0</v>
      </c>
      <c r="BG61" s="36">
        <v>0</v>
      </c>
      <c r="BH61" s="36">
        <v>0</v>
      </c>
      <c r="BI61" s="36">
        <v>0</v>
      </c>
      <c r="BJ61" s="36">
        <v>0</v>
      </c>
      <c r="BK61" s="36">
        <v>0</v>
      </c>
      <c r="BL61" s="36">
        <v>0</v>
      </c>
      <c r="BM61" s="36">
        <v>0</v>
      </c>
      <c r="BN61" s="36">
        <v>0</v>
      </c>
      <c r="BO61" s="36">
        <v>0</v>
      </c>
      <c r="BP61" s="36">
        <v>0</v>
      </c>
      <c r="BQ61" s="36">
        <v>0</v>
      </c>
      <c r="BR61" s="36">
        <v>0</v>
      </c>
      <c r="BS61" s="36">
        <v>0</v>
      </c>
      <c r="BT61" s="36">
        <v>0</v>
      </c>
      <c r="BU61" s="36">
        <v>0</v>
      </c>
      <c r="BV61" s="36">
        <v>0</v>
      </c>
      <c r="BW61" s="36">
        <v>0</v>
      </c>
      <c r="BX61" s="36">
        <v>0</v>
      </c>
      <c r="BZ61" s="35"/>
      <c r="CA61" s="35"/>
      <c r="CB61" s="35"/>
      <c r="CC61" s="35"/>
      <c r="CD61" s="37">
        <v>9310.3612983813127</v>
      </c>
      <c r="CE61" s="37">
        <v>9310.3612983813127</v>
      </c>
      <c r="CF61" s="37">
        <v>9310.3612983813127</v>
      </c>
      <c r="CG61" s="37">
        <v>9310.3612983813127</v>
      </c>
      <c r="CH61" s="37">
        <v>9310.3612983813127</v>
      </c>
      <c r="CI61" s="37">
        <v>9310.3612983813127</v>
      </c>
      <c r="CJ61" s="37">
        <v>9310.3612983813127</v>
      </c>
      <c r="CK61" s="37">
        <v>9310.3612983813127</v>
      </c>
      <c r="CL61" s="37">
        <v>9310.3612983813127</v>
      </c>
      <c r="CM61" s="37">
        <v>9310.3612983813127</v>
      </c>
      <c r="CN61" s="37">
        <v>9310.3612983813127</v>
      </c>
      <c r="CO61" s="37">
        <v>9310.3612983813127</v>
      </c>
      <c r="CP61" s="37">
        <v>9310.3612983813127</v>
      </c>
      <c r="CQ61" s="37">
        <v>9310.3612983813127</v>
      </c>
      <c r="CR61" s="37">
        <v>3750.0285801359214</v>
      </c>
      <c r="CS61" s="37">
        <v>0</v>
      </c>
      <c r="CT61" s="37">
        <v>0</v>
      </c>
      <c r="CU61" s="37">
        <v>0</v>
      </c>
      <c r="CV61" s="37">
        <v>0</v>
      </c>
      <c r="CW61" s="37">
        <v>0</v>
      </c>
      <c r="CX61" s="37">
        <v>0</v>
      </c>
      <c r="CY61" s="37">
        <v>0</v>
      </c>
      <c r="CZ61" s="37">
        <v>0</v>
      </c>
      <c r="DA61" s="37">
        <v>0</v>
      </c>
      <c r="DB61" s="37">
        <v>0</v>
      </c>
      <c r="DC61" s="37">
        <v>0</v>
      </c>
      <c r="DD61" s="37">
        <v>0</v>
      </c>
    </row>
    <row r="62" spans="1:108" x14ac:dyDescent="0.3">
      <c r="A62" s="411">
        <v>2300024</v>
      </c>
      <c r="B62" s="412" t="s">
        <v>80</v>
      </c>
      <c r="C62" s="429">
        <v>15</v>
      </c>
      <c r="D62" s="430">
        <v>235.171333414956</v>
      </c>
      <c r="E62" s="430">
        <v>184.8917023308384</v>
      </c>
      <c r="F62" s="431">
        <v>0.12692194264385434</v>
      </c>
      <c r="G62" s="432">
        <v>-3786.0758673682972</v>
      </c>
      <c r="H62" s="413"/>
      <c r="I62" s="413"/>
      <c r="J62" s="413"/>
      <c r="K62" s="413"/>
      <c r="L62" s="413"/>
      <c r="M62" s="414">
        <v>184.8917023308384</v>
      </c>
      <c r="N62" s="414">
        <v>184.8917023308384</v>
      </c>
      <c r="O62" s="414">
        <v>184.8917023308384</v>
      </c>
      <c r="P62" s="414">
        <v>184.8917023308384</v>
      </c>
      <c r="Q62" s="414">
        <v>184.8917023308384</v>
      </c>
      <c r="R62" s="414">
        <v>184.8917023308384</v>
      </c>
      <c r="S62" s="414">
        <v>184.8917023308384</v>
      </c>
      <c r="T62" s="414">
        <v>184.8917023308384</v>
      </c>
      <c r="U62" s="414">
        <v>184.8917023308384</v>
      </c>
      <c r="V62" s="414">
        <v>184.8917023308384</v>
      </c>
      <c r="W62" s="414">
        <v>184.8917023308384</v>
      </c>
      <c r="X62" s="414">
        <v>184.8917023308384</v>
      </c>
      <c r="Y62" s="414">
        <v>184.8917023308384</v>
      </c>
      <c r="Z62" s="414">
        <v>184.8917023308384</v>
      </c>
      <c r="AA62" s="414">
        <v>184.8917023308384</v>
      </c>
      <c r="AB62" s="414">
        <v>0</v>
      </c>
      <c r="AC62" s="414">
        <v>0</v>
      </c>
      <c r="AD62" s="414">
        <v>0</v>
      </c>
      <c r="AE62" s="414">
        <v>0</v>
      </c>
      <c r="AF62" s="414">
        <v>0</v>
      </c>
      <c r="AG62" s="414">
        <v>0</v>
      </c>
      <c r="AH62" s="414">
        <v>0</v>
      </c>
      <c r="AI62" s="414">
        <v>0</v>
      </c>
      <c r="AJ62" s="414">
        <v>0</v>
      </c>
      <c r="AK62" s="414">
        <v>0</v>
      </c>
      <c r="AL62" s="414">
        <v>0</v>
      </c>
      <c r="AM62" s="414">
        <v>0</v>
      </c>
      <c r="AN62" s="414">
        <v>0</v>
      </c>
      <c r="AO62" s="414">
        <v>0</v>
      </c>
      <c r="AP62" s="414">
        <v>0</v>
      </c>
      <c r="AQ62" s="414">
        <v>0</v>
      </c>
      <c r="AR62" s="415">
        <f t="shared" si="32"/>
        <v>2773.3755349625767</v>
      </c>
      <c r="AS62" s="30">
        <v>0</v>
      </c>
      <c r="AT62" s="35">
        <v>0</v>
      </c>
      <c r="AU62" s="35">
        <v>0</v>
      </c>
      <c r="AV62" s="62">
        <v>0</v>
      </c>
      <c r="AW62" s="62">
        <v>0</v>
      </c>
      <c r="AX62" s="36">
        <v>0</v>
      </c>
      <c r="AY62" s="36">
        <v>0</v>
      </c>
      <c r="AZ62" s="36">
        <v>0</v>
      </c>
      <c r="BA62" s="36">
        <v>0</v>
      </c>
      <c r="BB62" s="36">
        <v>0</v>
      </c>
      <c r="BC62" s="36">
        <v>0</v>
      </c>
      <c r="BD62" s="36">
        <v>0</v>
      </c>
      <c r="BE62" s="36">
        <v>0</v>
      </c>
      <c r="BF62" s="36">
        <v>0</v>
      </c>
      <c r="BG62" s="36">
        <v>0</v>
      </c>
      <c r="BH62" s="36">
        <v>0</v>
      </c>
      <c r="BI62" s="36">
        <v>0</v>
      </c>
      <c r="BJ62" s="36">
        <v>0</v>
      </c>
      <c r="BK62" s="36">
        <v>0</v>
      </c>
      <c r="BL62" s="36">
        <v>0</v>
      </c>
      <c r="BM62" s="36">
        <v>0</v>
      </c>
      <c r="BN62" s="36">
        <v>0</v>
      </c>
      <c r="BO62" s="36">
        <v>0</v>
      </c>
      <c r="BP62" s="36">
        <v>0</v>
      </c>
      <c r="BQ62" s="36">
        <v>0</v>
      </c>
      <c r="BR62" s="36">
        <v>0</v>
      </c>
      <c r="BS62" s="36">
        <v>0</v>
      </c>
      <c r="BT62" s="36">
        <v>0</v>
      </c>
      <c r="BU62" s="36">
        <v>0</v>
      </c>
      <c r="BV62" s="36">
        <v>0</v>
      </c>
      <c r="BW62" s="36">
        <v>0</v>
      </c>
      <c r="BX62" s="36">
        <v>0</v>
      </c>
      <c r="BZ62" s="35"/>
      <c r="CA62" s="35"/>
      <c r="CB62" s="35"/>
      <c r="CC62" s="35"/>
      <c r="CD62" s="37">
        <v>846.81749858190278</v>
      </c>
      <c r="CE62" s="37">
        <v>846.81749858190278</v>
      </c>
      <c r="CF62" s="37">
        <v>846.81749858190278</v>
      </c>
      <c r="CG62" s="37">
        <v>846.81749858190278</v>
      </c>
      <c r="CH62" s="37">
        <v>846.81749858190278</v>
      </c>
      <c r="CI62" s="37">
        <v>846.81749858190278</v>
      </c>
      <c r="CJ62" s="37">
        <v>846.81749858190278</v>
      </c>
      <c r="CK62" s="37">
        <v>846.81749858190278</v>
      </c>
      <c r="CL62" s="37">
        <v>846.81749858190278</v>
      </c>
      <c r="CM62" s="37">
        <v>846.81749858190278</v>
      </c>
      <c r="CN62" s="37">
        <v>846.81749858190278</v>
      </c>
      <c r="CO62" s="37">
        <v>846.81749858190278</v>
      </c>
      <c r="CP62" s="37">
        <v>846.81749858190278</v>
      </c>
      <c r="CQ62" s="37">
        <v>846.81749858190278</v>
      </c>
      <c r="CR62" s="37">
        <v>341.08126635144112</v>
      </c>
      <c r="CS62" s="37">
        <v>0</v>
      </c>
      <c r="CT62" s="37">
        <v>0</v>
      </c>
      <c r="CU62" s="37">
        <v>0</v>
      </c>
      <c r="CV62" s="37">
        <v>0</v>
      </c>
      <c r="CW62" s="37">
        <v>0</v>
      </c>
      <c r="CX62" s="37">
        <v>0</v>
      </c>
      <c r="CY62" s="37">
        <v>0</v>
      </c>
      <c r="CZ62" s="37">
        <v>0</v>
      </c>
      <c r="DA62" s="37">
        <v>0</v>
      </c>
      <c r="DB62" s="37">
        <v>0</v>
      </c>
      <c r="DC62" s="37">
        <v>0</v>
      </c>
      <c r="DD62" s="37">
        <v>0</v>
      </c>
    </row>
    <row r="63" spans="1:108" x14ac:dyDescent="0.3">
      <c r="A63" s="411">
        <v>2100735</v>
      </c>
      <c r="B63" s="412" t="s">
        <v>80</v>
      </c>
      <c r="C63" s="429">
        <v>4.8260108636133445</v>
      </c>
      <c r="D63" s="430">
        <v>0</v>
      </c>
      <c r="E63" s="430">
        <v>0</v>
      </c>
      <c r="F63" s="431">
        <v>0</v>
      </c>
      <c r="G63" s="432">
        <v>2693.9664025949032</v>
      </c>
      <c r="H63" s="413"/>
      <c r="I63" s="413"/>
      <c r="J63" s="413"/>
      <c r="K63" s="413"/>
      <c r="L63" s="413"/>
      <c r="M63" s="414">
        <v>0</v>
      </c>
      <c r="N63" s="414">
        <v>0</v>
      </c>
      <c r="O63" s="414">
        <v>0</v>
      </c>
      <c r="P63" s="414">
        <v>0</v>
      </c>
      <c r="Q63" s="414">
        <v>0</v>
      </c>
      <c r="R63" s="414">
        <v>0</v>
      </c>
      <c r="S63" s="414">
        <v>0</v>
      </c>
      <c r="T63" s="414">
        <v>0</v>
      </c>
      <c r="U63" s="414">
        <v>0</v>
      </c>
      <c r="V63" s="414">
        <v>0</v>
      </c>
      <c r="W63" s="414">
        <v>0</v>
      </c>
      <c r="X63" s="414">
        <v>0</v>
      </c>
      <c r="Y63" s="414">
        <v>0</v>
      </c>
      <c r="Z63" s="414">
        <v>0</v>
      </c>
      <c r="AA63" s="414">
        <v>0</v>
      </c>
      <c r="AB63" s="414">
        <v>0</v>
      </c>
      <c r="AC63" s="414">
        <v>0</v>
      </c>
      <c r="AD63" s="414">
        <v>0</v>
      </c>
      <c r="AE63" s="414">
        <v>0</v>
      </c>
      <c r="AF63" s="414">
        <v>0</v>
      </c>
      <c r="AG63" s="414">
        <v>0</v>
      </c>
      <c r="AH63" s="414">
        <v>0</v>
      </c>
      <c r="AI63" s="414">
        <v>0</v>
      </c>
      <c r="AJ63" s="414">
        <v>0</v>
      </c>
      <c r="AK63" s="414">
        <v>0</v>
      </c>
      <c r="AL63" s="414">
        <v>0</v>
      </c>
      <c r="AM63" s="414">
        <v>0</v>
      </c>
      <c r="AN63" s="414">
        <v>0</v>
      </c>
      <c r="AO63" s="414">
        <v>0</v>
      </c>
      <c r="AP63" s="414">
        <v>0</v>
      </c>
      <c r="AQ63" s="414">
        <v>0</v>
      </c>
      <c r="AR63" s="415">
        <f t="shared" si="32"/>
        <v>0</v>
      </c>
      <c r="AS63" s="30">
        <v>0</v>
      </c>
      <c r="AT63" s="35">
        <v>0</v>
      </c>
      <c r="AU63" s="35">
        <v>0</v>
      </c>
      <c r="AV63" s="35">
        <v>0</v>
      </c>
      <c r="AW63" s="35">
        <v>0</v>
      </c>
      <c r="AX63" s="36">
        <v>0</v>
      </c>
      <c r="AY63" s="36">
        <v>0</v>
      </c>
      <c r="AZ63" s="36">
        <v>0</v>
      </c>
      <c r="BA63" s="36">
        <v>0</v>
      </c>
      <c r="BB63" s="36">
        <v>0</v>
      </c>
      <c r="BC63" s="36">
        <v>0</v>
      </c>
      <c r="BD63" s="36">
        <v>0</v>
      </c>
      <c r="BE63" s="36">
        <v>0</v>
      </c>
      <c r="BF63" s="36">
        <v>0</v>
      </c>
      <c r="BG63" s="36">
        <v>0</v>
      </c>
      <c r="BH63" s="36">
        <v>0</v>
      </c>
      <c r="BI63" s="36">
        <v>0</v>
      </c>
      <c r="BJ63" s="36">
        <v>0</v>
      </c>
      <c r="BK63" s="36">
        <v>0</v>
      </c>
      <c r="BL63" s="36">
        <v>0</v>
      </c>
      <c r="BM63" s="36">
        <v>0</v>
      </c>
      <c r="BN63" s="36">
        <v>0</v>
      </c>
      <c r="BO63" s="36">
        <v>0</v>
      </c>
      <c r="BP63" s="36">
        <v>0</v>
      </c>
      <c r="BQ63" s="36">
        <v>0</v>
      </c>
      <c r="BR63" s="36">
        <v>0</v>
      </c>
      <c r="BS63" s="36">
        <v>0</v>
      </c>
      <c r="BT63" s="36">
        <v>0</v>
      </c>
      <c r="BU63" s="36">
        <v>0</v>
      </c>
      <c r="BV63" s="36">
        <v>0</v>
      </c>
      <c r="BW63" s="36">
        <v>0</v>
      </c>
      <c r="BX63" s="36">
        <v>0</v>
      </c>
      <c r="BZ63" s="35"/>
      <c r="CA63" s="35"/>
      <c r="CB63" s="35"/>
      <c r="CC63" s="35"/>
      <c r="CD63" s="37">
        <v>2006.576459584071</v>
      </c>
      <c r="CE63" s="37">
        <v>2006.576459584071</v>
      </c>
      <c r="CF63" s="37">
        <v>2006.576459584071</v>
      </c>
      <c r="CG63" s="37">
        <v>2006.576459584071</v>
      </c>
      <c r="CH63" s="37">
        <v>2006.576459584071</v>
      </c>
      <c r="CI63" s="37">
        <v>2006.576459584071</v>
      </c>
      <c r="CJ63" s="37">
        <v>2006.576459584071</v>
      </c>
      <c r="CK63" s="37">
        <v>2006.576459584071</v>
      </c>
      <c r="CL63" s="37">
        <v>2006.576459584071</v>
      </c>
      <c r="CM63" s="37">
        <v>2006.576459584071</v>
      </c>
      <c r="CN63" s="37">
        <v>2006.576459584071</v>
      </c>
      <c r="CO63" s="37">
        <v>2006.576459584071</v>
      </c>
      <c r="CP63" s="37">
        <v>0</v>
      </c>
      <c r="CQ63" s="37">
        <v>0</v>
      </c>
      <c r="CR63" s="37">
        <v>0</v>
      </c>
      <c r="CS63" s="37">
        <v>0</v>
      </c>
      <c r="CT63" s="37">
        <v>0</v>
      </c>
      <c r="CU63" s="37">
        <v>0</v>
      </c>
      <c r="CV63" s="37">
        <v>0</v>
      </c>
      <c r="CW63" s="37">
        <v>0</v>
      </c>
      <c r="CX63" s="37">
        <v>0</v>
      </c>
      <c r="CY63" s="37">
        <v>0</v>
      </c>
      <c r="CZ63" s="37">
        <v>0</v>
      </c>
      <c r="DA63" s="37">
        <v>0</v>
      </c>
      <c r="DB63" s="37">
        <v>0</v>
      </c>
      <c r="DC63" s="37">
        <v>0</v>
      </c>
      <c r="DD63" s="37">
        <v>0</v>
      </c>
    </row>
    <row r="64" spans="1:108" x14ac:dyDescent="0.3">
      <c r="A64" s="411">
        <v>2200412</v>
      </c>
      <c r="B64" s="412" t="s">
        <v>80</v>
      </c>
      <c r="C64" s="429">
        <v>25</v>
      </c>
      <c r="D64" s="430">
        <v>2304.4803535759211</v>
      </c>
      <c r="E64" s="430">
        <v>1811.7824539813894</v>
      </c>
      <c r="F64" s="431">
        <v>0.25443822091187124</v>
      </c>
      <c r="G64" s="432">
        <v>505942.13608773862</v>
      </c>
      <c r="H64" s="413"/>
      <c r="I64" s="413"/>
      <c r="J64" s="413"/>
      <c r="K64" s="413"/>
      <c r="L64" s="413"/>
      <c r="M64" s="414">
        <v>1811.7824539813894</v>
      </c>
      <c r="N64" s="414">
        <v>1811.7824539813894</v>
      </c>
      <c r="O64" s="414">
        <v>1811.7824539813894</v>
      </c>
      <c r="P64" s="414">
        <v>1811.7824539813894</v>
      </c>
      <c r="Q64" s="414">
        <v>1811.7824539813894</v>
      </c>
      <c r="R64" s="414">
        <v>1811.7824539813894</v>
      </c>
      <c r="S64" s="414">
        <v>1811.7824539813894</v>
      </c>
      <c r="T64" s="414">
        <v>1811.7824539813894</v>
      </c>
      <c r="U64" s="414">
        <v>1811.7824539813894</v>
      </c>
      <c r="V64" s="414">
        <v>1811.7824539813894</v>
      </c>
      <c r="W64" s="414">
        <v>1811.7824539813894</v>
      </c>
      <c r="X64" s="414">
        <v>1811.7824539813894</v>
      </c>
      <c r="Y64" s="414">
        <v>1811.7824539813894</v>
      </c>
      <c r="Z64" s="414">
        <v>1811.7824539813894</v>
      </c>
      <c r="AA64" s="414">
        <v>1811.7824539813894</v>
      </c>
      <c r="AB64" s="414">
        <v>1811.7824539813894</v>
      </c>
      <c r="AC64" s="414">
        <v>1811.7824539813894</v>
      </c>
      <c r="AD64" s="414">
        <v>1811.7824539813894</v>
      </c>
      <c r="AE64" s="414">
        <v>1811.7824539813894</v>
      </c>
      <c r="AF64" s="414">
        <v>1811.7824539813894</v>
      </c>
      <c r="AG64" s="414">
        <v>1811.7824539813894</v>
      </c>
      <c r="AH64" s="414">
        <v>1811.7824539813894</v>
      </c>
      <c r="AI64" s="414">
        <v>1811.7824539813894</v>
      </c>
      <c r="AJ64" s="414">
        <v>1811.7824539813894</v>
      </c>
      <c r="AK64" s="414">
        <v>1811.7824539813894</v>
      </c>
      <c r="AL64" s="414">
        <v>0</v>
      </c>
      <c r="AM64" s="414">
        <v>0</v>
      </c>
      <c r="AN64" s="414">
        <v>0</v>
      </c>
      <c r="AO64" s="414">
        <v>0</v>
      </c>
      <c r="AP64" s="414">
        <v>0</v>
      </c>
      <c r="AQ64" s="414">
        <v>0</v>
      </c>
      <c r="AR64" s="415">
        <f t="shared" si="32"/>
        <v>45294.561349534721</v>
      </c>
      <c r="AS64" s="30">
        <v>0</v>
      </c>
      <c r="AT64" s="35">
        <v>0</v>
      </c>
      <c r="AU64" s="35">
        <v>0</v>
      </c>
      <c r="AV64" s="62">
        <v>0</v>
      </c>
      <c r="AW64" s="62">
        <v>0</v>
      </c>
      <c r="AX64" s="36">
        <v>0</v>
      </c>
      <c r="AY64" s="36">
        <v>0</v>
      </c>
      <c r="AZ64" s="36">
        <v>0</v>
      </c>
      <c r="BA64" s="36">
        <v>0</v>
      </c>
      <c r="BB64" s="36">
        <v>0</v>
      </c>
      <c r="BC64" s="36">
        <v>0</v>
      </c>
      <c r="BD64" s="36">
        <v>0</v>
      </c>
      <c r="BE64" s="36">
        <v>0</v>
      </c>
      <c r="BF64" s="36">
        <v>0</v>
      </c>
      <c r="BG64" s="36">
        <v>0</v>
      </c>
      <c r="BH64" s="36">
        <v>0</v>
      </c>
      <c r="BI64" s="36">
        <v>0</v>
      </c>
      <c r="BJ64" s="36">
        <v>0</v>
      </c>
      <c r="BK64" s="36">
        <v>0</v>
      </c>
      <c r="BL64" s="36">
        <v>0</v>
      </c>
      <c r="BM64" s="36">
        <v>0</v>
      </c>
      <c r="BN64" s="36">
        <v>0</v>
      </c>
      <c r="BO64" s="36">
        <v>0</v>
      </c>
      <c r="BP64" s="36">
        <v>0</v>
      </c>
      <c r="BQ64" s="36">
        <v>0</v>
      </c>
      <c r="BR64" s="36">
        <v>0</v>
      </c>
      <c r="BS64" s="36">
        <v>0</v>
      </c>
      <c r="BT64" s="36">
        <v>0</v>
      </c>
      <c r="BU64" s="36">
        <v>0</v>
      </c>
      <c r="BV64" s="36">
        <v>0</v>
      </c>
      <c r="BW64" s="36">
        <v>0</v>
      </c>
      <c r="BX64" s="36">
        <v>0</v>
      </c>
      <c r="BZ64" s="35"/>
      <c r="CA64" s="35"/>
      <c r="CB64" s="35"/>
      <c r="CC64" s="35"/>
      <c r="CD64" s="37">
        <v>13508.480076217658</v>
      </c>
      <c r="CE64" s="37">
        <v>13508.480076217658</v>
      </c>
      <c r="CF64" s="37">
        <v>13508.480076217658</v>
      </c>
      <c r="CG64" s="37">
        <v>13508.480076217658</v>
      </c>
      <c r="CH64" s="37">
        <v>13508.480076217658</v>
      </c>
      <c r="CI64" s="37">
        <v>13508.480076217658</v>
      </c>
      <c r="CJ64" s="37">
        <v>13508.480076217658</v>
      </c>
      <c r="CK64" s="37">
        <v>13508.480076217658</v>
      </c>
      <c r="CL64" s="37">
        <v>13508.480076217658</v>
      </c>
      <c r="CM64" s="37">
        <v>13508.480076217658</v>
      </c>
      <c r="CN64" s="37">
        <v>13508.480076217658</v>
      </c>
      <c r="CO64" s="37">
        <v>13508.480076217658</v>
      </c>
      <c r="CP64" s="37">
        <v>13508.480076217658</v>
      </c>
      <c r="CQ64" s="37">
        <v>13508.480076217658</v>
      </c>
      <c r="CR64" s="37">
        <v>5440.947427982207</v>
      </c>
      <c r="CS64" s="37">
        <v>0</v>
      </c>
      <c r="CT64" s="37">
        <v>0</v>
      </c>
      <c r="CU64" s="37">
        <v>0</v>
      </c>
      <c r="CV64" s="37">
        <v>0</v>
      </c>
      <c r="CW64" s="37">
        <v>0</v>
      </c>
      <c r="CX64" s="37">
        <v>0</v>
      </c>
      <c r="CY64" s="37">
        <v>0</v>
      </c>
      <c r="CZ64" s="37">
        <v>0</v>
      </c>
      <c r="DA64" s="37">
        <v>0</v>
      </c>
      <c r="DB64" s="37">
        <v>0</v>
      </c>
      <c r="DC64" s="37">
        <v>0</v>
      </c>
      <c r="DD64" s="37">
        <v>0</v>
      </c>
    </row>
    <row r="65" spans="1:108" x14ac:dyDescent="0.3">
      <c r="A65" s="411">
        <v>2300689</v>
      </c>
      <c r="B65" s="412" t="s">
        <v>80</v>
      </c>
      <c r="C65" s="429">
        <v>13</v>
      </c>
      <c r="D65" s="430">
        <v>8.9569967597160023</v>
      </c>
      <c r="E65" s="430">
        <v>7.0419908524887216</v>
      </c>
      <c r="F65" s="431">
        <v>1.9428570917481462E-2</v>
      </c>
      <c r="G65" s="432">
        <v>1407.7374006044229</v>
      </c>
      <c r="H65" s="413"/>
      <c r="I65" s="413"/>
      <c r="J65" s="413"/>
      <c r="K65" s="413"/>
      <c r="L65" s="413"/>
      <c r="M65" s="414">
        <v>7.0419908524887216</v>
      </c>
      <c r="N65" s="414">
        <v>7.0419908524887216</v>
      </c>
      <c r="O65" s="414">
        <v>7.0419908524887216</v>
      </c>
      <c r="P65" s="414">
        <v>7.0419908524887216</v>
      </c>
      <c r="Q65" s="414">
        <v>7.0419908524887216</v>
      </c>
      <c r="R65" s="414">
        <v>7.0419908524887216</v>
      </c>
      <c r="S65" s="414">
        <v>7.0419908524887216</v>
      </c>
      <c r="T65" s="414">
        <v>7.0419908524887216</v>
      </c>
      <c r="U65" s="414">
        <v>7.0419908524887216</v>
      </c>
      <c r="V65" s="414">
        <v>7.0419908524887216</v>
      </c>
      <c r="W65" s="414">
        <v>7.0419908524887216</v>
      </c>
      <c r="X65" s="414">
        <v>7.0419908524887216</v>
      </c>
      <c r="Y65" s="414">
        <v>7.0419908524887216</v>
      </c>
      <c r="Z65" s="414">
        <v>0</v>
      </c>
      <c r="AA65" s="414">
        <v>0</v>
      </c>
      <c r="AB65" s="414">
        <v>0</v>
      </c>
      <c r="AC65" s="414">
        <v>0</v>
      </c>
      <c r="AD65" s="414">
        <v>0</v>
      </c>
      <c r="AE65" s="414">
        <v>0</v>
      </c>
      <c r="AF65" s="414">
        <v>0</v>
      </c>
      <c r="AG65" s="414">
        <v>0</v>
      </c>
      <c r="AH65" s="414">
        <v>0</v>
      </c>
      <c r="AI65" s="414">
        <v>0</v>
      </c>
      <c r="AJ65" s="414">
        <v>0</v>
      </c>
      <c r="AK65" s="414">
        <v>0</v>
      </c>
      <c r="AL65" s="414">
        <v>0</v>
      </c>
      <c r="AM65" s="414">
        <v>0</v>
      </c>
      <c r="AN65" s="414">
        <v>0</v>
      </c>
      <c r="AO65" s="414">
        <v>0</v>
      </c>
      <c r="AP65" s="414">
        <v>0</v>
      </c>
      <c r="AQ65" s="414">
        <v>0</v>
      </c>
      <c r="AR65" s="415">
        <f t="shared" si="32"/>
        <v>91.54588108235339</v>
      </c>
      <c r="AS65" s="30">
        <v>0</v>
      </c>
      <c r="AT65" s="35">
        <v>0</v>
      </c>
      <c r="AU65" s="35">
        <v>0</v>
      </c>
      <c r="AV65" s="62">
        <v>0</v>
      </c>
      <c r="AW65" s="62">
        <v>0</v>
      </c>
      <c r="AX65" s="36">
        <v>0</v>
      </c>
      <c r="AY65" s="36">
        <v>0</v>
      </c>
      <c r="AZ65" s="36">
        <v>0</v>
      </c>
      <c r="BA65" s="36">
        <v>0</v>
      </c>
      <c r="BB65" s="36">
        <v>0</v>
      </c>
      <c r="BC65" s="36">
        <v>0</v>
      </c>
      <c r="BD65" s="36">
        <v>0</v>
      </c>
      <c r="BE65" s="36">
        <v>0</v>
      </c>
      <c r="BF65" s="36">
        <v>0</v>
      </c>
      <c r="BG65" s="36">
        <v>0</v>
      </c>
      <c r="BH65" s="36">
        <v>0</v>
      </c>
      <c r="BI65" s="36">
        <v>0</v>
      </c>
      <c r="BJ65" s="36">
        <v>0</v>
      </c>
      <c r="BK65" s="36">
        <v>0</v>
      </c>
      <c r="BL65" s="36">
        <v>0</v>
      </c>
      <c r="BM65" s="36">
        <v>0</v>
      </c>
      <c r="BN65" s="36">
        <v>0</v>
      </c>
      <c r="BO65" s="36">
        <v>0</v>
      </c>
      <c r="BP65" s="36">
        <v>0</v>
      </c>
      <c r="BQ65" s="36">
        <v>0</v>
      </c>
      <c r="BR65" s="36">
        <v>0</v>
      </c>
      <c r="BS65" s="36">
        <v>0</v>
      </c>
      <c r="BT65" s="36">
        <v>0</v>
      </c>
      <c r="BU65" s="36">
        <v>0</v>
      </c>
      <c r="BV65" s="36">
        <v>0</v>
      </c>
      <c r="BW65" s="36">
        <v>0</v>
      </c>
      <c r="BX65" s="36">
        <v>0</v>
      </c>
      <c r="BZ65" s="35"/>
      <c r="CA65" s="35"/>
      <c r="CB65" s="35"/>
      <c r="CC65" s="35"/>
      <c r="CD65" s="37">
        <v>21558.337194104155</v>
      </c>
      <c r="CE65" s="37">
        <v>21558.337194104155</v>
      </c>
      <c r="CF65" s="37">
        <v>21558.337194104155</v>
      </c>
      <c r="CG65" s="37">
        <v>21558.337194104155</v>
      </c>
      <c r="CH65" s="37">
        <v>21558.337194104155</v>
      </c>
      <c r="CI65" s="37">
        <v>21558.337194104155</v>
      </c>
      <c r="CJ65" s="37">
        <v>21558.337194104155</v>
      </c>
      <c r="CK65" s="37">
        <v>21558.337194104155</v>
      </c>
      <c r="CL65" s="37">
        <v>782.51760684401108</v>
      </c>
      <c r="CM65" s="37">
        <v>0</v>
      </c>
      <c r="CN65" s="37">
        <v>0</v>
      </c>
      <c r="CO65" s="37">
        <v>0</v>
      </c>
      <c r="CP65" s="37">
        <v>0</v>
      </c>
      <c r="CQ65" s="37">
        <v>0</v>
      </c>
      <c r="CR65" s="37">
        <v>0</v>
      </c>
      <c r="CS65" s="37">
        <v>0</v>
      </c>
      <c r="CT65" s="37">
        <v>0</v>
      </c>
      <c r="CU65" s="37">
        <v>0</v>
      </c>
      <c r="CV65" s="37">
        <v>0</v>
      </c>
      <c r="CW65" s="37">
        <v>0</v>
      </c>
      <c r="CX65" s="37">
        <v>0</v>
      </c>
      <c r="CY65" s="37">
        <v>0</v>
      </c>
      <c r="CZ65" s="37">
        <v>0</v>
      </c>
      <c r="DA65" s="37">
        <v>0</v>
      </c>
      <c r="DB65" s="37">
        <v>0</v>
      </c>
      <c r="DC65" s="37">
        <v>0</v>
      </c>
      <c r="DD65" s="37">
        <v>0</v>
      </c>
    </row>
    <row r="66" spans="1:108" x14ac:dyDescent="0.3">
      <c r="A66" s="411">
        <v>2200676</v>
      </c>
      <c r="B66" s="412" t="s">
        <v>80</v>
      </c>
      <c r="C66" s="429">
        <v>14.478032590840034</v>
      </c>
      <c r="D66" s="430">
        <v>7.9142359736445691</v>
      </c>
      <c r="E66" s="430">
        <v>6.2221723224793601</v>
      </c>
      <c r="F66" s="431">
        <v>4.8018095325675633E-4</v>
      </c>
      <c r="G66" s="432">
        <v>310.89814192544685</v>
      </c>
      <c r="H66" s="413"/>
      <c r="I66" s="413"/>
      <c r="J66" s="413"/>
      <c r="K66" s="413"/>
      <c r="L66" s="413"/>
      <c r="M66" s="414">
        <v>6.2221723224793601</v>
      </c>
      <c r="N66" s="414">
        <v>6.2221723224793601</v>
      </c>
      <c r="O66" s="414">
        <v>6.2221723224793601</v>
      </c>
      <c r="P66" s="414">
        <v>6.2221723224793601</v>
      </c>
      <c r="Q66" s="414">
        <v>6.2221723224793601</v>
      </c>
      <c r="R66" s="414">
        <v>6.2221723224793601</v>
      </c>
      <c r="S66" s="414">
        <v>6.2221723224793601</v>
      </c>
      <c r="T66" s="414">
        <v>6.2221723224793601</v>
      </c>
      <c r="U66" s="414">
        <v>6.2221723224793601</v>
      </c>
      <c r="V66" s="414">
        <v>6.2221723224793601</v>
      </c>
      <c r="W66" s="414">
        <v>6.2221723224793601</v>
      </c>
      <c r="X66" s="414">
        <v>6.2221723224793601</v>
      </c>
      <c r="Y66" s="414">
        <v>6.2221723224793601</v>
      </c>
      <c r="Z66" s="414">
        <v>6.2221723224793601</v>
      </c>
      <c r="AA66" s="414">
        <v>2.9744011559679575</v>
      </c>
      <c r="AB66" s="414">
        <v>0</v>
      </c>
      <c r="AC66" s="414">
        <v>0</v>
      </c>
      <c r="AD66" s="414">
        <v>0</v>
      </c>
      <c r="AE66" s="414">
        <v>0</v>
      </c>
      <c r="AF66" s="414">
        <v>0</v>
      </c>
      <c r="AG66" s="414">
        <v>0</v>
      </c>
      <c r="AH66" s="414">
        <v>0</v>
      </c>
      <c r="AI66" s="414">
        <v>0</v>
      </c>
      <c r="AJ66" s="414">
        <v>0</v>
      </c>
      <c r="AK66" s="414">
        <v>0</v>
      </c>
      <c r="AL66" s="414">
        <v>0</v>
      </c>
      <c r="AM66" s="414">
        <v>0</v>
      </c>
      <c r="AN66" s="414">
        <v>0</v>
      </c>
      <c r="AO66" s="414">
        <v>0</v>
      </c>
      <c r="AP66" s="414">
        <v>0</v>
      </c>
      <c r="AQ66" s="414">
        <v>0</v>
      </c>
      <c r="AR66" s="415">
        <f t="shared" si="32"/>
        <v>90.084813670679011</v>
      </c>
      <c r="AS66" s="30">
        <v>0</v>
      </c>
      <c r="AT66" s="35">
        <v>0</v>
      </c>
      <c r="AU66" s="35">
        <v>0</v>
      </c>
      <c r="AV66" s="35">
        <v>0</v>
      </c>
      <c r="AW66" s="35">
        <v>0</v>
      </c>
      <c r="AX66" s="36">
        <v>0</v>
      </c>
      <c r="AY66" s="36">
        <v>0</v>
      </c>
      <c r="AZ66" s="36">
        <v>0</v>
      </c>
      <c r="BA66" s="36">
        <v>0</v>
      </c>
      <c r="BB66" s="36">
        <v>0</v>
      </c>
      <c r="BC66" s="36">
        <v>0</v>
      </c>
      <c r="BD66" s="36">
        <v>0</v>
      </c>
      <c r="BE66" s="36">
        <v>0</v>
      </c>
      <c r="BF66" s="36">
        <v>0</v>
      </c>
      <c r="BG66" s="36">
        <v>0</v>
      </c>
      <c r="BH66" s="36">
        <v>0</v>
      </c>
      <c r="BI66" s="36">
        <v>0</v>
      </c>
      <c r="BJ66" s="36">
        <v>0</v>
      </c>
      <c r="BK66" s="36">
        <v>0</v>
      </c>
      <c r="BL66" s="36">
        <v>0</v>
      </c>
      <c r="BM66" s="36">
        <v>0</v>
      </c>
      <c r="BN66" s="36">
        <v>0</v>
      </c>
      <c r="BO66" s="36">
        <v>0</v>
      </c>
      <c r="BP66" s="36">
        <v>0</v>
      </c>
      <c r="BQ66" s="36">
        <v>0</v>
      </c>
      <c r="BR66" s="36">
        <v>0</v>
      </c>
      <c r="BS66" s="36">
        <v>0</v>
      </c>
      <c r="BT66" s="36">
        <v>0</v>
      </c>
      <c r="BU66" s="36">
        <v>0</v>
      </c>
      <c r="BV66" s="36">
        <v>0</v>
      </c>
      <c r="BW66" s="36">
        <v>0</v>
      </c>
      <c r="BX66" s="36">
        <v>0</v>
      </c>
      <c r="BZ66" s="35"/>
      <c r="CA66" s="35"/>
      <c r="CB66" s="35"/>
      <c r="CC66" s="35"/>
      <c r="CD66" s="37">
        <v>0</v>
      </c>
      <c r="CE66" s="37">
        <v>0</v>
      </c>
      <c r="CF66" s="37">
        <v>0</v>
      </c>
      <c r="CG66" s="37">
        <v>0</v>
      </c>
      <c r="CH66" s="37">
        <v>0</v>
      </c>
      <c r="CI66" s="37">
        <v>0</v>
      </c>
      <c r="CJ66" s="37">
        <v>0</v>
      </c>
      <c r="CK66" s="37">
        <v>0</v>
      </c>
      <c r="CL66" s="37">
        <v>0</v>
      </c>
      <c r="CM66" s="37">
        <v>0</v>
      </c>
      <c r="CN66" s="37">
        <v>0</v>
      </c>
      <c r="CO66" s="37">
        <v>0</v>
      </c>
      <c r="CP66" s="37">
        <v>0</v>
      </c>
      <c r="CQ66" s="37">
        <v>0</v>
      </c>
      <c r="CR66" s="37">
        <v>0</v>
      </c>
      <c r="CS66" s="37">
        <v>0</v>
      </c>
      <c r="CT66" s="37">
        <v>0</v>
      </c>
      <c r="CU66" s="37">
        <v>0</v>
      </c>
      <c r="CV66" s="37">
        <v>0</v>
      </c>
      <c r="CW66" s="37">
        <v>0</v>
      </c>
      <c r="CX66" s="37">
        <v>0</v>
      </c>
      <c r="CY66" s="37">
        <v>0</v>
      </c>
      <c r="CZ66" s="37">
        <v>0</v>
      </c>
      <c r="DA66" s="37">
        <v>0</v>
      </c>
      <c r="DB66" s="37">
        <v>0</v>
      </c>
      <c r="DC66" s="37">
        <v>0</v>
      </c>
      <c r="DD66" s="37">
        <v>0</v>
      </c>
    </row>
    <row r="67" spans="1:108" x14ac:dyDescent="0.3">
      <c r="A67" s="411">
        <v>2101289</v>
      </c>
      <c r="B67" s="412" t="s">
        <v>80</v>
      </c>
      <c r="C67" s="429">
        <v>17.399999999999999</v>
      </c>
      <c r="D67" s="430">
        <v>315.57888818632779</v>
      </c>
      <c r="E67" s="430">
        <v>248.10812189209088</v>
      </c>
      <c r="F67" s="431">
        <v>-1.0801151309232223E-2</v>
      </c>
      <c r="G67" s="432">
        <v>5943.6921632943777</v>
      </c>
      <c r="H67" s="413"/>
      <c r="I67" s="413"/>
      <c r="J67" s="413"/>
      <c r="K67" s="413"/>
      <c r="L67" s="413"/>
      <c r="M67" s="414">
        <v>248.10812189209088</v>
      </c>
      <c r="N67" s="414">
        <v>248.10812189209088</v>
      </c>
      <c r="O67" s="414">
        <v>248.10812189209088</v>
      </c>
      <c r="P67" s="414">
        <v>248.10812189209088</v>
      </c>
      <c r="Q67" s="414">
        <v>248.10812189209088</v>
      </c>
      <c r="R67" s="414">
        <v>248.10812189209088</v>
      </c>
      <c r="S67" s="414">
        <v>248.10812189209088</v>
      </c>
      <c r="T67" s="414">
        <v>248.10812189209088</v>
      </c>
      <c r="U67" s="414">
        <v>248.10812189209088</v>
      </c>
      <c r="V67" s="414">
        <v>248.10812189209088</v>
      </c>
      <c r="W67" s="414">
        <v>248.10812189209088</v>
      </c>
      <c r="X67" s="414">
        <v>248.10812189209088</v>
      </c>
      <c r="Y67" s="414">
        <v>248.10812189209088</v>
      </c>
      <c r="Z67" s="414">
        <v>248.10812189209088</v>
      </c>
      <c r="AA67" s="414">
        <v>248.10812189209088</v>
      </c>
      <c r="AB67" s="414">
        <v>248.10812189209088</v>
      </c>
      <c r="AC67" s="414">
        <v>248.10812189209088</v>
      </c>
      <c r="AD67" s="414">
        <v>99.243248756835996</v>
      </c>
      <c r="AE67" s="414">
        <v>0</v>
      </c>
      <c r="AF67" s="414">
        <v>0</v>
      </c>
      <c r="AG67" s="414">
        <v>0</v>
      </c>
      <c r="AH67" s="414">
        <v>0</v>
      </c>
      <c r="AI67" s="414">
        <v>0</v>
      </c>
      <c r="AJ67" s="414">
        <v>0</v>
      </c>
      <c r="AK67" s="414">
        <v>0</v>
      </c>
      <c r="AL67" s="414">
        <v>0</v>
      </c>
      <c r="AM67" s="414">
        <v>0</v>
      </c>
      <c r="AN67" s="414">
        <v>0</v>
      </c>
      <c r="AO67" s="414">
        <v>0</v>
      </c>
      <c r="AP67" s="414">
        <v>0</v>
      </c>
      <c r="AQ67" s="414">
        <v>0</v>
      </c>
      <c r="AR67" s="415">
        <f t="shared" si="32"/>
        <v>4317.0813209223807</v>
      </c>
      <c r="AS67" s="30">
        <v>0</v>
      </c>
      <c r="AT67" s="35">
        <v>0</v>
      </c>
      <c r="AU67" s="35">
        <v>0</v>
      </c>
      <c r="AV67" s="62">
        <v>0</v>
      </c>
      <c r="AW67" s="62">
        <v>0</v>
      </c>
      <c r="AX67" s="36">
        <v>0</v>
      </c>
      <c r="AY67" s="36">
        <v>0</v>
      </c>
      <c r="AZ67" s="36">
        <v>0</v>
      </c>
      <c r="BA67" s="36">
        <v>0</v>
      </c>
      <c r="BB67" s="36">
        <v>0</v>
      </c>
      <c r="BC67" s="36">
        <v>0</v>
      </c>
      <c r="BD67" s="36">
        <v>0</v>
      </c>
      <c r="BE67" s="36">
        <v>0</v>
      </c>
      <c r="BF67" s="36">
        <v>0</v>
      </c>
      <c r="BG67" s="36">
        <v>0</v>
      </c>
      <c r="BH67" s="36">
        <v>0</v>
      </c>
      <c r="BI67" s="36">
        <v>0</v>
      </c>
      <c r="BJ67" s="36">
        <v>0</v>
      </c>
      <c r="BK67" s="36">
        <v>0</v>
      </c>
      <c r="BL67" s="36">
        <v>0</v>
      </c>
      <c r="BM67" s="36">
        <v>0</v>
      </c>
      <c r="BN67" s="36">
        <v>0</v>
      </c>
      <c r="BO67" s="36">
        <v>0</v>
      </c>
      <c r="BP67" s="36">
        <v>0</v>
      </c>
      <c r="BQ67" s="36">
        <v>0</v>
      </c>
      <c r="BR67" s="36">
        <v>0</v>
      </c>
      <c r="BS67" s="36">
        <v>0</v>
      </c>
      <c r="BT67" s="36">
        <v>0</v>
      </c>
      <c r="BU67" s="36">
        <v>0</v>
      </c>
      <c r="BV67" s="36">
        <v>0</v>
      </c>
      <c r="BW67" s="36">
        <v>0</v>
      </c>
      <c r="BX67" s="36">
        <v>0</v>
      </c>
      <c r="BZ67" s="35"/>
      <c r="CA67" s="35"/>
      <c r="CB67" s="35"/>
      <c r="CC67" s="35"/>
      <c r="CD67" s="37">
        <v>1334.5933760568169</v>
      </c>
      <c r="CE67" s="37">
        <v>1334.5933760568169</v>
      </c>
      <c r="CF67" s="37">
        <v>1334.5933760568169</v>
      </c>
      <c r="CG67" s="37">
        <v>1334.5933760568169</v>
      </c>
      <c r="CH67" s="37">
        <v>1334.5933760568169</v>
      </c>
      <c r="CI67" s="37">
        <v>1334.5933760568169</v>
      </c>
      <c r="CJ67" s="37">
        <v>1334.5933760568169</v>
      </c>
      <c r="CK67" s="37">
        <v>1334.5933760568169</v>
      </c>
      <c r="CL67" s="37">
        <v>1334.5933760568169</v>
      </c>
      <c r="CM67" s="37">
        <v>1334.5933760568169</v>
      </c>
      <c r="CN67" s="37">
        <v>1334.5933760568169</v>
      </c>
      <c r="CO67" s="37">
        <v>1334.5933760568169</v>
      </c>
      <c r="CP67" s="37">
        <v>1334.5933760568169</v>
      </c>
      <c r="CQ67" s="37">
        <v>1334.5933760568169</v>
      </c>
      <c r="CR67" s="37">
        <v>537.54770010303173</v>
      </c>
      <c r="CS67" s="37">
        <v>0</v>
      </c>
      <c r="CT67" s="37">
        <v>0</v>
      </c>
      <c r="CU67" s="37">
        <v>0</v>
      </c>
      <c r="CV67" s="37">
        <v>0</v>
      </c>
      <c r="CW67" s="37">
        <v>0</v>
      </c>
      <c r="CX67" s="37">
        <v>0</v>
      </c>
      <c r="CY67" s="37">
        <v>0</v>
      </c>
      <c r="CZ67" s="37">
        <v>0</v>
      </c>
      <c r="DA67" s="37">
        <v>0</v>
      </c>
      <c r="DB67" s="37">
        <v>0</v>
      </c>
      <c r="DC67" s="37">
        <v>0</v>
      </c>
      <c r="DD67" s="37">
        <v>0</v>
      </c>
    </row>
    <row r="68" spans="1:108" x14ac:dyDescent="0.3">
      <c r="A68" s="411">
        <v>2200889</v>
      </c>
      <c r="B68" s="412" t="s">
        <v>80</v>
      </c>
      <c r="C68" s="429">
        <v>16.408436936285373</v>
      </c>
      <c r="D68" s="430">
        <v>157.92660778603096</v>
      </c>
      <c r="E68" s="430">
        <v>124.16189904137754</v>
      </c>
      <c r="F68" s="431">
        <v>-9.9270325336524197E-3</v>
      </c>
      <c r="G68" s="432">
        <v>0</v>
      </c>
      <c r="H68" s="413"/>
      <c r="I68" s="413"/>
      <c r="J68" s="413"/>
      <c r="K68" s="413"/>
      <c r="L68" s="413"/>
      <c r="M68" s="414">
        <v>124.16189904137754</v>
      </c>
      <c r="N68" s="414">
        <v>124.16189904137754</v>
      </c>
      <c r="O68" s="414">
        <v>124.16189904137754</v>
      </c>
      <c r="P68" s="414">
        <v>124.16189904137754</v>
      </c>
      <c r="Q68" s="414">
        <v>124.16189904137754</v>
      </c>
      <c r="R68" s="414">
        <v>124.16189904137754</v>
      </c>
      <c r="S68" s="414">
        <v>124.16189904137754</v>
      </c>
      <c r="T68" s="414">
        <v>124.16189904137754</v>
      </c>
      <c r="U68" s="414">
        <v>124.16189904137754</v>
      </c>
      <c r="V68" s="414">
        <v>124.16189904137754</v>
      </c>
      <c r="W68" s="414">
        <v>124.16189904137754</v>
      </c>
      <c r="X68" s="414">
        <v>124.16189904137754</v>
      </c>
      <c r="Y68" s="414">
        <v>124.16189904137754</v>
      </c>
      <c r="Z68" s="414">
        <v>124.16189904137754</v>
      </c>
      <c r="AA68" s="414">
        <v>124.16189904137754</v>
      </c>
      <c r="AB68" s="414">
        <v>124.16189904137754</v>
      </c>
      <c r="AC68" s="414">
        <v>50.712305647834008</v>
      </c>
      <c r="AD68" s="414">
        <v>0</v>
      </c>
      <c r="AE68" s="414">
        <v>0</v>
      </c>
      <c r="AF68" s="414">
        <v>0</v>
      </c>
      <c r="AG68" s="414">
        <v>0</v>
      </c>
      <c r="AH68" s="414">
        <v>0</v>
      </c>
      <c r="AI68" s="414">
        <v>0</v>
      </c>
      <c r="AJ68" s="414">
        <v>0</v>
      </c>
      <c r="AK68" s="414">
        <v>0</v>
      </c>
      <c r="AL68" s="414">
        <v>0</v>
      </c>
      <c r="AM68" s="414">
        <v>0</v>
      </c>
      <c r="AN68" s="414">
        <v>0</v>
      </c>
      <c r="AO68" s="414">
        <v>0</v>
      </c>
      <c r="AP68" s="414">
        <v>0</v>
      </c>
      <c r="AQ68" s="414">
        <v>0</v>
      </c>
      <c r="AR68" s="415">
        <f t="shared" si="32"/>
        <v>2037.3026903098753</v>
      </c>
      <c r="AS68" s="30">
        <v>0</v>
      </c>
      <c r="AT68" s="35">
        <v>0</v>
      </c>
      <c r="AU68" s="35">
        <v>0</v>
      </c>
      <c r="AV68" s="62">
        <v>0</v>
      </c>
      <c r="AW68" s="62">
        <v>0</v>
      </c>
      <c r="AX68" s="36">
        <v>0</v>
      </c>
      <c r="AY68" s="36">
        <v>0</v>
      </c>
      <c r="AZ68" s="36">
        <v>0</v>
      </c>
      <c r="BA68" s="36">
        <v>0</v>
      </c>
      <c r="BB68" s="36">
        <v>0</v>
      </c>
      <c r="BC68" s="36">
        <v>0</v>
      </c>
      <c r="BD68" s="36">
        <v>0</v>
      </c>
      <c r="BE68" s="36">
        <v>0</v>
      </c>
      <c r="BF68" s="36">
        <v>0</v>
      </c>
      <c r="BG68" s="36">
        <v>0</v>
      </c>
      <c r="BH68" s="36">
        <v>0</v>
      </c>
      <c r="BI68" s="36">
        <v>0</v>
      </c>
      <c r="BJ68" s="36">
        <v>0</v>
      </c>
      <c r="BK68" s="36">
        <v>0</v>
      </c>
      <c r="BL68" s="36">
        <v>0</v>
      </c>
      <c r="BM68" s="36">
        <v>0</v>
      </c>
      <c r="BN68" s="36">
        <v>0</v>
      </c>
      <c r="BO68" s="36">
        <v>0</v>
      </c>
      <c r="BP68" s="36">
        <v>0</v>
      </c>
      <c r="BQ68" s="36">
        <v>0</v>
      </c>
      <c r="BR68" s="36">
        <v>0</v>
      </c>
      <c r="BS68" s="36">
        <v>1.6763781238712885E-2</v>
      </c>
      <c r="BT68" s="36">
        <v>1.6763781238712885E-2</v>
      </c>
      <c r="BU68" s="36">
        <v>0</v>
      </c>
      <c r="BV68" s="36">
        <v>0</v>
      </c>
      <c r="BW68" s="36">
        <v>0</v>
      </c>
      <c r="BX68" s="36">
        <v>0</v>
      </c>
      <c r="BZ68" s="35"/>
      <c r="CA68" s="35"/>
      <c r="CB68" s="35"/>
      <c r="CC68" s="35"/>
      <c r="CD68" s="37">
        <v>1594.2907802942354</v>
      </c>
      <c r="CE68" s="37">
        <v>1594.2907802942354</v>
      </c>
      <c r="CF68" s="37">
        <v>1594.2907802942354</v>
      </c>
      <c r="CG68" s="37">
        <v>1594.2907802942354</v>
      </c>
      <c r="CH68" s="37">
        <v>1594.2907802942354</v>
      </c>
      <c r="CI68" s="37">
        <v>1594.2907802942354</v>
      </c>
      <c r="CJ68" s="37">
        <v>1594.2907802942354</v>
      </c>
      <c r="CK68" s="37">
        <v>1594.2907802942354</v>
      </c>
      <c r="CL68" s="37">
        <v>1594.2907802942354</v>
      </c>
      <c r="CM68" s="37">
        <v>1594.2907802942354</v>
      </c>
      <c r="CN68" s="37">
        <v>1594.2907802942354</v>
      </c>
      <c r="CO68" s="37">
        <v>1594.2907802942354</v>
      </c>
      <c r="CP68" s="37">
        <v>1594.2907802942354</v>
      </c>
      <c r="CQ68" s="37">
        <v>1594.2907802942354</v>
      </c>
      <c r="CR68" s="37">
        <v>1594.2907802942354</v>
      </c>
      <c r="CS68" s="37">
        <v>1594.2907802942354</v>
      </c>
      <c r="CT68" s="37">
        <v>1594.2907802942354</v>
      </c>
      <c r="CU68" s="37">
        <v>1594.2907802942354</v>
      </c>
      <c r="CV68" s="37">
        <v>1594.2907802942354</v>
      </c>
      <c r="CW68" s="37">
        <v>1594.2907802942354</v>
      </c>
      <c r="CX68" s="37">
        <v>1594.2907802942354</v>
      </c>
      <c r="CY68" s="37">
        <v>1594.2907802942354</v>
      </c>
      <c r="CZ68" s="37">
        <v>1594.2907802942354</v>
      </c>
      <c r="DA68" s="37">
        <v>1594.2907802942354</v>
      </c>
      <c r="DB68" s="37">
        <v>0</v>
      </c>
      <c r="DC68" s="37">
        <v>0</v>
      </c>
      <c r="DD68" s="37">
        <v>0</v>
      </c>
    </row>
    <row r="69" spans="1:108" x14ac:dyDescent="0.3">
      <c r="A69" s="411">
        <v>2300016</v>
      </c>
      <c r="B69" s="412" t="s">
        <v>80</v>
      </c>
      <c r="C69" s="429">
        <v>15</v>
      </c>
      <c r="D69" s="430">
        <v>1987.7536378804648</v>
      </c>
      <c r="E69" s="430">
        <v>1562.7719101016214</v>
      </c>
      <c r="F69" s="431">
        <v>0.20615797465554567</v>
      </c>
      <c r="G69" s="432">
        <v>0</v>
      </c>
      <c r="H69" s="413"/>
      <c r="I69" s="413"/>
      <c r="J69" s="413"/>
      <c r="K69" s="413"/>
      <c r="L69" s="413"/>
      <c r="M69" s="414">
        <v>1562.7719101016214</v>
      </c>
      <c r="N69" s="414">
        <v>1562.7719101016214</v>
      </c>
      <c r="O69" s="414">
        <v>1562.7719101016214</v>
      </c>
      <c r="P69" s="414">
        <v>1562.7719101016214</v>
      </c>
      <c r="Q69" s="414">
        <v>1562.7719101016214</v>
      </c>
      <c r="R69" s="414">
        <v>1562.7719101016214</v>
      </c>
      <c r="S69" s="414">
        <v>1562.7719101016214</v>
      </c>
      <c r="T69" s="414">
        <v>1562.7719101016214</v>
      </c>
      <c r="U69" s="414">
        <v>1562.7719101016214</v>
      </c>
      <c r="V69" s="414">
        <v>1562.7719101016214</v>
      </c>
      <c r="W69" s="414">
        <v>1562.7719101016214</v>
      </c>
      <c r="X69" s="414">
        <v>1562.7719101016214</v>
      </c>
      <c r="Y69" s="414">
        <v>1562.7719101016214</v>
      </c>
      <c r="Z69" s="414">
        <v>1562.7719101016214</v>
      </c>
      <c r="AA69" s="414">
        <v>1562.7719101016214</v>
      </c>
      <c r="AB69" s="414">
        <v>0</v>
      </c>
      <c r="AC69" s="414">
        <v>0</v>
      </c>
      <c r="AD69" s="414">
        <v>0</v>
      </c>
      <c r="AE69" s="414">
        <v>0</v>
      </c>
      <c r="AF69" s="414">
        <v>0</v>
      </c>
      <c r="AG69" s="414">
        <v>0</v>
      </c>
      <c r="AH69" s="414">
        <v>0</v>
      </c>
      <c r="AI69" s="414">
        <v>0</v>
      </c>
      <c r="AJ69" s="414">
        <v>0</v>
      </c>
      <c r="AK69" s="414">
        <v>0</v>
      </c>
      <c r="AL69" s="414">
        <v>0</v>
      </c>
      <c r="AM69" s="414">
        <v>0</v>
      </c>
      <c r="AN69" s="414">
        <v>0</v>
      </c>
      <c r="AO69" s="414">
        <v>0</v>
      </c>
      <c r="AP69" s="414">
        <v>0</v>
      </c>
      <c r="AQ69" s="414">
        <v>0</v>
      </c>
      <c r="AR69" s="415">
        <f t="shared" si="32"/>
        <v>23441.578651524324</v>
      </c>
      <c r="AS69" s="30">
        <v>0</v>
      </c>
      <c r="AT69" s="35">
        <v>0</v>
      </c>
      <c r="AU69" s="35">
        <v>0</v>
      </c>
      <c r="AV69" s="35">
        <v>0</v>
      </c>
      <c r="AW69" s="35">
        <v>0</v>
      </c>
      <c r="AX69" s="36">
        <v>0</v>
      </c>
      <c r="AY69" s="36">
        <v>0</v>
      </c>
      <c r="AZ69" s="36">
        <v>0</v>
      </c>
      <c r="BA69" s="36">
        <v>0</v>
      </c>
      <c r="BB69" s="36">
        <v>0</v>
      </c>
      <c r="BC69" s="36">
        <v>0</v>
      </c>
      <c r="BD69" s="36">
        <v>0</v>
      </c>
      <c r="BE69" s="36">
        <v>0</v>
      </c>
      <c r="BF69" s="36">
        <v>0</v>
      </c>
      <c r="BG69" s="36">
        <v>0</v>
      </c>
      <c r="BH69" s="36">
        <v>0</v>
      </c>
      <c r="BI69" s="36">
        <v>0</v>
      </c>
      <c r="BJ69" s="36">
        <v>0</v>
      </c>
      <c r="BK69" s="36">
        <v>0</v>
      </c>
      <c r="BL69" s="36">
        <v>0</v>
      </c>
      <c r="BM69" s="36">
        <v>0</v>
      </c>
      <c r="BN69" s="36">
        <v>0</v>
      </c>
      <c r="BO69" s="36">
        <v>0</v>
      </c>
      <c r="BP69" s="36">
        <v>0</v>
      </c>
      <c r="BQ69" s="36">
        <v>0</v>
      </c>
      <c r="BR69" s="36">
        <v>0</v>
      </c>
      <c r="BS69" s="36">
        <v>0</v>
      </c>
      <c r="BT69" s="36">
        <v>0</v>
      </c>
      <c r="BU69" s="36">
        <v>0</v>
      </c>
      <c r="BV69" s="36">
        <v>0</v>
      </c>
      <c r="BW69" s="36">
        <v>0</v>
      </c>
      <c r="BX69" s="36">
        <v>0</v>
      </c>
      <c r="BZ69" s="35"/>
      <c r="CA69" s="35"/>
      <c r="CB69" s="35"/>
      <c r="CC69" s="35"/>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D69" s="37">
        <v>0</v>
      </c>
    </row>
    <row r="70" spans="1:108" x14ac:dyDescent="0.3">
      <c r="A70" s="411">
        <v>2201122</v>
      </c>
      <c r="B70" s="412" t="s">
        <v>80</v>
      </c>
      <c r="C70" s="429">
        <v>12.547628245394696</v>
      </c>
      <c r="D70" s="430">
        <v>62.870811398963426</v>
      </c>
      <c r="E70" s="430">
        <v>49.42903192186504</v>
      </c>
      <c r="F70" s="431">
        <v>1.2859228748217605E-2</v>
      </c>
      <c r="G70" s="432">
        <v>0</v>
      </c>
      <c r="H70" s="413"/>
      <c r="I70" s="413"/>
      <c r="J70" s="413"/>
      <c r="K70" s="413"/>
      <c r="L70" s="413"/>
      <c r="M70" s="414">
        <v>49.42903192186504</v>
      </c>
      <c r="N70" s="414">
        <v>49.42903192186504</v>
      </c>
      <c r="O70" s="414">
        <v>49.42903192186504</v>
      </c>
      <c r="P70" s="414">
        <v>49.42903192186504</v>
      </c>
      <c r="Q70" s="414">
        <v>49.42903192186504</v>
      </c>
      <c r="R70" s="414">
        <v>49.42903192186504</v>
      </c>
      <c r="S70" s="414">
        <v>49.42903192186504</v>
      </c>
      <c r="T70" s="414">
        <v>49.42903192186504</v>
      </c>
      <c r="U70" s="414">
        <v>49.42903192186504</v>
      </c>
      <c r="V70" s="414">
        <v>49.42903192186504</v>
      </c>
      <c r="W70" s="414">
        <v>49.42903192186504</v>
      </c>
      <c r="X70" s="414">
        <v>49.42903192186504</v>
      </c>
      <c r="Y70" s="414">
        <v>27.068734022929377</v>
      </c>
      <c r="Z70" s="414">
        <v>0</v>
      </c>
      <c r="AA70" s="414">
        <v>0</v>
      </c>
      <c r="AB70" s="414">
        <v>0</v>
      </c>
      <c r="AC70" s="414">
        <v>0</v>
      </c>
      <c r="AD70" s="414">
        <v>0</v>
      </c>
      <c r="AE70" s="414">
        <v>0</v>
      </c>
      <c r="AF70" s="414">
        <v>0</v>
      </c>
      <c r="AG70" s="414">
        <v>0</v>
      </c>
      <c r="AH70" s="414">
        <v>0</v>
      </c>
      <c r="AI70" s="414">
        <v>0</v>
      </c>
      <c r="AJ70" s="414">
        <v>0</v>
      </c>
      <c r="AK70" s="414">
        <v>0</v>
      </c>
      <c r="AL70" s="414">
        <v>0</v>
      </c>
      <c r="AM70" s="414">
        <v>0</v>
      </c>
      <c r="AN70" s="414">
        <v>0</v>
      </c>
      <c r="AO70" s="414">
        <v>0</v>
      </c>
      <c r="AP70" s="414">
        <v>0</v>
      </c>
      <c r="AQ70" s="414">
        <v>0</v>
      </c>
      <c r="AR70" s="415">
        <f t="shared" si="32"/>
        <v>620.21711708530984</v>
      </c>
      <c r="AS70" s="30">
        <v>0</v>
      </c>
      <c r="AT70" s="35">
        <v>0</v>
      </c>
      <c r="AU70" s="35">
        <v>0</v>
      </c>
      <c r="AV70" s="62">
        <v>0</v>
      </c>
      <c r="AW70" s="62">
        <v>0</v>
      </c>
      <c r="AX70" s="36">
        <v>0</v>
      </c>
      <c r="AY70" s="36">
        <v>0</v>
      </c>
      <c r="AZ70" s="36">
        <v>0</v>
      </c>
      <c r="BA70" s="36">
        <v>0</v>
      </c>
      <c r="BB70" s="36">
        <v>0</v>
      </c>
      <c r="BC70" s="36">
        <v>0</v>
      </c>
      <c r="BD70" s="36">
        <v>0</v>
      </c>
      <c r="BE70" s="36">
        <v>0</v>
      </c>
      <c r="BF70" s="36">
        <v>0</v>
      </c>
      <c r="BG70" s="36">
        <v>0</v>
      </c>
      <c r="BH70" s="36">
        <v>0</v>
      </c>
      <c r="BI70" s="36">
        <v>0</v>
      </c>
      <c r="BJ70" s="36">
        <v>0</v>
      </c>
      <c r="BK70" s="36">
        <v>0</v>
      </c>
      <c r="BL70" s="36">
        <v>0</v>
      </c>
      <c r="BM70" s="36">
        <v>0</v>
      </c>
      <c r="BN70" s="36">
        <v>0</v>
      </c>
      <c r="BO70" s="36">
        <v>0</v>
      </c>
      <c r="BP70" s="36">
        <v>0</v>
      </c>
      <c r="BQ70" s="36">
        <v>0</v>
      </c>
      <c r="BR70" s="36">
        <v>0</v>
      </c>
      <c r="BS70" s="36">
        <v>0</v>
      </c>
      <c r="BT70" s="36">
        <v>0</v>
      </c>
      <c r="BU70" s="36">
        <v>0</v>
      </c>
      <c r="BV70" s="36">
        <v>0</v>
      </c>
      <c r="BW70" s="36">
        <v>0</v>
      </c>
      <c r="BX70" s="36">
        <v>0</v>
      </c>
      <c r="BZ70" s="35"/>
      <c r="CA70" s="35"/>
      <c r="CB70" s="35"/>
      <c r="CC70" s="35"/>
      <c r="CD70" s="37">
        <v>67310.014606572731</v>
      </c>
      <c r="CE70" s="37">
        <v>67310.014606572731</v>
      </c>
      <c r="CF70" s="37">
        <v>67310.014606572731</v>
      </c>
      <c r="CG70" s="37">
        <v>67310.014606572731</v>
      </c>
      <c r="CH70" s="37">
        <v>67310.014606572731</v>
      </c>
      <c r="CI70" s="37">
        <v>67310.014606572731</v>
      </c>
      <c r="CJ70" s="37">
        <v>67310.014606572731</v>
      </c>
      <c r="CK70" s="37">
        <v>67310.014606572731</v>
      </c>
      <c r="CL70" s="37">
        <v>67310.014606572731</v>
      </c>
      <c r="CM70" s="37">
        <v>67310.014606572731</v>
      </c>
      <c r="CN70" s="37">
        <v>67310.014606572731</v>
      </c>
      <c r="CO70" s="37">
        <v>67310.014606572731</v>
      </c>
      <c r="CP70" s="37">
        <v>67310.014606572731</v>
      </c>
      <c r="CQ70" s="37">
        <v>67310.014606572731</v>
      </c>
      <c r="CR70" s="37">
        <v>27111.136766292679</v>
      </c>
      <c r="CS70" s="37">
        <v>0</v>
      </c>
      <c r="CT70" s="37">
        <v>0</v>
      </c>
      <c r="CU70" s="37">
        <v>0</v>
      </c>
      <c r="CV70" s="37">
        <v>0</v>
      </c>
      <c r="CW70" s="37">
        <v>0</v>
      </c>
      <c r="CX70" s="37">
        <v>0</v>
      </c>
      <c r="CY70" s="37">
        <v>0</v>
      </c>
      <c r="CZ70" s="37">
        <v>0</v>
      </c>
      <c r="DA70" s="37">
        <v>0</v>
      </c>
      <c r="DB70" s="37">
        <v>0</v>
      </c>
      <c r="DC70" s="37">
        <v>0</v>
      </c>
      <c r="DD70" s="37">
        <v>0</v>
      </c>
    </row>
    <row r="71" spans="1:108" x14ac:dyDescent="0.3">
      <c r="A71" s="411">
        <v>2201187</v>
      </c>
      <c r="B71" s="412" t="s">
        <v>80</v>
      </c>
      <c r="C71" s="429">
        <v>20.269245627176048</v>
      </c>
      <c r="D71" s="430">
        <v>0</v>
      </c>
      <c r="E71" s="430">
        <v>0</v>
      </c>
      <c r="F71" s="431">
        <v>0</v>
      </c>
      <c r="G71" s="432">
        <v>6691.6327039820717</v>
      </c>
      <c r="H71" s="413"/>
      <c r="I71" s="413"/>
      <c r="J71" s="413"/>
      <c r="K71" s="413"/>
      <c r="L71" s="413"/>
      <c r="M71" s="414">
        <v>0</v>
      </c>
      <c r="N71" s="414">
        <v>0</v>
      </c>
      <c r="O71" s="414">
        <v>0</v>
      </c>
      <c r="P71" s="414">
        <v>0</v>
      </c>
      <c r="Q71" s="414">
        <v>0</v>
      </c>
      <c r="R71" s="414">
        <v>0</v>
      </c>
      <c r="S71" s="414">
        <v>0</v>
      </c>
      <c r="T71" s="414">
        <v>0</v>
      </c>
      <c r="U71" s="414">
        <v>0</v>
      </c>
      <c r="V71" s="414">
        <v>0</v>
      </c>
      <c r="W71" s="414">
        <v>0</v>
      </c>
      <c r="X71" s="414">
        <v>0</v>
      </c>
      <c r="Y71" s="414">
        <v>0</v>
      </c>
      <c r="Z71" s="414">
        <v>0</v>
      </c>
      <c r="AA71" s="414">
        <v>0</v>
      </c>
      <c r="AB71" s="414">
        <v>0</v>
      </c>
      <c r="AC71" s="414">
        <v>0</v>
      </c>
      <c r="AD71" s="414">
        <v>0</v>
      </c>
      <c r="AE71" s="414">
        <v>0</v>
      </c>
      <c r="AF71" s="414">
        <v>0</v>
      </c>
      <c r="AG71" s="414">
        <v>0</v>
      </c>
      <c r="AH71" s="414">
        <v>0</v>
      </c>
      <c r="AI71" s="414">
        <v>0</v>
      </c>
      <c r="AJ71" s="414">
        <v>0</v>
      </c>
      <c r="AK71" s="414">
        <v>0</v>
      </c>
      <c r="AL71" s="414">
        <v>0</v>
      </c>
      <c r="AM71" s="414">
        <v>0</v>
      </c>
      <c r="AN71" s="414">
        <v>0</v>
      </c>
      <c r="AO71" s="414">
        <v>0</v>
      </c>
      <c r="AP71" s="414">
        <v>0</v>
      </c>
      <c r="AQ71" s="414">
        <v>0</v>
      </c>
      <c r="AR71" s="415">
        <f t="shared" ref="AR71:AR134" si="33">SUM(M71:AQ71)</f>
        <v>0</v>
      </c>
      <c r="AS71" s="30">
        <v>0</v>
      </c>
      <c r="AT71" s="35">
        <v>0</v>
      </c>
      <c r="AU71" s="35">
        <v>0</v>
      </c>
      <c r="AV71" s="62">
        <v>0</v>
      </c>
      <c r="AW71" s="62">
        <v>0</v>
      </c>
      <c r="AX71" s="36">
        <v>0</v>
      </c>
      <c r="AY71" s="36">
        <v>0</v>
      </c>
      <c r="AZ71" s="36">
        <v>0</v>
      </c>
      <c r="BA71" s="36">
        <v>0</v>
      </c>
      <c r="BB71" s="36">
        <v>0</v>
      </c>
      <c r="BC71" s="36">
        <v>0</v>
      </c>
      <c r="BD71" s="36">
        <v>0</v>
      </c>
      <c r="BE71" s="36">
        <v>0</v>
      </c>
      <c r="BF71" s="36">
        <v>0</v>
      </c>
      <c r="BG71" s="36">
        <v>0</v>
      </c>
      <c r="BH71" s="36">
        <v>0</v>
      </c>
      <c r="BI71" s="36">
        <v>0</v>
      </c>
      <c r="BJ71" s="36">
        <v>0</v>
      </c>
      <c r="BK71" s="36">
        <v>0</v>
      </c>
      <c r="BL71" s="36">
        <v>0</v>
      </c>
      <c r="BM71" s="36">
        <v>0</v>
      </c>
      <c r="BN71" s="36">
        <v>0</v>
      </c>
      <c r="BO71" s="36">
        <v>0</v>
      </c>
      <c r="BP71" s="36">
        <v>0</v>
      </c>
      <c r="BQ71" s="36">
        <v>0</v>
      </c>
      <c r="BR71" s="36">
        <v>0</v>
      </c>
      <c r="BS71" s="36">
        <v>0</v>
      </c>
      <c r="BT71" s="36">
        <v>0</v>
      </c>
      <c r="BU71" s="36">
        <v>0</v>
      </c>
      <c r="BV71" s="36">
        <v>0</v>
      </c>
      <c r="BW71" s="36">
        <v>0</v>
      </c>
      <c r="BX71" s="36">
        <v>0</v>
      </c>
      <c r="BZ71" s="35"/>
      <c r="CA71" s="35"/>
      <c r="CB71" s="35"/>
      <c r="CC71" s="35"/>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D71" s="37">
        <v>0</v>
      </c>
    </row>
    <row r="72" spans="1:108" x14ac:dyDescent="0.3">
      <c r="A72" s="411">
        <v>2300228</v>
      </c>
      <c r="B72" s="412" t="s">
        <v>80</v>
      </c>
      <c r="C72" s="429">
        <v>14.478032590840034</v>
      </c>
      <c r="D72" s="430">
        <v>4.2853870331110082</v>
      </c>
      <c r="E72" s="430">
        <v>3.3691712854318747</v>
      </c>
      <c r="F72" s="431">
        <v>2.6199497449608342E-4</v>
      </c>
      <c r="G72" s="432">
        <v>0</v>
      </c>
      <c r="H72" s="413"/>
      <c r="I72" s="413"/>
      <c r="J72" s="413"/>
      <c r="K72" s="413"/>
      <c r="L72" s="413"/>
      <c r="M72" s="414">
        <v>3.3691712854318747</v>
      </c>
      <c r="N72" s="414">
        <v>3.3691712854318747</v>
      </c>
      <c r="O72" s="414">
        <v>3.3691712854318747</v>
      </c>
      <c r="P72" s="414">
        <v>3.3691712854318747</v>
      </c>
      <c r="Q72" s="414">
        <v>3.3691712854318747</v>
      </c>
      <c r="R72" s="414">
        <v>3.3691712854318747</v>
      </c>
      <c r="S72" s="414">
        <v>3.3691712854318747</v>
      </c>
      <c r="T72" s="414">
        <v>3.3691712854318747</v>
      </c>
      <c r="U72" s="414">
        <v>3.3691712854318747</v>
      </c>
      <c r="V72" s="414">
        <v>3.3691712854318747</v>
      </c>
      <c r="W72" s="414">
        <v>3.3691712854318747</v>
      </c>
      <c r="X72" s="414">
        <v>3.3691712854318747</v>
      </c>
      <c r="Y72" s="414">
        <v>3.3691712854318747</v>
      </c>
      <c r="Z72" s="414">
        <v>3.3691712854318747</v>
      </c>
      <c r="AA72" s="414">
        <v>1.6105736785588454</v>
      </c>
      <c r="AB72" s="414">
        <v>0</v>
      </c>
      <c r="AC72" s="414">
        <v>0</v>
      </c>
      <c r="AD72" s="414">
        <v>0</v>
      </c>
      <c r="AE72" s="414">
        <v>0</v>
      </c>
      <c r="AF72" s="414">
        <v>0</v>
      </c>
      <c r="AG72" s="414">
        <v>0</v>
      </c>
      <c r="AH72" s="414">
        <v>0</v>
      </c>
      <c r="AI72" s="414">
        <v>0</v>
      </c>
      <c r="AJ72" s="414">
        <v>0</v>
      </c>
      <c r="AK72" s="414">
        <v>0</v>
      </c>
      <c r="AL72" s="414">
        <v>0</v>
      </c>
      <c r="AM72" s="414">
        <v>0</v>
      </c>
      <c r="AN72" s="414">
        <v>0</v>
      </c>
      <c r="AO72" s="414">
        <v>0</v>
      </c>
      <c r="AP72" s="414">
        <v>0</v>
      </c>
      <c r="AQ72" s="414">
        <v>0</v>
      </c>
      <c r="AR72" s="415">
        <f t="shared" si="33"/>
        <v>48.778971674605089</v>
      </c>
      <c r="AS72" s="30">
        <v>0</v>
      </c>
      <c r="AT72" s="35">
        <v>0</v>
      </c>
      <c r="AU72" s="35">
        <v>0</v>
      </c>
      <c r="AV72" s="35">
        <v>0</v>
      </c>
      <c r="AW72" s="35">
        <v>0</v>
      </c>
      <c r="AX72" s="36">
        <v>0</v>
      </c>
      <c r="AY72" s="36">
        <v>0</v>
      </c>
      <c r="AZ72" s="36">
        <v>0</v>
      </c>
      <c r="BA72" s="36">
        <v>0</v>
      </c>
      <c r="BB72" s="36">
        <v>0</v>
      </c>
      <c r="BC72" s="36">
        <v>0</v>
      </c>
      <c r="BD72" s="36">
        <v>0</v>
      </c>
      <c r="BE72" s="36">
        <v>0</v>
      </c>
      <c r="BF72" s="36">
        <v>0</v>
      </c>
      <c r="BG72" s="36">
        <v>0</v>
      </c>
      <c r="BH72" s="36">
        <v>0</v>
      </c>
      <c r="BI72" s="36">
        <v>0</v>
      </c>
      <c r="BJ72" s="36">
        <v>0</v>
      </c>
      <c r="BK72" s="36">
        <v>0</v>
      </c>
      <c r="BL72" s="36">
        <v>0</v>
      </c>
      <c r="BM72" s="36">
        <v>0</v>
      </c>
      <c r="BN72" s="36">
        <v>0</v>
      </c>
      <c r="BO72" s="36">
        <v>0</v>
      </c>
      <c r="BP72" s="36">
        <v>0</v>
      </c>
      <c r="BQ72" s="36">
        <v>0</v>
      </c>
      <c r="BR72" s="36">
        <v>0</v>
      </c>
      <c r="BS72" s="36">
        <v>0</v>
      </c>
      <c r="BT72" s="36">
        <v>0</v>
      </c>
      <c r="BU72" s="36">
        <v>0</v>
      </c>
      <c r="BV72" s="36">
        <v>0</v>
      </c>
      <c r="BW72" s="36">
        <v>0</v>
      </c>
      <c r="BX72" s="36">
        <v>0</v>
      </c>
      <c r="BZ72" s="35"/>
      <c r="CA72" s="35"/>
      <c r="CB72" s="35"/>
      <c r="CC72" s="35"/>
      <c r="CD72" s="37">
        <v>119146.22627741583</v>
      </c>
      <c r="CE72" s="37">
        <v>119146.22627741583</v>
      </c>
      <c r="CF72" s="37">
        <v>119146.22627741583</v>
      </c>
      <c r="CG72" s="37">
        <v>119146.22627741583</v>
      </c>
      <c r="CH72" s="37">
        <v>119146.22627741583</v>
      </c>
      <c r="CI72" s="37">
        <v>119146.22627741583</v>
      </c>
      <c r="CJ72" s="37">
        <v>119146.22627741583</v>
      </c>
      <c r="CK72" s="37">
        <v>119146.22627741583</v>
      </c>
      <c r="CL72" s="37">
        <v>119146.22627741583</v>
      </c>
      <c r="CM72" s="37">
        <v>119146.22627741583</v>
      </c>
      <c r="CN72" s="37">
        <v>119146.22627741583</v>
      </c>
      <c r="CO72" s="37">
        <v>119146.22627741583</v>
      </c>
      <c r="CP72" s="37">
        <v>119146.22627741583</v>
      </c>
      <c r="CQ72" s="37">
        <v>119146.22627741583</v>
      </c>
      <c r="CR72" s="37">
        <v>119146.22627741583</v>
      </c>
      <c r="CS72" s="37">
        <v>119146.22627741583</v>
      </c>
      <c r="CT72" s="37">
        <v>119146.22627741583</v>
      </c>
      <c r="CU72" s="37">
        <v>119146.22627741583</v>
      </c>
      <c r="CV72" s="37">
        <v>109052.42483803377</v>
      </c>
      <c r="CW72" s="37">
        <v>0</v>
      </c>
      <c r="CX72" s="37">
        <v>0</v>
      </c>
      <c r="CY72" s="37">
        <v>0</v>
      </c>
      <c r="CZ72" s="37">
        <v>0</v>
      </c>
      <c r="DA72" s="37">
        <v>0</v>
      </c>
      <c r="DB72" s="37">
        <v>0</v>
      </c>
      <c r="DC72" s="37">
        <v>0</v>
      </c>
      <c r="DD72" s="37">
        <v>0</v>
      </c>
    </row>
    <row r="73" spans="1:108" x14ac:dyDescent="0.3">
      <c r="A73" s="411">
        <v>2200662</v>
      </c>
      <c r="B73" s="412" t="s">
        <v>80</v>
      </c>
      <c r="C73" s="429">
        <v>15</v>
      </c>
      <c r="D73" s="430">
        <v>231.06602124876085</v>
      </c>
      <c r="E73" s="430">
        <v>181.66410590577576</v>
      </c>
      <c r="F73" s="431">
        <v>2.4799443405997181E-2</v>
      </c>
      <c r="G73" s="432">
        <v>0</v>
      </c>
      <c r="H73" s="413"/>
      <c r="I73" s="413"/>
      <c r="J73" s="413"/>
      <c r="K73" s="413"/>
      <c r="L73" s="413"/>
      <c r="M73" s="414">
        <v>181.66410590577576</v>
      </c>
      <c r="N73" s="414">
        <v>181.66410590577576</v>
      </c>
      <c r="O73" s="414">
        <v>181.66410590577576</v>
      </c>
      <c r="P73" s="414">
        <v>181.66410590577576</v>
      </c>
      <c r="Q73" s="414">
        <v>181.66410590577576</v>
      </c>
      <c r="R73" s="414">
        <v>181.66410590577576</v>
      </c>
      <c r="S73" s="414">
        <v>181.66410590577576</v>
      </c>
      <c r="T73" s="414">
        <v>181.66410590577576</v>
      </c>
      <c r="U73" s="414">
        <v>181.66410590577576</v>
      </c>
      <c r="V73" s="414">
        <v>181.66410590577576</v>
      </c>
      <c r="W73" s="414">
        <v>181.66410590577576</v>
      </c>
      <c r="X73" s="414">
        <v>181.66410590577576</v>
      </c>
      <c r="Y73" s="414">
        <v>181.66410590577576</v>
      </c>
      <c r="Z73" s="414">
        <v>181.66410590577576</v>
      </c>
      <c r="AA73" s="414">
        <v>181.66410590577576</v>
      </c>
      <c r="AB73" s="414">
        <v>0</v>
      </c>
      <c r="AC73" s="414">
        <v>0</v>
      </c>
      <c r="AD73" s="414">
        <v>0</v>
      </c>
      <c r="AE73" s="414">
        <v>0</v>
      </c>
      <c r="AF73" s="414">
        <v>0</v>
      </c>
      <c r="AG73" s="414">
        <v>0</v>
      </c>
      <c r="AH73" s="414">
        <v>0</v>
      </c>
      <c r="AI73" s="414">
        <v>0</v>
      </c>
      <c r="AJ73" s="414">
        <v>0</v>
      </c>
      <c r="AK73" s="414">
        <v>0</v>
      </c>
      <c r="AL73" s="414">
        <v>0</v>
      </c>
      <c r="AM73" s="414">
        <v>0</v>
      </c>
      <c r="AN73" s="414">
        <v>0</v>
      </c>
      <c r="AO73" s="414">
        <v>0</v>
      </c>
      <c r="AP73" s="414">
        <v>0</v>
      </c>
      <c r="AQ73" s="414">
        <v>0</v>
      </c>
      <c r="AR73" s="415">
        <f t="shared" si="33"/>
        <v>2724.9615885866365</v>
      </c>
      <c r="AS73" s="30">
        <v>0</v>
      </c>
      <c r="AT73" s="35">
        <v>0</v>
      </c>
      <c r="AU73" s="35">
        <v>0</v>
      </c>
      <c r="AV73" s="62">
        <v>0</v>
      </c>
      <c r="AW73" s="62">
        <v>0</v>
      </c>
      <c r="AX73" s="36">
        <v>0</v>
      </c>
      <c r="AY73" s="36">
        <v>0</v>
      </c>
      <c r="AZ73" s="36">
        <v>0</v>
      </c>
      <c r="BA73" s="36">
        <v>0</v>
      </c>
      <c r="BB73" s="36">
        <v>0</v>
      </c>
      <c r="BC73" s="36">
        <v>0</v>
      </c>
      <c r="BD73" s="36">
        <v>0</v>
      </c>
      <c r="BE73" s="36">
        <v>0</v>
      </c>
      <c r="BF73" s="36">
        <v>0</v>
      </c>
      <c r="BG73" s="36">
        <v>0</v>
      </c>
      <c r="BH73" s="36">
        <v>0</v>
      </c>
      <c r="BI73" s="36">
        <v>0</v>
      </c>
      <c r="BJ73" s="36">
        <v>0</v>
      </c>
      <c r="BK73" s="36">
        <v>0</v>
      </c>
      <c r="BL73" s="36">
        <v>0</v>
      </c>
      <c r="BM73" s="36">
        <v>0</v>
      </c>
      <c r="BN73" s="36">
        <v>0</v>
      </c>
      <c r="BO73" s="36">
        <v>0</v>
      </c>
      <c r="BP73" s="36">
        <v>0</v>
      </c>
      <c r="BQ73" s="36">
        <v>0</v>
      </c>
      <c r="BR73" s="36">
        <v>0</v>
      </c>
      <c r="BS73" s="36">
        <v>0</v>
      </c>
      <c r="BT73" s="36">
        <v>0</v>
      </c>
      <c r="BU73" s="36">
        <v>0</v>
      </c>
      <c r="BV73" s="36">
        <v>0</v>
      </c>
      <c r="BW73" s="36">
        <v>0</v>
      </c>
      <c r="BX73" s="36">
        <v>0</v>
      </c>
      <c r="BZ73" s="35"/>
      <c r="CA73" s="35"/>
      <c r="CB73" s="35"/>
      <c r="CC73" s="35"/>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D73" s="37">
        <v>0</v>
      </c>
    </row>
    <row r="74" spans="1:108" x14ac:dyDescent="0.3">
      <c r="A74" s="411">
        <v>2300241</v>
      </c>
      <c r="B74" s="412" t="s">
        <v>80</v>
      </c>
      <c r="C74" s="429">
        <v>12.547628245394696</v>
      </c>
      <c r="D74" s="430">
        <v>4.3071935634340379</v>
      </c>
      <c r="E74" s="430">
        <v>3.3863155795718409</v>
      </c>
      <c r="F74" s="431">
        <v>2.6156547453789315E-4</v>
      </c>
      <c r="G74" s="432">
        <v>0</v>
      </c>
      <c r="H74" s="413"/>
      <c r="I74" s="413"/>
      <c r="J74" s="413"/>
      <c r="K74" s="413"/>
      <c r="L74" s="413"/>
      <c r="M74" s="414">
        <v>3.3863155795718409</v>
      </c>
      <c r="N74" s="414">
        <v>3.3863155795718409</v>
      </c>
      <c r="O74" s="414">
        <v>3.3863155795718409</v>
      </c>
      <c r="P74" s="414">
        <v>3.3863155795718409</v>
      </c>
      <c r="Q74" s="414">
        <v>3.3863155795718409</v>
      </c>
      <c r="R74" s="414">
        <v>3.3863155795718409</v>
      </c>
      <c r="S74" s="414">
        <v>3.3863155795718409</v>
      </c>
      <c r="T74" s="414">
        <v>3.3863155795718409</v>
      </c>
      <c r="U74" s="414">
        <v>3.3863155795718409</v>
      </c>
      <c r="V74" s="414">
        <v>3.3863155795718409</v>
      </c>
      <c r="W74" s="414">
        <v>3.3863155795718409</v>
      </c>
      <c r="X74" s="414">
        <v>3.3863155795718409</v>
      </c>
      <c r="Y74" s="414">
        <v>1.8544420591936508</v>
      </c>
      <c r="Z74" s="414">
        <v>0</v>
      </c>
      <c r="AA74" s="414">
        <v>0</v>
      </c>
      <c r="AB74" s="414">
        <v>0</v>
      </c>
      <c r="AC74" s="414">
        <v>0</v>
      </c>
      <c r="AD74" s="414">
        <v>0</v>
      </c>
      <c r="AE74" s="414">
        <v>0</v>
      </c>
      <c r="AF74" s="414">
        <v>0</v>
      </c>
      <c r="AG74" s="414">
        <v>0</v>
      </c>
      <c r="AH74" s="414">
        <v>0</v>
      </c>
      <c r="AI74" s="414">
        <v>0</v>
      </c>
      <c r="AJ74" s="414">
        <v>0</v>
      </c>
      <c r="AK74" s="414">
        <v>0</v>
      </c>
      <c r="AL74" s="414">
        <v>0</v>
      </c>
      <c r="AM74" s="414">
        <v>0</v>
      </c>
      <c r="AN74" s="414">
        <v>0</v>
      </c>
      <c r="AO74" s="414">
        <v>0</v>
      </c>
      <c r="AP74" s="414">
        <v>0</v>
      </c>
      <c r="AQ74" s="414">
        <v>0</v>
      </c>
      <c r="AR74" s="415">
        <f t="shared" si="33"/>
        <v>42.490229014055757</v>
      </c>
      <c r="AS74" s="30">
        <v>0</v>
      </c>
      <c r="AT74" s="35">
        <v>0</v>
      </c>
      <c r="AU74" s="35">
        <v>0</v>
      </c>
      <c r="AV74" s="62">
        <v>0</v>
      </c>
      <c r="AW74" s="62">
        <v>0</v>
      </c>
      <c r="AX74" s="36">
        <v>0</v>
      </c>
      <c r="AY74" s="36">
        <v>0</v>
      </c>
      <c r="AZ74" s="36">
        <v>0</v>
      </c>
      <c r="BA74" s="36">
        <v>0</v>
      </c>
      <c r="BB74" s="36">
        <v>0</v>
      </c>
      <c r="BC74" s="36">
        <v>0</v>
      </c>
      <c r="BD74" s="36">
        <v>0</v>
      </c>
      <c r="BE74" s="36">
        <v>0</v>
      </c>
      <c r="BF74" s="36">
        <v>0</v>
      </c>
      <c r="BG74" s="36">
        <v>0</v>
      </c>
      <c r="BH74" s="36">
        <v>0</v>
      </c>
      <c r="BI74" s="36">
        <v>0</v>
      </c>
      <c r="BJ74" s="36">
        <v>0</v>
      </c>
      <c r="BK74" s="36">
        <v>0</v>
      </c>
      <c r="BL74" s="36">
        <v>0</v>
      </c>
      <c r="BM74" s="36">
        <v>0</v>
      </c>
      <c r="BN74" s="36">
        <v>0</v>
      </c>
      <c r="BO74" s="36">
        <v>0</v>
      </c>
      <c r="BP74" s="36">
        <v>0</v>
      </c>
      <c r="BQ74" s="36">
        <v>0</v>
      </c>
      <c r="BR74" s="36">
        <v>0</v>
      </c>
      <c r="BS74" s="36">
        <v>0</v>
      </c>
      <c r="BT74" s="36">
        <v>0</v>
      </c>
      <c r="BU74" s="36">
        <v>0</v>
      </c>
      <c r="BV74" s="36">
        <v>0</v>
      </c>
      <c r="BW74" s="36">
        <v>0</v>
      </c>
      <c r="BX74" s="36">
        <v>0</v>
      </c>
      <c r="BZ74" s="35"/>
      <c r="CA74" s="35"/>
      <c r="CB74" s="35"/>
      <c r="CC74" s="35"/>
      <c r="CD74" s="37">
        <v>15020.897302375161</v>
      </c>
      <c r="CE74" s="37">
        <v>15020.897302375161</v>
      </c>
      <c r="CF74" s="37">
        <v>15020.897302375161</v>
      </c>
      <c r="CG74" s="37">
        <v>15020.897302375161</v>
      </c>
      <c r="CH74" s="37">
        <v>15020.897302375161</v>
      </c>
      <c r="CI74" s="37">
        <v>15020.897302375161</v>
      </c>
      <c r="CJ74" s="37">
        <v>15020.897302375161</v>
      </c>
      <c r="CK74" s="37">
        <v>15020.897302375161</v>
      </c>
      <c r="CL74" s="37">
        <v>15020.897302375161</v>
      </c>
      <c r="CM74" s="37">
        <v>15020.897302375161</v>
      </c>
      <c r="CN74" s="37">
        <v>15020.897302375161</v>
      </c>
      <c r="CO74" s="37">
        <v>15020.897302375161</v>
      </c>
      <c r="CP74" s="37">
        <v>15020.897302375161</v>
      </c>
      <c r="CQ74" s="37">
        <v>15020.897302375161</v>
      </c>
      <c r="CR74" s="37">
        <v>6050.119042424988</v>
      </c>
      <c r="CS74" s="37">
        <v>0</v>
      </c>
      <c r="CT74" s="37">
        <v>0</v>
      </c>
      <c r="CU74" s="37">
        <v>0</v>
      </c>
      <c r="CV74" s="37">
        <v>0</v>
      </c>
      <c r="CW74" s="37">
        <v>0</v>
      </c>
      <c r="CX74" s="37">
        <v>0</v>
      </c>
      <c r="CY74" s="37">
        <v>0</v>
      </c>
      <c r="CZ74" s="37">
        <v>0</v>
      </c>
      <c r="DA74" s="37">
        <v>0</v>
      </c>
      <c r="DB74" s="37">
        <v>0</v>
      </c>
      <c r="DC74" s="37">
        <v>0</v>
      </c>
      <c r="DD74" s="37">
        <v>0</v>
      </c>
    </row>
    <row r="75" spans="1:108" x14ac:dyDescent="0.3">
      <c r="A75" s="411">
        <v>2300694</v>
      </c>
      <c r="B75" s="412" t="s">
        <v>80</v>
      </c>
      <c r="C75" s="429">
        <v>15</v>
      </c>
      <c r="D75" s="430">
        <v>18.046420434456543</v>
      </c>
      <c r="E75" s="430">
        <v>14.188095745569735</v>
      </c>
      <c r="F75" s="431">
        <v>6.3375755306920075E-3</v>
      </c>
      <c r="G75" s="432">
        <v>534.73435636682518</v>
      </c>
      <c r="H75" s="413"/>
      <c r="I75" s="413"/>
      <c r="J75" s="413"/>
      <c r="K75" s="413"/>
      <c r="L75" s="413"/>
      <c r="M75" s="414">
        <v>14.188095745569735</v>
      </c>
      <c r="N75" s="414">
        <v>14.188095745569735</v>
      </c>
      <c r="O75" s="414">
        <v>14.188095745569735</v>
      </c>
      <c r="P75" s="414">
        <v>14.188095745569735</v>
      </c>
      <c r="Q75" s="414">
        <v>14.188095745569735</v>
      </c>
      <c r="R75" s="414">
        <v>14.188095745569735</v>
      </c>
      <c r="S75" s="414">
        <v>14.188095745569735</v>
      </c>
      <c r="T75" s="414">
        <v>14.188095745569735</v>
      </c>
      <c r="U75" s="414">
        <v>14.188095745569735</v>
      </c>
      <c r="V75" s="414">
        <v>14.188095745569735</v>
      </c>
      <c r="W75" s="414">
        <v>14.188095745569735</v>
      </c>
      <c r="X75" s="414">
        <v>14.188095745569735</v>
      </c>
      <c r="Y75" s="414">
        <v>14.188095745569735</v>
      </c>
      <c r="Z75" s="414">
        <v>14.188095745569735</v>
      </c>
      <c r="AA75" s="414">
        <v>14.188095745569735</v>
      </c>
      <c r="AB75" s="414">
        <v>0</v>
      </c>
      <c r="AC75" s="414">
        <v>0</v>
      </c>
      <c r="AD75" s="414">
        <v>0</v>
      </c>
      <c r="AE75" s="414">
        <v>0</v>
      </c>
      <c r="AF75" s="414">
        <v>0</v>
      </c>
      <c r="AG75" s="414">
        <v>0</v>
      </c>
      <c r="AH75" s="414">
        <v>0</v>
      </c>
      <c r="AI75" s="414">
        <v>0</v>
      </c>
      <c r="AJ75" s="414">
        <v>0</v>
      </c>
      <c r="AK75" s="414">
        <v>0</v>
      </c>
      <c r="AL75" s="414">
        <v>0</v>
      </c>
      <c r="AM75" s="414">
        <v>0</v>
      </c>
      <c r="AN75" s="414">
        <v>0</v>
      </c>
      <c r="AO75" s="414">
        <v>0</v>
      </c>
      <c r="AP75" s="414">
        <v>0</v>
      </c>
      <c r="AQ75" s="414">
        <v>0</v>
      </c>
      <c r="AR75" s="415">
        <f t="shared" si="33"/>
        <v>212.82143618354607</v>
      </c>
      <c r="AS75" s="30">
        <v>0</v>
      </c>
      <c r="AT75" s="35">
        <v>0</v>
      </c>
      <c r="AU75" s="35">
        <v>0</v>
      </c>
      <c r="AV75" s="35">
        <v>0</v>
      </c>
      <c r="AW75" s="35">
        <v>0</v>
      </c>
      <c r="AX75" s="36">
        <v>0</v>
      </c>
      <c r="AY75" s="36">
        <v>0</v>
      </c>
      <c r="AZ75" s="36">
        <v>0</v>
      </c>
      <c r="BA75" s="36">
        <v>0</v>
      </c>
      <c r="BB75" s="36">
        <v>0</v>
      </c>
      <c r="BC75" s="36">
        <v>0</v>
      </c>
      <c r="BD75" s="36">
        <v>0</v>
      </c>
      <c r="BE75" s="36">
        <v>0</v>
      </c>
      <c r="BF75" s="36">
        <v>0</v>
      </c>
      <c r="BG75" s="36">
        <v>0</v>
      </c>
      <c r="BH75" s="36">
        <v>0</v>
      </c>
      <c r="BI75" s="36">
        <v>0</v>
      </c>
      <c r="BJ75" s="36">
        <v>0</v>
      </c>
      <c r="BK75" s="36">
        <v>0</v>
      </c>
      <c r="BL75" s="36">
        <v>0</v>
      </c>
      <c r="BM75" s="36">
        <v>0</v>
      </c>
      <c r="BN75" s="36">
        <v>0</v>
      </c>
      <c r="BO75" s="36">
        <v>0</v>
      </c>
      <c r="BP75" s="36">
        <v>0</v>
      </c>
      <c r="BQ75" s="36">
        <v>0</v>
      </c>
      <c r="BR75" s="36">
        <v>0</v>
      </c>
      <c r="BS75" s="36">
        <v>0</v>
      </c>
      <c r="BT75" s="36">
        <v>0</v>
      </c>
      <c r="BU75" s="36">
        <v>0</v>
      </c>
      <c r="BV75" s="36">
        <v>0</v>
      </c>
      <c r="BW75" s="36">
        <v>0</v>
      </c>
      <c r="BX75" s="36">
        <v>0</v>
      </c>
      <c r="BZ75" s="35"/>
      <c r="CA75" s="35"/>
      <c r="CB75" s="35"/>
      <c r="CC75" s="35"/>
      <c r="CD75" s="37">
        <v>2588.7596293273209</v>
      </c>
      <c r="CE75" s="37">
        <v>2588.7596293273209</v>
      </c>
      <c r="CF75" s="37">
        <v>2588.7596293273209</v>
      </c>
      <c r="CG75" s="37">
        <v>2588.7596293273209</v>
      </c>
      <c r="CH75" s="37">
        <v>2588.7596293273209</v>
      </c>
      <c r="CI75" s="37">
        <v>2588.7596293273209</v>
      </c>
      <c r="CJ75" s="37">
        <v>2588.7596293273209</v>
      </c>
      <c r="CK75" s="37">
        <v>556.10717484643487</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D75" s="37">
        <v>0</v>
      </c>
    </row>
    <row r="76" spans="1:108" x14ac:dyDescent="0.3">
      <c r="A76" s="411">
        <v>2300104</v>
      </c>
      <c r="B76" s="412" t="s">
        <v>80</v>
      </c>
      <c r="C76" s="429">
        <v>13</v>
      </c>
      <c r="D76" s="430">
        <v>42.972011182218075</v>
      </c>
      <c r="E76" s="430">
        <v>33.784595191459857</v>
      </c>
      <c r="F76" s="431">
        <v>-1.5050523853564106E-2</v>
      </c>
      <c r="G76" s="432">
        <v>11013.959639579831</v>
      </c>
      <c r="H76" s="413"/>
      <c r="I76" s="413"/>
      <c r="J76" s="413"/>
      <c r="K76" s="413"/>
      <c r="L76" s="413"/>
      <c r="M76" s="414">
        <v>33.784595191459857</v>
      </c>
      <c r="N76" s="414">
        <v>33.784595191459857</v>
      </c>
      <c r="O76" s="414">
        <v>33.784595191459857</v>
      </c>
      <c r="P76" s="414">
        <v>33.784595191459857</v>
      </c>
      <c r="Q76" s="414">
        <v>33.784595191459857</v>
      </c>
      <c r="R76" s="414">
        <v>33.784595191459857</v>
      </c>
      <c r="S76" s="414">
        <v>33.784595191459857</v>
      </c>
      <c r="T76" s="414">
        <v>33.784595191459857</v>
      </c>
      <c r="U76" s="414">
        <v>33.784595191459857</v>
      </c>
      <c r="V76" s="414">
        <v>33.784595191459857</v>
      </c>
      <c r="W76" s="414">
        <v>33.784595191459857</v>
      </c>
      <c r="X76" s="414">
        <v>33.784595191459857</v>
      </c>
      <c r="Y76" s="414">
        <v>33.784595191459857</v>
      </c>
      <c r="Z76" s="414">
        <v>0</v>
      </c>
      <c r="AA76" s="414">
        <v>0</v>
      </c>
      <c r="AB76" s="414">
        <v>0</v>
      </c>
      <c r="AC76" s="414">
        <v>0</v>
      </c>
      <c r="AD76" s="414">
        <v>0</v>
      </c>
      <c r="AE76" s="414">
        <v>0</v>
      </c>
      <c r="AF76" s="414">
        <v>0</v>
      </c>
      <c r="AG76" s="414">
        <v>0</v>
      </c>
      <c r="AH76" s="414">
        <v>0</v>
      </c>
      <c r="AI76" s="414">
        <v>0</v>
      </c>
      <c r="AJ76" s="414">
        <v>0</v>
      </c>
      <c r="AK76" s="414">
        <v>0</v>
      </c>
      <c r="AL76" s="414">
        <v>0</v>
      </c>
      <c r="AM76" s="414">
        <v>0</v>
      </c>
      <c r="AN76" s="414">
        <v>0</v>
      </c>
      <c r="AO76" s="414">
        <v>0</v>
      </c>
      <c r="AP76" s="414">
        <v>0</v>
      </c>
      <c r="AQ76" s="414">
        <v>0</v>
      </c>
      <c r="AR76" s="415">
        <f t="shared" si="33"/>
        <v>439.19973748897814</v>
      </c>
      <c r="AS76" s="30">
        <v>0</v>
      </c>
      <c r="AT76" s="35">
        <v>0</v>
      </c>
      <c r="AU76" s="35">
        <v>0</v>
      </c>
      <c r="AV76" s="62">
        <v>0</v>
      </c>
      <c r="AW76" s="62">
        <v>0</v>
      </c>
      <c r="AX76" s="36">
        <v>0</v>
      </c>
      <c r="AY76" s="36">
        <v>0</v>
      </c>
      <c r="AZ76" s="36">
        <v>0</v>
      </c>
      <c r="BA76" s="36">
        <v>0</v>
      </c>
      <c r="BB76" s="36">
        <v>0</v>
      </c>
      <c r="BC76" s="36">
        <v>0</v>
      </c>
      <c r="BD76" s="36">
        <v>0</v>
      </c>
      <c r="BE76" s="36">
        <v>0</v>
      </c>
      <c r="BF76" s="36">
        <v>0</v>
      </c>
      <c r="BG76" s="36">
        <v>0</v>
      </c>
      <c r="BH76" s="36">
        <v>0</v>
      </c>
      <c r="BI76" s="36">
        <v>0</v>
      </c>
      <c r="BJ76" s="36">
        <v>0</v>
      </c>
      <c r="BK76" s="36">
        <v>0</v>
      </c>
      <c r="BL76" s="36">
        <v>0</v>
      </c>
      <c r="BM76" s="36">
        <v>0</v>
      </c>
      <c r="BN76" s="36">
        <v>0</v>
      </c>
      <c r="BO76" s="36">
        <v>0</v>
      </c>
      <c r="BP76" s="36">
        <v>0</v>
      </c>
      <c r="BQ76" s="36">
        <v>0</v>
      </c>
      <c r="BR76" s="36">
        <v>0</v>
      </c>
      <c r="BS76" s="36">
        <v>0</v>
      </c>
      <c r="BT76" s="36">
        <v>0</v>
      </c>
      <c r="BU76" s="36">
        <v>0</v>
      </c>
      <c r="BV76" s="36">
        <v>0</v>
      </c>
      <c r="BW76" s="36">
        <v>0</v>
      </c>
      <c r="BX76" s="36">
        <v>0</v>
      </c>
      <c r="BZ76" s="35"/>
      <c r="CA76" s="35"/>
      <c r="CB76" s="35"/>
      <c r="CC76" s="35"/>
      <c r="CD76" s="37">
        <v>0</v>
      </c>
      <c r="CE76" s="37">
        <v>0</v>
      </c>
      <c r="CF76" s="37">
        <v>0</v>
      </c>
      <c r="CG76" s="37">
        <v>0</v>
      </c>
      <c r="CH76" s="37">
        <v>0</v>
      </c>
      <c r="CI76" s="37">
        <v>0</v>
      </c>
      <c r="CJ76" s="37">
        <v>0</v>
      </c>
      <c r="CK76" s="37">
        <v>0</v>
      </c>
      <c r="CL76" s="37">
        <v>0</v>
      </c>
      <c r="CM76" s="37">
        <v>0</v>
      </c>
      <c r="CN76" s="37">
        <v>0</v>
      </c>
      <c r="CO76" s="37">
        <v>0</v>
      </c>
      <c r="CP76" s="37">
        <v>0</v>
      </c>
      <c r="CQ76" s="37">
        <v>0</v>
      </c>
      <c r="CR76" s="37">
        <v>0</v>
      </c>
      <c r="CS76" s="37">
        <v>0</v>
      </c>
      <c r="CT76" s="37">
        <v>0</v>
      </c>
      <c r="CU76" s="37">
        <v>0</v>
      </c>
      <c r="CV76" s="37">
        <v>0</v>
      </c>
      <c r="CW76" s="37">
        <v>0</v>
      </c>
      <c r="CX76" s="37">
        <v>0</v>
      </c>
      <c r="CY76" s="37">
        <v>0</v>
      </c>
      <c r="CZ76" s="37">
        <v>0</v>
      </c>
      <c r="DA76" s="37">
        <v>0</v>
      </c>
      <c r="DB76" s="37">
        <v>0</v>
      </c>
      <c r="DC76" s="37">
        <v>0</v>
      </c>
      <c r="DD76" s="37">
        <v>0</v>
      </c>
    </row>
    <row r="77" spans="1:108" x14ac:dyDescent="0.3">
      <c r="A77" s="411">
        <v>2300967</v>
      </c>
      <c r="B77" s="412" t="s">
        <v>80</v>
      </c>
      <c r="C77" s="429">
        <v>15</v>
      </c>
      <c r="D77" s="430">
        <v>46.070623328786581</v>
      </c>
      <c r="E77" s="430">
        <v>36.220724061092014</v>
      </c>
      <c r="F77" s="431">
        <v>0</v>
      </c>
      <c r="G77" s="432">
        <v>0</v>
      </c>
      <c r="H77" s="413"/>
      <c r="I77" s="413"/>
      <c r="J77" s="413"/>
      <c r="K77" s="413"/>
      <c r="L77" s="413"/>
      <c r="M77" s="414">
        <v>36.220724061092014</v>
      </c>
      <c r="N77" s="414">
        <v>36.220724061092014</v>
      </c>
      <c r="O77" s="414">
        <v>36.220724061092014</v>
      </c>
      <c r="P77" s="414">
        <v>36.220724061092014</v>
      </c>
      <c r="Q77" s="414">
        <v>36.220724061092014</v>
      </c>
      <c r="R77" s="414">
        <v>36.220724061092014</v>
      </c>
      <c r="S77" s="414">
        <v>36.220724061092014</v>
      </c>
      <c r="T77" s="414">
        <v>36.220724061092014</v>
      </c>
      <c r="U77" s="414">
        <v>36.220724061092014</v>
      </c>
      <c r="V77" s="414">
        <v>36.220724061092014</v>
      </c>
      <c r="W77" s="414">
        <v>36.220724061092014</v>
      </c>
      <c r="X77" s="414">
        <v>36.220724061092014</v>
      </c>
      <c r="Y77" s="414">
        <v>36.220724061092014</v>
      </c>
      <c r="Z77" s="414">
        <v>36.220724061092014</v>
      </c>
      <c r="AA77" s="414">
        <v>36.220724061092014</v>
      </c>
      <c r="AB77" s="414">
        <v>0</v>
      </c>
      <c r="AC77" s="414">
        <v>0</v>
      </c>
      <c r="AD77" s="414">
        <v>0</v>
      </c>
      <c r="AE77" s="414">
        <v>0</v>
      </c>
      <c r="AF77" s="414">
        <v>0</v>
      </c>
      <c r="AG77" s="414">
        <v>0</v>
      </c>
      <c r="AH77" s="414">
        <v>0</v>
      </c>
      <c r="AI77" s="414">
        <v>0</v>
      </c>
      <c r="AJ77" s="414">
        <v>0</v>
      </c>
      <c r="AK77" s="414">
        <v>0</v>
      </c>
      <c r="AL77" s="414">
        <v>0</v>
      </c>
      <c r="AM77" s="414">
        <v>0</v>
      </c>
      <c r="AN77" s="414">
        <v>0</v>
      </c>
      <c r="AO77" s="414">
        <v>0</v>
      </c>
      <c r="AP77" s="414">
        <v>0</v>
      </c>
      <c r="AQ77" s="414">
        <v>0</v>
      </c>
      <c r="AR77" s="415">
        <f t="shared" si="33"/>
        <v>543.31086091638031</v>
      </c>
      <c r="AS77" s="30">
        <v>0</v>
      </c>
      <c r="AT77" s="35">
        <v>0</v>
      </c>
      <c r="AU77" s="35">
        <v>0</v>
      </c>
      <c r="AV77" s="62">
        <v>0</v>
      </c>
      <c r="AW77" s="62">
        <v>0</v>
      </c>
      <c r="AX77" s="36">
        <v>0</v>
      </c>
      <c r="AY77" s="36">
        <v>0</v>
      </c>
      <c r="AZ77" s="36">
        <v>0</v>
      </c>
      <c r="BA77" s="36">
        <v>0</v>
      </c>
      <c r="BB77" s="36">
        <v>0</v>
      </c>
      <c r="BC77" s="36">
        <v>0</v>
      </c>
      <c r="BD77" s="36">
        <v>0</v>
      </c>
      <c r="BE77" s="36">
        <v>0</v>
      </c>
      <c r="BF77" s="36">
        <v>0</v>
      </c>
      <c r="BG77" s="36">
        <v>0</v>
      </c>
      <c r="BH77" s="36">
        <v>0</v>
      </c>
      <c r="BI77" s="36">
        <v>0</v>
      </c>
      <c r="BJ77" s="36">
        <v>0</v>
      </c>
      <c r="BK77" s="36">
        <v>0</v>
      </c>
      <c r="BL77" s="36">
        <v>0</v>
      </c>
      <c r="BM77" s="36">
        <v>0</v>
      </c>
      <c r="BN77" s="36">
        <v>0</v>
      </c>
      <c r="BO77" s="36">
        <v>0</v>
      </c>
      <c r="BP77" s="36">
        <v>0</v>
      </c>
      <c r="BQ77" s="36">
        <v>0</v>
      </c>
      <c r="BR77" s="36">
        <v>0</v>
      </c>
      <c r="BS77" s="36">
        <v>0</v>
      </c>
      <c r="BT77" s="36">
        <v>0</v>
      </c>
      <c r="BU77" s="36">
        <v>0</v>
      </c>
      <c r="BV77" s="36">
        <v>0</v>
      </c>
      <c r="BW77" s="36">
        <v>0</v>
      </c>
      <c r="BX77" s="36">
        <v>0</v>
      </c>
      <c r="BZ77" s="35"/>
      <c r="CA77" s="35"/>
      <c r="CB77" s="35"/>
      <c r="CC77" s="35"/>
      <c r="CD77" s="37">
        <v>0</v>
      </c>
      <c r="CE77" s="37">
        <v>0</v>
      </c>
      <c r="CF77" s="37">
        <v>0</v>
      </c>
      <c r="CG77" s="37">
        <v>0</v>
      </c>
      <c r="CH77" s="37">
        <v>0</v>
      </c>
      <c r="CI77" s="37">
        <v>0</v>
      </c>
      <c r="CJ77" s="37">
        <v>0</v>
      </c>
      <c r="CK77" s="37">
        <v>0</v>
      </c>
      <c r="CL77" s="37">
        <v>0</v>
      </c>
      <c r="CM77" s="37">
        <v>0</v>
      </c>
      <c r="CN77" s="37">
        <v>0</v>
      </c>
      <c r="CO77" s="37">
        <v>0</v>
      </c>
      <c r="CP77" s="37">
        <v>0</v>
      </c>
      <c r="CQ77" s="37">
        <v>0</v>
      </c>
      <c r="CR77" s="37">
        <v>0</v>
      </c>
      <c r="CS77" s="37">
        <v>0</v>
      </c>
      <c r="CT77" s="37">
        <v>0</v>
      </c>
      <c r="CU77" s="37">
        <v>0</v>
      </c>
      <c r="CV77" s="37">
        <v>0</v>
      </c>
      <c r="CW77" s="37">
        <v>0</v>
      </c>
      <c r="CX77" s="37">
        <v>0</v>
      </c>
      <c r="CY77" s="37">
        <v>0</v>
      </c>
      <c r="CZ77" s="37">
        <v>0</v>
      </c>
      <c r="DA77" s="37">
        <v>0</v>
      </c>
      <c r="DB77" s="37">
        <v>0</v>
      </c>
      <c r="DC77" s="37">
        <v>0</v>
      </c>
      <c r="DD77" s="37">
        <v>0</v>
      </c>
    </row>
    <row r="78" spans="1:108" x14ac:dyDescent="0.3">
      <c r="A78" s="411">
        <v>2300260</v>
      </c>
      <c r="B78" s="412" t="s">
        <v>80</v>
      </c>
      <c r="C78" s="429">
        <v>15</v>
      </c>
      <c r="D78" s="430">
        <v>206.78705340495961</v>
      </c>
      <c r="E78" s="430">
        <v>162.57598138697927</v>
      </c>
      <c r="F78" s="431">
        <v>0</v>
      </c>
      <c r="G78" s="432">
        <v>5715.3354628754087</v>
      </c>
      <c r="H78" s="413"/>
      <c r="I78" s="413"/>
      <c r="J78" s="413"/>
      <c r="K78" s="413"/>
      <c r="L78" s="413"/>
      <c r="M78" s="414">
        <v>162.57598138697927</v>
      </c>
      <c r="N78" s="414">
        <v>162.57598138697927</v>
      </c>
      <c r="O78" s="414">
        <v>162.57598138697927</v>
      </c>
      <c r="P78" s="414">
        <v>162.57598138697927</v>
      </c>
      <c r="Q78" s="414">
        <v>162.57598138697927</v>
      </c>
      <c r="R78" s="414">
        <v>162.57598138697927</v>
      </c>
      <c r="S78" s="414">
        <v>162.57598138697927</v>
      </c>
      <c r="T78" s="414">
        <v>162.57598138697927</v>
      </c>
      <c r="U78" s="414">
        <v>162.57598138697927</v>
      </c>
      <c r="V78" s="414">
        <v>162.57598138697927</v>
      </c>
      <c r="W78" s="414">
        <v>162.57598138697927</v>
      </c>
      <c r="X78" s="414">
        <v>162.57598138697927</v>
      </c>
      <c r="Y78" s="414">
        <v>162.57598138697927</v>
      </c>
      <c r="Z78" s="414">
        <v>162.57598138697927</v>
      </c>
      <c r="AA78" s="414">
        <v>162.57598138697927</v>
      </c>
      <c r="AB78" s="414">
        <v>0</v>
      </c>
      <c r="AC78" s="414">
        <v>0</v>
      </c>
      <c r="AD78" s="414">
        <v>0</v>
      </c>
      <c r="AE78" s="414">
        <v>0</v>
      </c>
      <c r="AF78" s="414">
        <v>0</v>
      </c>
      <c r="AG78" s="414">
        <v>0</v>
      </c>
      <c r="AH78" s="414">
        <v>0</v>
      </c>
      <c r="AI78" s="414">
        <v>0</v>
      </c>
      <c r="AJ78" s="414">
        <v>0</v>
      </c>
      <c r="AK78" s="414">
        <v>0</v>
      </c>
      <c r="AL78" s="414">
        <v>0</v>
      </c>
      <c r="AM78" s="414">
        <v>0</v>
      </c>
      <c r="AN78" s="414">
        <v>0</v>
      </c>
      <c r="AO78" s="414">
        <v>0</v>
      </c>
      <c r="AP78" s="414">
        <v>0</v>
      </c>
      <c r="AQ78" s="414">
        <v>0</v>
      </c>
      <c r="AR78" s="415">
        <f t="shared" si="33"/>
        <v>2438.6397208046883</v>
      </c>
      <c r="AS78" s="30">
        <v>0</v>
      </c>
      <c r="AT78" s="35">
        <v>0</v>
      </c>
      <c r="AU78" s="35">
        <v>0</v>
      </c>
      <c r="AV78" s="35">
        <v>0</v>
      </c>
      <c r="AW78" s="35">
        <v>0</v>
      </c>
      <c r="AX78" s="36">
        <v>0</v>
      </c>
      <c r="AY78" s="36">
        <v>0</v>
      </c>
      <c r="AZ78" s="36">
        <v>0</v>
      </c>
      <c r="BA78" s="36">
        <v>0</v>
      </c>
      <c r="BB78" s="36">
        <v>0</v>
      </c>
      <c r="BC78" s="36">
        <v>0</v>
      </c>
      <c r="BD78" s="36">
        <v>0</v>
      </c>
      <c r="BE78" s="36">
        <v>0</v>
      </c>
      <c r="BF78" s="36">
        <v>0</v>
      </c>
      <c r="BG78" s="36">
        <v>0</v>
      </c>
      <c r="BH78" s="36">
        <v>0</v>
      </c>
      <c r="BI78" s="36">
        <v>0</v>
      </c>
      <c r="BJ78" s="36">
        <v>0</v>
      </c>
      <c r="BK78" s="36">
        <v>0</v>
      </c>
      <c r="BL78" s="36">
        <v>0</v>
      </c>
      <c r="BM78" s="36">
        <v>0</v>
      </c>
      <c r="BN78" s="36">
        <v>0</v>
      </c>
      <c r="BO78" s="36">
        <v>0</v>
      </c>
      <c r="BP78" s="36">
        <v>0</v>
      </c>
      <c r="BQ78" s="36">
        <v>0</v>
      </c>
      <c r="BR78" s="36">
        <v>0</v>
      </c>
      <c r="BS78" s="36">
        <v>0</v>
      </c>
      <c r="BT78" s="36">
        <v>0</v>
      </c>
      <c r="BU78" s="36">
        <v>0</v>
      </c>
      <c r="BV78" s="36">
        <v>0</v>
      </c>
      <c r="BW78" s="36">
        <v>0</v>
      </c>
      <c r="BX78" s="36">
        <v>0</v>
      </c>
      <c r="BZ78" s="35"/>
      <c r="CA78" s="35"/>
      <c r="CB78" s="35"/>
      <c r="CC78" s="35"/>
      <c r="CD78" s="37">
        <v>-476.70406633614414</v>
      </c>
      <c r="CE78" s="37">
        <v>-476.70406633614414</v>
      </c>
      <c r="CF78" s="37">
        <v>-476.70406633614414</v>
      </c>
      <c r="CG78" s="37">
        <v>-476.70406633614414</v>
      </c>
      <c r="CH78" s="37">
        <v>-476.70406633614414</v>
      </c>
      <c r="CI78" s="37">
        <v>-476.70406633614414</v>
      </c>
      <c r="CJ78" s="37">
        <v>-476.70406633614414</v>
      </c>
      <c r="CK78" s="37">
        <v>-476.70406633614414</v>
      </c>
      <c r="CL78" s="37">
        <v>-476.70406633614414</v>
      </c>
      <c r="CM78" s="37">
        <v>-476.70406633614414</v>
      </c>
      <c r="CN78" s="37">
        <v>-476.70406633614414</v>
      </c>
      <c r="CO78" s="37">
        <v>-476.70406633614414</v>
      </c>
      <c r="CP78" s="37">
        <v>-476.70406633614414</v>
      </c>
      <c r="CQ78" s="37">
        <v>-476.70406633614414</v>
      </c>
      <c r="CR78" s="37">
        <v>-192.00692816704651</v>
      </c>
      <c r="CS78" s="37">
        <v>0</v>
      </c>
      <c r="CT78" s="37">
        <v>0</v>
      </c>
      <c r="CU78" s="37">
        <v>0</v>
      </c>
      <c r="CV78" s="37">
        <v>0</v>
      </c>
      <c r="CW78" s="37">
        <v>0</v>
      </c>
      <c r="CX78" s="37">
        <v>0</v>
      </c>
      <c r="CY78" s="37">
        <v>0</v>
      </c>
      <c r="CZ78" s="37">
        <v>0</v>
      </c>
      <c r="DA78" s="37">
        <v>0</v>
      </c>
      <c r="DB78" s="37">
        <v>0</v>
      </c>
      <c r="DC78" s="37">
        <v>0</v>
      </c>
      <c r="DD78" s="37">
        <v>0</v>
      </c>
    </row>
    <row r="79" spans="1:108" x14ac:dyDescent="0.3">
      <c r="A79" s="411">
        <v>2300303</v>
      </c>
      <c r="B79" s="412" t="s">
        <v>80</v>
      </c>
      <c r="C79" s="429">
        <v>16</v>
      </c>
      <c r="D79" s="430">
        <v>65.731591945748789</v>
      </c>
      <c r="E79" s="430">
        <v>51.678177587747697</v>
      </c>
      <c r="F79" s="431">
        <v>6.2286639216572485E-3</v>
      </c>
      <c r="G79" s="432">
        <v>0</v>
      </c>
      <c r="H79" s="413"/>
      <c r="I79" s="413"/>
      <c r="J79" s="413"/>
      <c r="K79" s="413"/>
      <c r="L79" s="413"/>
      <c r="M79" s="414">
        <v>51.678177587747697</v>
      </c>
      <c r="N79" s="414">
        <v>51.678177587747697</v>
      </c>
      <c r="O79" s="414">
        <v>51.678177587747697</v>
      </c>
      <c r="P79" s="414">
        <v>51.678177587747697</v>
      </c>
      <c r="Q79" s="414">
        <v>51.678177587747697</v>
      </c>
      <c r="R79" s="414">
        <v>51.678177587747697</v>
      </c>
      <c r="S79" s="414">
        <v>51.678177587747697</v>
      </c>
      <c r="T79" s="414">
        <v>51.678177587747697</v>
      </c>
      <c r="U79" s="414">
        <v>51.678177587747697</v>
      </c>
      <c r="V79" s="414">
        <v>51.678177587747697</v>
      </c>
      <c r="W79" s="414">
        <v>51.678177587747697</v>
      </c>
      <c r="X79" s="414">
        <v>51.678177587747697</v>
      </c>
      <c r="Y79" s="414">
        <v>51.678177587747697</v>
      </c>
      <c r="Z79" s="414">
        <v>51.678177587747697</v>
      </c>
      <c r="AA79" s="414">
        <v>51.678177587747697</v>
      </c>
      <c r="AB79" s="414">
        <v>51.678177587747697</v>
      </c>
      <c r="AC79" s="414">
        <v>0</v>
      </c>
      <c r="AD79" s="414">
        <v>0</v>
      </c>
      <c r="AE79" s="414">
        <v>0</v>
      </c>
      <c r="AF79" s="414">
        <v>0</v>
      </c>
      <c r="AG79" s="414">
        <v>0</v>
      </c>
      <c r="AH79" s="414">
        <v>0</v>
      </c>
      <c r="AI79" s="414">
        <v>0</v>
      </c>
      <c r="AJ79" s="414">
        <v>0</v>
      </c>
      <c r="AK79" s="414">
        <v>0</v>
      </c>
      <c r="AL79" s="414">
        <v>0</v>
      </c>
      <c r="AM79" s="414">
        <v>0</v>
      </c>
      <c r="AN79" s="414">
        <v>0</v>
      </c>
      <c r="AO79" s="414">
        <v>0</v>
      </c>
      <c r="AP79" s="414">
        <v>0</v>
      </c>
      <c r="AQ79" s="414">
        <v>0</v>
      </c>
      <c r="AR79" s="415">
        <f t="shared" si="33"/>
        <v>826.85084140396293</v>
      </c>
      <c r="AS79" s="30">
        <v>0</v>
      </c>
      <c r="AT79" s="35">
        <v>0</v>
      </c>
      <c r="AU79" s="35">
        <v>0</v>
      </c>
      <c r="AV79" s="62">
        <v>0</v>
      </c>
      <c r="AW79" s="62">
        <v>0</v>
      </c>
      <c r="AX79" s="36">
        <v>0</v>
      </c>
      <c r="AY79" s="36">
        <v>0</v>
      </c>
      <c r="AZ79" s="36">
        <v>0</v>
      </c>
      <c r="BA79" s="36">
        <v>0</v>
      </c>
      <c r="BB79" s="36">
        <v>0</v>
      </c>
      <c r="BC79" s="36">
        <v>0</v>
      </c>
      <c r="BD79" s="36">
        <v>0</v>
      </c>
      <c r="BE79" s="36">
        <v>0</v>
      </c>
      <c r="BF79" s="36">
        <v>0</v>
      </c>
      <c r="BG79" s="36">
        <v>0</v>
      </c>
      <c r="BH79" s="36">
        <v>0</v>
      </c>
      <c r="BI79" s="36">
        <v>0</v>
      </c>
      <c r="BJ79" s="36">
        <v>0</v>
      </c>
      <c r="BK79" s="36">
        <v>0</v>
      </c>
      <c r="BL79" s="36">
        <v>0</v>
      </c>
      <c r="BM79" s="36">
        <v>0</v>
      </c>
      <c r="BN79" s="36">
        <v>0</v>
      </c>
      <c r="BO79" s="36">
        <v>0</v>
      </c>
      <c r="BP79" s="36">
        <v>0</v>
      </c>
      <c r="BQ79" s="36">
        <v>0</v>
      </c>
      <c r="BR79" s="36">
        <v>0</v>
      </c>
      <c r="BS79" s="36">
        <v>0</v>
      </c>
      <c r="BT79" s="36">
        <v>0</v>
      </c>
      <c r="BU79" s="36">
        <v>0</v>
      </c>
      <c r="BV79" s="36">
        <v>0</v>
      </c>
      <c r="BW79" s="36">
        <v>0</v>
      </c>
      <c r="BX79" s="36">
        <v>0</v>
      </c>
      <c r="BZ79" s="35"/>
      <c r="CA79" s="35"/>
      <c r="CB79" s="35"/>
      <c r="CC79" s="35"/>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D79" s="37">
        <v>0</v>
      </c>
    </row>
    <row r="80" spans="1:108" x14ac:dyDescent="0.3">
      <c r="A80" s="411">
        <v>2301595</v>
      </c>
      <c r="B80" s="412" t="s">
        <v>80</v>
      </c>
      <c r="C80" s="429">
        <v>5</v>
      </c>
      <c r="D80" s="430">
        <v>86.923318102523751</v>
      </c>
      <c r="E80" s="430">
        <v>68.339112692204168</v>
      </c>
      <c r="F80" s="431">
        <v>9.5167143993760243E-3</v>
      </c>
      <c r="G80" s="432">
        <v>0</v>
      </c>
      <c r="H80" s="413"/>
      <c r="I80" s="413"/>
      <c r="J80" s="413"/>
      <c r="K80" s="413"/>
      <c r="L80" s="413"/>
      <c r="M80" s="414">
        <v>68.339112692204168</v>
      </c>
      <c r="N80" s="414">
        <v>68.339112692204168</v>
      </c>
      <c r="O80" s="414">
        <v>68.339112692204168</v>
      </c>
      <c r="P80" s="414">
        <v>68.339112692204168</v>
      </c>
      <c r="Q80" s="414">
        <v>68.339112692204168</v>
      </c>
      <c r="R80" s="414">
        <v>0</v>
      </c>
      <c r="S80" s="414">
        <v>0</v>
      </c>
      <c r="T80" s="414">
        <v>0</v>
      </c>
      <c r="U80" s="414">
        <v>0</v>
      </c>
      <c r="V80" s="414">
        <v>0</v>
      </c>
      <c r="W80" s="414">
        <v>0</v>
      </c>
      <c r="X80" s="414">
        <v>0</v>
      </c>
      <c r="Y80" s="414">
        <v>0</v>
      </c>
      <c r="Z80" s="414">
        <v>0</v>
      </c>
      <c r="AA80" s="414">
        <v>0</v>
      </c>
      <c r="AB80" s="414">
        <v>0</v>
      </c>
      <c r="AC80" s="414">
        <v>0</v>
      </c>
      <c r="AD80" s="414">
        <v>0</v>
      </c>
      <c r="AE80" s="414">
        <v>0</v>
      </c>
      <c r="AF80" s="414">
        <v>0</v>
      </c>
      <c r="AG80" s="414">
        <v>0</v>
      </c>
      <c r="AH80" s="414">
        <v>0</v>
      </c>
      <c r="AI80" s="414">
        <v>0</v>
      </c>
      <c r="AJ80" s="414">
        <v>0</v>
      </c>
      <c r="AK80" s="414">
        <v>0</v>
      </c>
      <c r="AL80" s="414">
        <v>0</v>
      </c>
      <c r="AM80" s="414">
        <v>0</v>
      </c>
      <c r="AN80" s="414">
        <v>0</v>
      </c>
      <c r="AO80" s="414">
        <v>0</v>
      </c>
      <c r="AP80" s="414">
        <v>0</v>
      </c>
      <c r="AQ80" s="414">
        <v>0</v>
      </c>
      <c r="AR80" s="415">
        <f t="shared" si="33"/>
        <v>341.69556346102081</v>
      </c>
      <c r="AS80" s="30">
        <v>0</v>
      </c>
      <c r="AT80" s="35">
        <v>0</v>
      </c>
      <c r="AU80" s="35">
        <v>0</v>
      </c>
      <c r="AV80" s="62">
        <v>0</v>
      </c>
      <c r="AW80" s="62">
        <v>0</v>
      </c>
      <c r="AX80" s="36">
        <v>0</v>
      </c>
      <c r="AY80" s="36">
        <v>0</v>
      </c>
      <c r="AZ80" s="36">
        <v>0</v>
      </c>
      <c r="BA80" s="36">
        <v>0</v>
      </c>
      <c r="BB80" s="36">
        <v>0</v>
      </c>
      <c r="BC80" s="36">
        <v>0</v>
      </c>
      <c r="BD80" s="36">
        <v>0</v>
      </c>
      <c r="BE80" s="36">
        <v>0</v>
      </c>
      <c r="BF80" s="36">
        <v>0</v>
      </c>
      <c r="BG80" s="36">
        <v>0</v>
      </c>
      <c r="BH80" s="36">
        <v>0</v>
      </c>
      <c r="BI80" s="36">
        <v>0</v>
      </c>
      <c r="BJ80" s="36">
        <v>0</v>
      </c>
      <c r="BK80" s="36">
        <v>0</v>
      </c>
      <c r="BL80" s="36">
        <v>0</v>
      </c>
      <c r="BM80" s="36">
        <v>0</v>
      </c>
      <c r="BN80" s="36">
        <v>0</v>
      </c>
      <c r="BO80" s="36">
        <v>0</v>
      </c>
      <c r="BP80" s="36">
        <v>0</v>
      </c>
      <c r="BQ80" s="36">
        <v>0</v>
      </c>
      <c r="BR80" s="36">
        <v>0</v>
      </c>
      <c r="BS80" s="36">
        <v>0</v>
      </c>
      <c r="BT80" s="36">
        <v>0</v>
      </c>
      <c r="BU80" s="36">
        <v>0</v>
      </c>
      <c r="BV80" s="36">
        <v>0</v>
      </c>
      <c r="BW80" s="36">
        <v>0</v>
      </c>
      <c r="BX80" s="36">
        <v>0</v>
      </c>
      <c r="BZ80" s="35"/>
      <c r="CA80" s="35"/>
      <c r="CB80" s="35"/>
      <c r="CC80" s="35"/>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D80" s="37">
        <v>0</v>
      </c>
    </row>
    <row r="81" spans="1:108" x14ac:dyDescent="0.3">
      <c r="A81" s="411">
        <v>2300226</v>
      </c>
      <c r="B81" s="412" t="s">
        <v>80</v>
      </c>
      <c r="C81" s="429">
        <v>14.478032590840034</v>
      </c>
      <c r="D81" s="430">
        <v>2.1233099340461439</v>
      </c>
      <c r="E81" s="430">
        <v>1.6693462701470785</v>
      </c>
      <c r="F81" s="431">
        <v>1.2884998745709022E-4</v>
      </c>
      <c r="G81" s="432">
        <v>0</v>
      </c>
      <c r="H81" s="413"/>
      <c r="I81" s="413"/>
      <c r="J81" s="413"/>
      <c r="K81" s="413"/>
      <c r="L81" s="413"/>
      <c r="M81" s="414">
        <v>1.6693462701470785</v>
      </c>
      <c r="N81" s="414">
        <v>1.6693462701470785</v>
      </c>
      <c r="O81" s="414">
        <v>1.6693462701470785</v>
      </c>
      <c r="P81" s="414">
        <v>1.6693462701470785</v>
      </c>
      <c r="Q81" s="414">
        <v>1.6693462701470785</v>
      </c>
      <c r="R81" s="414">
        <v>1.6693462701470785</v>
      </c>
      <c r="S81" s="414">
        <v>1.6693462701470785</v>
      </c>
      <c r="T81" s="414">
        <v>1.6693462701470785</v>
      </c>
      <c r="U81" s="414">
        <v>1.6693462701470785</v>
      </c>
      <c r="V81" s="414">
        <v>1.6693462701470785</v>
      </c>
      <c r="W81" s="414">
        <v>1.6693462701470785</v>
      </c>
      <c r="X81" s="414">
        <v>1.6693462701470785</v>
      </c>
      <c r="Y81" s="414">
        <v>1.6693462701470785</v>
      </c>
      <c r="Z81" s="414">
        <v>1.6693462701470785</v>
      </c>
      <c r="AA81" s="414">
        <v>0.79800192252755453</v>
      </c>
      <c r="AB81" s="414">
        <v>0</v>
      </c>
      <c r="AC81" s="414">
        <v>0</v>
      </c>
      <c r="AD81" s="414">
        <v>0</v>
      </c>
      <c r="AE81" s="414">
        <v>0</v>
      </c>
      <c r="AF81" s="414">
        <v>0</v>
      </c>
      <c r="AG81" s="414">
        <v>0</v>
      </c>
      <c r="AH81" s="414">
        <v>0</v>
      </c>
      <c r="AI81" s="414">
        <v>0</v>
      </c>
      <c r="AJ81" s="414">
        <v>0</v>
      </c>
      <c r="AK81" s="414">
        <v>0</v>
      </c>
      <c r="AL81" s="414">
        <v>0</v>
      </c>
      <c r="AM81" s="414">
        <v>0</v>
      </c>
      <c r="AN81" s="414">
        <v>0</v>
      </c>
      <c r="AO81" s="414">
        <v>0</v>
      </c>
      <c r="AP81" s="414">
        <v>0</v>
      </c>
      <c r="AQ81" s="414">
        <v>0</v>
      </c>
      <c r="AR81" s="415">
        <f t="shared" si="33"/>
        <v>24.168849704586648</v>
      </c>
      <c r="AS81" s="30">
        <v>0</v>
      </c>
      <c r="AT81" s="35">
        <v>0</v>
      </c>
      <c r="AU81" s="35">
        <v>0</v>
      </c>
      <c r="AV81" s="35">
        <v>0</v>
      </c>
      <c r="AW81" s="35">
        <v>0</v>
      </c>
      <c r="AX81" s="36">
        <v>0</v>
      </c>
      <c r="AY81" s="36">
        <v>0</v>
      </c>
      <c r="AZ81" s="36">
        <v>0</v>
      </c>
      <c r="BA81" s="36">
        <v>0</v>
      </c>
      <c r="BB81" s="36">
        <v>0</v>
      </c>
      <c r="BC81" s="36">
        <v>0</v>
      </c>
      <c r="BD81" s="36">
        <v>0</v>
      </c>
      <c r="BE81" s="36">
        <v>0</v>
      </c>
      <c r="BF81" s="36">
        <v>0</v>
      </c>
      <c r="BG81" s="36">
        <v>0</v>
      </c>
      <c r="BH81" s="36">
        <v>0</v>
      </c>
      <c r="BI81" s="36">
        <v>0</v>
      </c>
      <c r="BJ81" s="36">
        <v>0</v>
      </c>
      <c r="BK81" s="36">
        <v>0</v>
      </c>
      <c r="BL81" s="36">
        <v>0</v>
      </c>
      <c r="BM81" s="36">
        <v>0</v>
      </c>
      <c r="BN81" s="36">
        <v>0</v>
      </c>
      <c r="BO81" s="36">
        <v>0</v>
      </c>
      <c r="BP81" s="36">
        <v>0</v>
      </c>
      <c r="BQ81" s="36">
        <v>0</v>
      </c>
      <c r="BR81" s="36">
        <v>0</v>
      </c>
      <c r="BS81" s="36">
        <v>0</v>
      </c>
      <c r="BT81" s="36">
        <v>0</v>
      </c>
      <c r="BU81" s="36">
        <v>0</v>
      </c>
      <c r="BV81" s="36">
        <v>0</v>
      </c>
      <c r="BW81" s="36">
        <v>0</v>
      </c>
      <c r="BX81" s="36">
        <v>0</v>
      </c>
      <c r="BZ81" s="35"/>
      <c r="CA81" s="35"/>
      <c r="CB81" s="35"/>
      <c r="CC81" s="35"/>
      <c r="CD81" s="37">
        <v>5051.8610487559235</v>
      </c>
      <c r="CE81" s="37">
        <v>5051.8610487559235</v>
      </c>
      <c r="CF81" s="37">
        <v>5051.8610487559235</v>
      </c>
      <c r="CG81" s="37">
        <v>5051.8610487559235</v>
      </c>
      <c r="CH81" s="37">
        <v>5051.8610487559235</v>
      </c>
      <c r="CI81" s="37">
        <v>5051.8610487559235</v>
      </c>
      <c r="CJ81" s="37">
        <v>5051.8610487559235</v>
      </c>
      <c r="CK81" s="37">
        <v>5051.8610487559235</v>
      </c>
      <c r="CL81" s="37">
        <v>5051.8610487559235</v>
      </c>
      <c r="CM81" s="37">
        <v>5051.8610487559235</v>
      </c>
      <c r="CN81" s="37">
        <v>5051.8610487559235</v>
      </c>
      <c r="CO81" s="37">
        <v>5051.8610487559235</v>
      </c>
      <c r="CP81" s="37">
        <v>1763.4840382764339</v>
      </c>
      <c r="CQ81" s="37">
        <v>0</v>
      </c>
      <c r="CR81" s="37">
        <v>0</v>
      </c>
      <c r="CS81" s="37">
        <v>0</v>
      </c>
      <c r="CT81" s="37">
        <v>0</v>
      </c>
      <c r="CU81" s="37">
        <v>0</v>
      </c>
      <c r="CV81" s="37">
        <v>0</v>
      </c>
      <c r="CW81" s="37">
        <v>0</v>
      </c>
      <c r="CX81" s="37">
        <v>0</v>
      </c>
      <c r="CY81" s="37">
        <v>0</v>
      </c>
      <c r="CZ81" s="37">
        <v>0</v>
      </c>
      <c r="DA81" s="37">
        <v>0</v>
      </c>
      <c r="DB81" s="37">
        <v>0</v>
      </c>
      <c r="DC81" s="37">
        <v>0</v>
      </c>
      <c r="DD81" s="37">
        <v>0</v>
      </c>
    </row>
    <row r="82" spans="1:108" x14ac:dyDescent="0.3">
      <c r="A82" s="411">
        <v>2300224</v>
      </c>
      <c r="B82" s="412" t="s">
        <v>80</v>
      </c>
      <c r="C82" s="429">
        <v>14.478032590840034</v>
      </c>
      <c r="D82" s="430">
        <v>4.2853870331110082</v>
      </c>
      <c r="E82" s="430">
        <v>3.3691712854318747</v>
      </c>
      <c r="F82" s="431">
        <v>2.5984747470513198E-4</v>
      </c>
      <c r="G82" s="432">
        <v>0</v>
      </c>
      <c r="H82" s="413"/>
      <c r="I82" s="413"/>
      <c r="J82" s="413"/>
      <c r="K82" s="413"/>
      <c r="L82" s="413"/>
      <c r="M82" s="414">
        <v>3.3691712854318747</v>
      </c>
      <c r="N82" s="414">
        <v>3.3691712854318747</v>
      </c>
      <c r="O82" s="414">
        <v>3.3691712854318747</v>
      </c>
      <c r="P82" s="414">
        <v>3.3691712854318747</v>
      </c>
      <c r="Q82" s="414">
        <v>3.3691712854318747</v>
      </c>
      <c r="R82" s="414">
        <v>3.3691712854318747</v>
      </c>
      <c r="S82" s="414">
        <v>3.3691712854318747</v>
      </c>
      <c r="T82" s="414">
        <v>3.3691712854318747</v>
      </c>
      <c r="U82" s="414">
        <v>3.3691712854318747</v>
      </c>
      <c r="V82" s="414">
        <v>3.3691712854318747</v>
      </c>
      <c r="W82" s="414">
        <v>3.3691712854318747</v>
      </c>
      <c r="X82" s="414">
        <v>3.3691712854318747</v>
      </c>
      <c r="Y82" s="414">
        <v>3.3691712854318747</v>
      </c>
      <c r="Z82" s="414">
        <v>3.3691712854318747</v>
      </c>
      <c r="AA82" s="414">
        <v>1.6105736785588454</v>
      </c>
      <c r="AB82" s="414">
        <v>0</v>
      </c>
      <c r="AC82" s="414">
        <v>0</v>
      </c>
      <c r="AD82" s="414">
        <v>0</v>
      </c>
      <c r="AE82" s="414">
        <v>0</v>
      </c>
      <c r="AF82" s="414">
        <v>0</v>
      </c>
      <c r="AG82" s="414">
        <v>0</v>
      </c>
      <c r="AH82" s="414">
        <v>0</v>
      </c>
      <c r="AI82" s="414">
        <v>0</v>
      </c>
      <c r="AJ82" s="414">
        <v>0</v>
      </c>
      <c r="AK82" s="414">
        <v>0</v>
      </c>
      <c r="AL82" s="414">
        <v>0</v>
      </c>
      <c r="AM82" s="414">
        <v>0</v>
      </c>
      <c r="AN82" s="414">
        <v>0</v>
      </c>
      <c r="AO82" s="414">
        <v>0</v>
      </c>
      <c r="AP82" s="414">
        <v>0</v>
      </c>
      <c r="AQ82" s="414">
        <v>0</v>
      </c>
      <c r="AR82" s="415">
        <f t="shared" si="33"/>
        <v>48.778971674605089</v>
      </c>
      <c r="AS82" s="30">
        <v>0</v>
      </c>
      <c r="AT82" s="35">
        <v>0</v>
      </c>
      <c r="AU82" s="35">
        <v>0</v>
      </c>
      <c r="AV82" s="62">
        <v>0</v>
      </c>
      <c r="AW82" s="62">
        <v>0</v>
      </c>
      <c r="AX82" s="36">
        <v>0</v>
      </c>
      <c r="AY82" s="36">
        <v>0</v>
      </c>
      <c r="AZ82" s="36">
        <v>0</v>
      </c>
      <c r="BA82" s="36">
        <v>0</v>
      </c>
      <c r="BB82" s="36">
        <v>0</v>
      </c>
      <c r="BC82" s="36">
        <v>0</v>
      </c>
      <c r="BD82" s="36">
        <v>0</v>
      </c>
      <c r="BE82" s="36">
        <v>0</v>
      </c>
      <c r="BF82" s="36">
        <v>0</v>
      </c>
      <c r="BG82" s="36">
        <v>0</v>
      </c>
      <c r="BH82" s="36">
        <v>0</v>
      </c>
      <c r="BI82" s="36">
        <v>0</v>
      </c>
      <c r="BJ82" s="36">
        <v>0</v>
      </c>
      <c r="BK82" s="36">
        <v>0</v>
      </c>
      <c r="BL82" s="36">
        <v>0</v>
      </c>
      <c r="BM82" s="36">
        <v>0</v>
      </c>
      <c r="BN82" s="36">
        <v>0</v>
      </c>
      <c r="BO82" s="36">
        <v>0</v>
      </c>
      <c r="BP82" s="36">
        <v>0</v>
      </c>
      <c r="BQ82" s="36">
        <v>0</v>
      </c>
      <c r="BR82" s="36">
        <v>0</v>
      </c>
      <c r="BS82" s="36">
        <v>0</v>
      </c>
      <c r="BT82" s="36">
        <v>0</v>
      </c>
      <c r="BU82" s="36">
        <v>0</v>
      </c>
      <c r="BV82" s="36">
        <v>0</v>
      </c>
      <c r="BW82" s="36">
        <v>0</v>
      </c>
      <c r="BX82" s="36">
        <v>0</v>
      </c>
      <c r="BZ82" s="35"/>
      <c r="CA82" s="35"/>
      <c r="CB82" s="35"/>
      <c r="CC82" s="35"/>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D82" s="37">
        <v>0</v>
      </c>
    </row>
    <row r="83" spans="1:108" x14ac:dyDescent="0.3">
      <c r="A83" s="411">
        <v>2200056</v>
      </c>
      <c r="B83" s="412" t="s">
        <v>80</v>
      </c>
      <c r="C83" s="429">
        <v>12.547628245394696</v>
      </c>
      <c r="D83" s="430">
        <v>61.328524350635355</v>
      </c>
      <c r="E83" s="430">
        <v>48.216485844469517</v>
      </c>
      <c r="F83" s="431">
        <v>0</v>
      </c>
      <c r="G83" s="432">
        <v>4676.2633437718923</v>
      </c>
      <c r="H83" s="413"/>
      <c r="I83" s="413"/>
      <c r="J83" s="413"/>
      <c r="K83" s="413"/>
      <c r="L83" s="413"/>
      <c r="M83" s="414">
        <v>48.216485844469517</v>
      </c>
      <c r="N83" s="414">
        <v>48.216485844469517</v>
      </c>
      <c r="O83" s="414">
        <v>48.216485844469517</v>
      </c>
      <c r="P83" s="414">
        <v>48.216485844469517</v>
      </c>
      <c r="Q83" s="414">
        <v>48.216485844469517</v>
      </c>
      <c r="R83" s="414">
        <v>48.216485844469517</v>
      </c>
      <c r="S83" s="414">
        <v>48.216485844469517</v>
      </c>
      <c r="T83" s="414">
        <v>48.216485844469517</v>
      </c>
      <c r="U83" s="414">
        <v>48.216485844469517</v>
      </c>
      <c r="V83" s="414">
        <v>48.216485844469517</v>
      </c>
      <c r="W83" s="414">
        <v>48.216485844469517</v>
      </c>
      <c r="X83" s="414">
        <v>48.216485844469517</v>
      </c>
      <c r="Y83" s="414">
        <v>26.404709542105046</v>
      </c>
      <c r="Z83" s="414">
        <v>0</v>
      </c>
      <c r="AA83" s="414">
        <v>0</v>
      </c>
      <c r="AB83" s="414">
        <v>0</v>
      </c>
      <c r="AC83" s="414">
        <v>0</v>
      </c>
      <c r="AD83" s="414">
        <v>0</v>
      </c>
      <c r="AE83" s="414">
        <v>0</v>
      </c>
      <c r="AF83" s="414">
        <v>0</v>
      </c>
      <c r="AG83" s="414">
        <v>0</v>
      </c>
      <c r="AH83" s="414">
        <v>0</v>
      </c>
      <c r="AI83" s="414">
        <v>0</v>
      </c>
      <c r="AJ83" s="414">
        <v>0</v>
      </c>
      <c r="AK83" s="414">
        <v>0</v>
      </c>
      <c r="AL83" s="414">
        <v>0</v>
      </c>
      <c r="AM83" s="414">
        <v>0</v>
      </c>
      <c r="AN83" s="414">
        <v>0</v>
      </c>
      <c r="AO83" s="414">
        <v>0</v>
      </c>
      <c r="AP83" s="414">
        <v>0</v>
      </c>
      <c r="AQ83" s="414">
        <v>0</v>
      </c>
      <c r="AR83" s="415">
        <f t="shared" si="33"/>
        <v>605.00253967573917</v>
      </c>
      <c r="AS83" s="30">
        <v>0</v>
      </c>
      <c r="AT83" s="35">
        <v>0</v>
      </c>
      <c r="AU83" s="35">
        <v>0</v>
      </c>
      <c r="AV83" s="62">
        <v>0</v>
      </c>
      <c r="AW83" s="62">
        <v>0</v>
      </c>
      <c r="AX83" s="36">
        <v>0</v>
      </c>
      <c r="AY83" s="36">
        <v>0</v>
      </c>
      <c r="AZ83" s="36">
        <v>0</v>
      </c>
      <c r="BA83" s="36">
        <v>0</v>
      </c>
      <c r="BB83" s="36">
        <v>0</v>
      </c>
      <c r="BC83" s="36">
        <v>0</v>
      </c>
      <c r="BD83" s="36">
        <v>0</v>
      </c>
      <c r="BE83" s="36">
        <v>0</v>
      </c>
      <c r="BF83" s="36">
        <v>0</v>
      </c>
      <c r="BG83" s="36">
        <v>0</v>
      </c>
      <c r="BH83" s="36">
        <v>0</v>
      </c>
      <c r="BI83" s="36">
        <v>0</v>
      </c>
      <c r="BJ83" s="36">
        <v>0</v>
      </c>
      <c r="BK83" s="36">
        <v>0</v>
      </c>
      <c r="BL83" s="36">
        <v>0</v>
      </c>
      <c r="BM83" s="36">
        <v>0</v>
      </c>
      <c r="BN83" s="36">
        <v>0</v>
      </c>
      <c r="BO83" s="36">
        <v>0</v>
      </c>
      <c r="BP83" s="36">
        <v>0</v>
      </c>
      <c r="BQ83" s="36">
        <v>0</v>
      </c>
      <c r="BR83" s="36">
        <v>0</v>
      </c>
      <c r="BS83" s="36">
        <v>0</v>
      </c>
      <c r="BT83" s="36">
        <v>0</v>
      </c>
      <c r="BU83" s="36">
        <v>0</v>
      </c>
      <c r="BV83" s="36">
        <v>0</v>
      </c>
      <c r="BW83" s="36">
        <v>0</v>
      </c>
      <c r="BX83" s="36">
        <v>0</v>
      </c>
      <c r="BZ83" s="35"/>
      <c r="CA83" s="35"/>
      <c r="CB83" s="35"/>
      <c r="CC83" s="35"/>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D83" s="37">
        <v>0</v>
      </c>
    </row>
    <row r="84" spans="1:108" x14ac:dyDescent="0.3">
      <c r="A84" s="411">
        <v>2200629</v>
      </c>
      <c r="B84" s="412" t="s">
        <v>80</v>
      </c>
      <c r="C84" s="429">
        <v>12.547628245394696</v>
      </c>
      <c r="D84" s="430">
        <v>350.96560610864208</v>
      </c>
      <c r="E84" s="430">
        <v>275.92915952261438</v>
      </c>
      <c r="F84" s="431">
        <v>2.1306204425946249E-2</v>
      </c>
      <c r="G84" s="432">
        <v>0</v>
      </c>
      <c r="H84" s="413"/>
      <c r="I84" s="413"/>
      <c r="J84" s="413"/>
      <c r="K84" s="413"/>
      <c r="L84" s="413"/>
      <c r="M84" s="414">
        <v>275.92915952261438</v>
      </c>
      <c r="N84" s="414">
        <v>275.92915952261438</v>
      </c>
      <c r="O84" s="414">
        <v>275.92915952261438</v>
      </c>
      <c r="P84" s="414">
        <v>275.92915952261438</v>
      </c>
      <c r="Q84" s="414">
        <v>275.92915952261438</v>
      </c>
      <c r="R84" s="414">
        <v>275.92915952261438</v>
      </c>
      <c r="S84" s="414">
        <v>275.92915952261438</v>
      </c>
      <c r="T84" s="414">
        <v>275.92915952261438</v>
      </c>
      <c r="U84" s="414">
        <v>275.92915952261438</v>
      </c>
      <c r="V84" s="414">
        <v>275.92915952261438</v>
      </c>
      <c r="W84" s="414">
        <v>275.92915952261438</v>
      </c>
      <c r="X84" s="414">
        <v>275.92915952261438</v>
      </c>
      <c r="Y84" s="414">
        <v>151.10660148260251</v>
      </c>
      <c r="Z84" s="414">
        <v>0</v>
      </c>
      <c r="AA84" s="414">
        <v>0</v>
      </c>
      <c r="AB84" s="414">
        <v>0</v>
      </c>
      <c r="AC84" s="414">
        <v>0</v>
      </c>
      <c r="AD84" s="414">
        <v>0</v>
      </c>
      <c r="AE84" s="414">
        <v>0</v>
      </c>
      <c r="AF84" s="414">
        <v>0</v>
      </c>
      <c r="AG84" s="414">
        <v>0</v>
      </c>
      <c r="AH84" s="414">
        <v>0</v>
      </c>
      <c r="AI84" s="414">
        <v>0</v>
      </c>
      <c r="AJ84" s="414">
        <v>0</v>
      </c>
      <c r="AK84" s="414">
        <v>0</v>
      </c>
      <c r="AL84" s="414">
        <v>0</v>
      </c>
      <c r="AM84" s="414">
        <v>0</v>
      </c>
      <c r="AN84" s="414">
        <v>0</v>
      </c>
      <c r="AO84" s="414">
        <v>0</v>
      </c>
      <c r="AP84" s="414">
        <v>0</v>
      </c>
      <c r="AQ84" s="414">
        <v>0</v>
      </c>
      <c r="AR84" s="415">
        <f t="shared" si="33"/>
        <v>3462.2565157539757</v>
      </c>
      <c r="AS84" s="30">
        <v>0</v>
      </c>
      <c r="AT84" s="35">
        <v>0</v>
      </c>
      <c r="AU84" s="35">
        <v>0</v>
      </c>
      <c r="AV84" s="35">
        <v>0</v>
      </c>
      <c r="AW84" s="35">
        <v>0</v>
      </c>
      <c r="AX84" s="36">
        <v>0</v>
      </c>
      <c r="AY84" s="36">
        <v>0</v>
      </c>
      <c r="AZ84" s="36">
        <v>0</v>
      </c>
      <c r="BA84" s="36">
        <v>0</v>
      </c>
      <c r="BB84" s="36">
        <v>0</v>
      </c>
      <c r="BC84" s="36">
        <v>0</v>
      </c>
      <c r="BD84" s="36">
        <v>0</v>
      </c>
      <c r="BE84" s="36">
        <v>0</v>
      </c>
      <c r="BF84" s="36">
        <v>0</v>
      </c>
      <c r="BG84" s="36">
        <v>0</v>
      </c>
      <c r="BH84" s="36">
        <v>0</v>
      </c>
      <c r="BI84" s="36">
        <v>0</v>
      </c>
      <c r="BJ84" s="36">
        <v>0</v>
      </c>
      <c r="BK84" s="36">
        <v>0</v>
      </c>
      <c r="BL84" s="36">
        <v>0</v>
      </c>
      <c r="BM84" s="36">
        <v>0</v>
      </c>
      <c r="BN84" s="36">
        <v>0</v>
      </c>
      <c r="BO84" s="36">
        <v>0</v>
      </c>
      <c r="BP84" s="36">
        <v>0</v>
      </c>
      <c r="BQ84" s="36">
        <v>0</v>
      </c>
      <c r="BR84" s="36">
        <v>0</v>
      </c>
      <c r="BS84" s="36">
        <v>0</v>
      </c>
      <c r="BT84" s="36">
        <v>0</v>
      </c>
      <c r="BU84" s="36">
        <v>0</v>
      </c>
      <c r="BV84" s="36">
        <v>0</v>
      </c>
      <c r="BW84" s="36">
        <v>0</v>
      </c>
      <c r="BX84" s="36">
        <v>0</v>
      </c>
      <c r="BZ84" s="35"/>
      <c r="CA84" s="35"/>
      <c r="CB84" s="35"/>
      <c r="CC84" s="35"/>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D84" s="37">
        <v>0</v>
      </c>
    </row>
    <row r="85" spans="1:108" x14ac:dyDescent="0.3">
      <c r="A85" s="411">
        <v>2300820</v>
      </c>
      <c r="B85" s="412" t="s">
        <v>80</v>
      </c>
      <c r="C85" s="429">
        <v>20</v>
      </c>
      <c r="D85" s="430">
        <v>0</v>
      </c>
      <c r="E85" s="430">
        <v>0</v>
      </c>
      <c r="F85" s="431">
        <v>0</v>
      </c>
      <c r="G85" s="432">
        <v>449.05872975298684</v>
      </c>
      <c r="H85" s="413"/>
      <c r="I85" s="413"/>
      <c r="J85" s="413"/>
      <c r="K85" s="413"/>
      <c r="L85" s="413"/>
      <c r="M85" s="414">
        <v>0</v>
      </c>
      <c r="N85" s="414">
        <v>0</v>
      </c>
      <c r="O85" s="414">
        <v>0</v>
      </c>
      <c r="P85" s="414">
        <v>0</v>
      </c>
      <c r="Q85" s="414">
        <v>0</v>
      </c>
      <c r="R85" s="414">
        <v>0</v>
      </c>
      <c r="S85" s="414">
        <v>0</v>
      </c>
      <c r="T85" s="414">
        <v>0</v>
      </c>
      <c r="U85" s="414">
        <v>0</v>
      </c>
      <c r="V85" s="414">
        <v>0</v>
      </c>
      <c r="W85" s="414">
        <v>0</v>
      </c>
      <c r="X85" s="414">
        <v>0</v>
      </c>
      <c r="Y85" s="414">
        <v>0</v>
      </c>
      <c r="Z85" s="414">
        <v>0</v>
      </c>
      <c r="AA85" s="414">
        <v>0</v>
      </c>
      <c r="AB85" s="414">
        <v>0</v>
      </c>
      <c r="AC85" s="414">
        <v>0</v>
      </c>
      <c r="AD85" s="414">
        <v>0</v>
      </c>
      <c r="AE85" s="414">
        <v>0</v>
      </c>
      <c r="AF85" s="414">
        <v>0</v>
      </c>
      <c r="AG85" s="414">
        <v>0</v>
      </c>
      <c r="AH85" s="414">
        <v>0</v>
      </c>
      <c r="AI85" s="414">
        <v>0</v>
      </c>
      <c r="AJ85" s="414">
        <v>0</v>
      </c>
      <c r="AK85" s="414">
        <v>0</v>
      </c>
      <c r="AL85" s="414">
        <v>0</v>
      </c>
      <c r="AM85" s="414">
        <v>0</v>
      </c>
      <c r="AN85" s="414">
        <v>0</v>
      </c>
      <c r="AO85" s="414">
        <v>0</v>
      </c>
      <c r="AP85" s="414">
        <v>0</v>
      </c>
      <c r="AQ85" s="414">
        <v>0</v>
      </c>
      <c r="AR85" s="415">
        <f t="shared" si="33"/>
        <v>0</v>
      </c>
      <c r="AS85" s="30">
        <v>0</v>
      </c>
      <c r="AT85" s="35">
        <v>0</v>
      </c>
      <c r="AU85" s="35">
        <v>0</v>
      </c>
      <c r="AV85" s="62">
        <v>0</v>
      </c>
      <c r="AW85" s="62">
        <v>0</v>
      </c>
      <c r="AX85" s="36">
        <v>0</v>
      </c>
      <c r="AY85" s="36">
        <v>0</v>
      </c>
      <c r="AZ85" s="36">
        <v>0</v>
      </c>
      <c r="BA85" s="36">
        <v>0</v>
      </c>
      <c r="BB85" s="36">
        <v>0</v>
      </c>
      <c r="BC85" s="36">
        <v>0</v>
      </c>
      <c r="BD85" s="36">
        <v>0</v>
      </c>
      <c r="BE85" s="36">
        <v>0</v>
      </c>
      <c r="BF85" s="36">
        <v>0</v>
      </c>
      <c r="BG85" s="36">
        <v>0</v>
      </c>
      <c r="BH85" s="36">
        <v>0</v>
      </c>
      <c r="BI85" s="36">
        <v>0</v>
      </c>
      <c r="BJ85" s="36">
        <v>0</v>
      </c>
      <c r="BK85" s="36">
        <v>0</v>
      </c>
      <c r="BL85" s="36">
        <v>0</v>
      </c>
      <c r="BM85" s="36">
        <v>0</v>
      </c>
      <c r="BN85" s="36">
        <v>0</v>
      </c>
      <c r="BO85" s="36">
        <v>0</v>
      </c>
      <c r="BP85" s="36">
        <v>0</v>
      </c>
      <c r="BQ85" s="36">
        <v>0</v>
      </c>
      <c r="BR85" s="36">
        <v>0</v>
      </c>
      <c r="BS85" s="36">
        <v>0</v>
      </c>
      <c r="BT85" s="36">
        <v>0</v>
      </c>
      <c r="BU85" s="36">
        <v>0</v>
      </c>
      <c r="BV85" s="36">
        <v>0</v>
      </c>
      <c r="BW85" s="36">
        <v>0</v>
      </c>
      <c r="BX85" s="36">
        <v>0</v>
      </c>
      <c r="BZ85" s="35"/>
      <c r="CA85" s="35"/>
      <c r="CB85" s="35"/>
      <c r="CC85" s="35"/>
      <c r="CD85" s="37">
        <v>957.53560996960357</v>
      </c>
      <c r="CE85" s="37">
        <v>957.53560996960357</v>
      </c>
      <c r="CF85" s="37">
        <v>957.53560996960357</v>
      </c>
      <c r="CG85" s="37">
        <v>957.53560996960357</v>
      </c>
      <c r="CH85" s="37">
        <v>957.53560996960357</v>
      </c>
      <c r="CI85" s="37">
        <v>957.53560996960357</v>
      </c>
      <c r="CJ85" s="37">
        <v>957.53560996960357</v>
      </c>
      <c r="CK85" s="37">
        <v>957.53560996960357</v>
      </c>
      <c r="CL85" s="37">
        <v>957.53560996960357</v>
      </c>
      <c r="CM85" s="37">
        <v>957.53560996960357</v>
      </c>
      <c r="CN85" s="37">
        <v>957.53560996960357</v>
      </c>
      <c r="CO85" s="37">
        <v>957.53560996960357</v>
      </c>
      <c r="CP85" s="37">
        <v>957.53560996960357</v>
      </c>
      <c r="CQ85" s="37">
        <v>957.53560996960357</v>
      </c>
      <c r="CR85" s="37">
        <v>385.67632219688244</v>
      </c>
      <c r="CS85" s="37">
        <v>0</v>
      </c>
      <c r="CT85" s="37">
        <v>0</v>
      </c>
      <c r="CU85" s="37">
        <v>0</v>
      </c>
      <c r="CV85" s="37">
        <v>0</v>
      </c>
      <c r="CW85" s="37">
        <v>0</v>
      </c>
      <c r="CX85" s="37">
        <v>0</v>
      </c>
      <c r="CY85" s="37">
        <v>0</v>
      </c>
      <c r="CZ85" s="37">
        <v>0</v>
      </c>
      <c r="DA85" s="37">
        <v>0</v>
      </c>
      <c r="DB85" s="37">
        <v>0</v>
      </c>
      <c r="DC85" s="37">
        <v>0</v>
      </c>
      <c r="DD85" s="37">
        <v>0</v>
      </c>
    </row>
    <row r="86" spans="1:108" x14ac:dyDescent="0.3">
      <c r="A86" s="411">
        <v>2301440</v>
      </c>
      <c r="B86" s="412" t="s">
        <v>80</v>
      </c>
      <c r="C86" s="429">
        <v>13</v>
      </c>
      <c r="D86" s="430">
        <v>15.821858767256058</v>
      </c>
      <c r="E86" s="430">
        <v>12.439145362816713</v>
      </c>
      <c r="F86" s="431">
        <v>5.9046293823802822E-4</v>
      </c>
      <c r="G86" s="432">
        <v>0</v>
      </c>
      <c r="H86" s="413"/>
      <c r="I86" s="413"/>
      <c r="J86" s="413"/>
      <c r="K86" s="413"/>
      <c r="L86" s="413"/>
      <c r="M86" s="414">
        <v>12.439145362816713</v>
      </c>
      <c r="N86" s="414">
        <v>12.439145362816713</v>
      </c>
      <c r="O86" s="414">
        <v>12.439145362816713</v>
      </c>
      <c r="P86" s="414">
        <v>12.439145362816713</v>
      </c>
      <c r="Q86" s="414">
        <v>12.439145362816713</v>
      </c>
      <c r="R86" s="414">
        <v>12.439145362816713</v>
      </c>
      <c r="S86" s="414">
        <v>12.439145362816713</v>
      </c>
      <c r="T86" s="414">
        <v>12.439145362816713</v>
      </c>
      <c r="U86" s="414">
        <v>12.439145362816713</v>
      </c>
      <c r="V86" s="414">
        <v>12.439145362816713</v>
      </c>
      <c r="W86" s="414">
        <v>12.439145362816713</v>
      </c>
      <c r="X86" s="414">
        <v>12.439145362816713</v>
      </c>
      <c r="Y86" s="414">
        <v>12.439145362816713</v>
      </c>
      <c r="Z86" s="414">
        <v>0</v>
      </c>
      <c r="AA86" s="414">
        <v>0</v>
      </c>
      <c r="AB86" s="414">
        <v>0</v>
      </c>
      <c r="AC86" s="414">
        <v>0</v>
      </c>
      <c r="AD86" s="414">
        <v>0</v>
      </c>
      <c r="AE86" s="414">
        <v>0</v>
      </c>
      <c r="AF86" s="414">
        <v>0</v>
      </c>
      <c r="AG86" s="414">
        <v>0</v>
      </c>
      <c r="AH86" s="414">
        <v>0</v>
      </c>
      <c r="AI86" s="414">
        <v>0</v>
      </c>
      <c r="AJ86" s="414">
        <v>0</v>
      </c>
      <c r="AK86" s="414">
        <v>0</v>
      </c>
      <c r="AL86" s="414">
        <v>0</v>
      </c>
      <c r="AM86" s="414">
        <v>0</v>
      </c>
      <c r="AN86" s="414">
        <v>0</v>
      </c>
      <c r="AO86" s="414">
        <v>0</v>
      </c>
      <c r="AP86" s="414">
        <v>0</v>
      </c>
      <c r="AQ86" s="414">
        <v>0</v>
      </c>
      <c r="AR86" s="415">
        <f t="shared" si="33"/>
        <v>161.70888971661728</v>
      </c>
      <c r="AS86" s="30">
        <v>0</v>
      </c>
      <c r="AT86" s="35">
        <v>0</v>
      </c>
      <c r="AU86" s="35">
        <v>0</v>
      </c>
      <c r="AV86" s="62">
        <v>0</v>
      </c>
      <c r="AW86" s="62">
        <v>0</v>
      </c>
      <c r="AX86" s="36">
        <v>0</v>
      </c>
      <c r="AY86" s="36">
        <v>0</v>
      </c>
      <c r="AZ86" s="36">
        <v>0</v>
      </c>
      <c r="BA86" s="36">
        <v>0</v>
      </c>
      <c r="BB86" s="36">
        <v>0</v>
      </c>
      <c r="BC86" s="36">
        <v>0</v>
      </c>
      <c r="BD86" s="36">
        <v>0</v>
      </c>
      <c r="BE86" s="36">
        <v>0</v>
      </c>
      <c r="BF86" s="36">
        <v>0</v>
      </c>
      <c r="BG86" s="36">
        <v>0</v>
      </c>
      <c r="BH86" s="36">
        <v>0</v>
      </c>
      <c r="BI86" s="36">
        <v>0</v>
      </c>
      <c r="BJ86" s="36">
        <v>0</v>
      </c>
      <c r="BK86" s="36">
        <v>0</v>
      </c>
      <c r="BL86" s="36">
        <v>0</v>
      </c>
      <c r="BM86" s="36">
        <v>0</v>
      </c>
      <c r="BN86" s="36">
        <v>0</v>
      </c>
      <c r="BO86" s="36">
        <v>0</v>
      </c>
      <c r="BP86" s="36">
        <v>0</v>
      </c>
      <c r="BQ86" s="36">
        <v>0</v>
      </c>
      <c r="BR86" s="36">
        <v>0</v>
      </c>
      <c r="BS86" s="36">
        <v>0</v>
      </c>
      <c r="BT86" s="36">
        <v>0</v>
      </c>
      <c r="BU86" s="36">
        <v>0</v>
      </c>
      <c r="BV86" s="36">
        <v>0</v>
      </c>
      <c r="BW86" s="36">
        <v>0</v>
      </c>
      <c r="BX86" s="36">
        <v>0</v>
      </c>
      <c r="BZ86" s="35"/>
      <c r="CA86" s="35"/>
      <c r="CB86" s="35"/>
      <c r="CC86" s="35"/>
      <c r="CD86" s="37">
        <v>200.10929328062414</v>
      </c>
      <c r="CE86" s="37">
        <v>200.10929328062414</v>
      </c>
      <c r="CF86" s="37">
        <v>200.10929328062414</v>
      </c>
      <c r="CG86" s="37">
        <v>200.10929328062414</v>
      </c>
      <c r="CH86" s="37">
        <v>200.10929328062414</v>
      </c>
      <c r="CI86" s="37">
        <v>200.10929328062414</v>
      </c>
      <c r="CJ86" s="37">
        <v>200.10929328062414</v>
      </c>
      <c r="CK86" s="37">
        <v>200.10929328062414</v>
      </c>
      <c r="CL86" s="37">
        <v>200.10929328062414</v>
      </c>
      <c r="CM86" s="37">
        <v>200.10929328062414</v>
      </c>
      <c r="CN86" s="37">
        <v>200.10929328062414</v>
      </c>
      <c r="CO86" s="37">
        <v>200.10929328062414</v>
      </c>
      <c r="CP86" s="37">
        <v>200.10929328062414</v>
      </c>
      <c r="CQ86" s="37">
        <v>200.10929328062414</v>
      </c>
      <c r="CR86" s="37">
        <v>200.10929328062414</v>
      </c>
      <c r="CS86" s="37">
        <v>200.10929328062414</v>
      </c>
      <c r="CT86" s="37">
        <v>200.10929328062414</v>
      </c>
      <c r="CU86" s="37">
        <v>200.10929328062414</v>
      </c>
      <c r="CV86" s="37">
        <v>200.10929328062414</v>
      </c>
      <c r="CW86" s="37">
        <v>107.46673086805765</v>
      </c>
      <c r="CX86" s="37">
        <v>0</v>
      </c>
      <c r="CY86" s="37">
        <v>0</v>
      </c>
      <c r="CZ86" s="37">
        <v>0</v>
      </c>
      <c r="DA86" s="37">
        <v>0</v>
      </c>
      <c r="DB86" s="37">
        <v>0</v>
      </c>
      <c r="DC86" s="37">
        <v>0</v>
      </c>
      <c r="DD86" s="37">
        <v>0</v>
      </c>
    </row>
    <row r="87" spans="1:108" x14ac:dyDescent="0.3">
      <c r="A87" s="411">
        <v>2301809</v>
      </c>
      <c r="B87" s="412" t="s">
        <v>80</v>
      </c>
      <c r="C87" s="429">
        <v>15</v>
      </c>
      <c r="D87" s="430">
        <v>557.65050464182434</v>
      </c>
      <c r="E87" s="430">
        <v>438.42482674940226</v>
      </c>
      <c r="F87" s="431">
        <v>5.9883383050268323E-2</v>
      </c>
      <c r="G87" s="432">
        <v>0</v>
      </c>
      <c r="H87" s="413"/>
      <c r="I87" s="413"/>
      <c r="J87" s="413"/>
      <c r="K87" s="413"/>
      <c r="L87" s="413"/>
      <c r="M87" s="414">
        <v>438.42482674940226</v>
      </c>
      <c r="N87" s="414">
        <v>438.42482674940226</v>
      </c>
      <c r="O87" s="414">
        <v>438.42482674940226</v>
      </c>
      <c r="P87" s="414">
        <v>438.42482674940226</v>
      </c>
      <c r="Q87" s="414">
        <v>438.42482674940226</v>
      </c>
      <c r="R87" s="414">
        <v>438.42482674940226</v>
      </c>
      <c r="S87" s="414">
        <v>438.42482674940226</v>
      </c>
      <c r="T87" s="414">
        <v>438.42482674940226</v>
      </c>
      <c r="U87" s="414">
        <v>438.42482674940226</v>
      </c>
      <c r="V87" s="414">
        <v>438.42482674940226</v>
      </c>
      <c r="W87" s="414">
        <v>438.42482674940226</v>
      </c>
      <c r="X87" s="414">
        <v>438.42482674940226</v>
      </c>
      <c r="Y87" s="414">
        <v>438.42482674940226</v>
      </c>
      <c r="Z87" s="414">
        <v>438.42482674940226</v>
      </c>
      <c r="AA87" s="414">
        <v>438.42482674940226</v>
      </c>
      <c r="AB87" s="414">
        <v>0</v>
      </c>
      <c r="AC87" s="414">
        <v>0</v>
      </c>
      <c r="AD87" s="414">
        <v>0</v>
      </c>
      <c r="AE87" s="414">
        <v>0</v>
      </c>
      <c r="AF87" s="414">
        <v>0</v>
      </c>
      <c r="AG87" s="414">
        <v>0</v>
      </c>
      <c r="AH87" s="414">
        <v>0</v>
      </c>
      <c r="AI87" s="414">
        <v>0</v>
      </c>
      <c r="AJ87" s="414">
        <v>0</v>
      </c>
      <c r="AK87" s="414">
        <v>0</v>
      </c>
      <c r="AL87" s="414">
        <v>0</v>
      </c>
      <c r="AM87" s="414">
        <v>0</v>
      </c>
      <c r="AN87" s="414">
        <v>0</v>
      </c>
      <c r="AO87" s="414">
        <v>0</v>
      </c>
      <c r="AP87" s="414">
        <v>0</v>
      </c>
      <c r="AQ87" s="414">
        <v>0</v>
      </c>
      <c r="AR87" s="415">
        <f t="shared" si="33"/>
        <v>6576.3724012410339</v>
      </c>
      <c r="AS87" s="30">
        <v>0</v>
      </c>
      <c r="AT87" s="35">
        <v>0</v>
      </c>
      <c r="AU87" s="35">
        <v>0</v>
      </c>
      <c r="AV87" s="35">
        <v>0</v>
      </c>
      <c r="AW87" s="35">
        <v>0</v>
      </c>
      <c r="AX87" s="36">
        <v>0</v>
      </c>
      <c r="AY87" s="36">
        <v>0</v>
      </c>
      <c r="AZ87" s="36">
        <v>0</v>
      </c>
      <c r="BA87" s="36">
        <v>0</v>
      </c>
      <c r="BB87" s="36">
        <v>0</v>
      </c>
      <c r="BC87" s="36">
        <v>0</v>
      </c>
      <c r="BD87" s="36">
        <v>0</v>
      </c>
      <c r="BE87" s="36">
        <v>0</v>
      </c>
      <c r="BF87" s="36">
        <v>0</v>
      </c>
      <c r="BG87" s="36">
        <v>0</v>
      </c>
      <c r="BH87" s="36">
        <v>0</v>
      </c>
      <c r="BI87" s="36">
        <v>0</v>
      </c>
      <c r="BJ87" s="36">
        <v>0</v>
      </c>
      <c r="BK87" s="36">
        <v>0</v>
      </c>
      <c r="BL87" s="36">
        <v>0</v>
      </c>
      <c r="BM87" s="36">
        <v>0</v>
      </c>
      <c r="BN87" s="36">
        <v>0</v>
      </c>
      <c r="BO87" s="36">
        <v>0</v>
      </c>
      <c r="BP87" s="36">
        <v>0</v>
      </c>
      <c r="BQ87" s="36">
        <v>0</v>
      </c>
      <c r="BR87" s="36">
        <v>0</v>
      </c>
      <c r="BS87" s="36">
        <v>0</v>
      </c>
      <c r="BT87" s="36">
        <v>0</v>
      </c>
      <c r="BU87" s="36">
        <v>0</v>
      </c>
      <c r="BV87" s="36">
        <v>0</v>
      </c>
      <c r="BW87" s="36">
        <v>0</v>
      </c>
      <c r="BX87" s="36">
        <v>0</v>
      </c>
      <c r="BZ87" s="35"/>
      <c r="CA87" s="35"/>
      <c r="CB87" s="35"/>
      <c r="CC87" s="35"/>
      <c r="CD87" s="37">
        <v>0</v>
      </c>
      <c r="CE87" s="37">
        <v>0</v>
      </c>
      <c r="CF87" s="37">
        <v>0</v>
      </c>
      <c r="CG87" s="37">
        <v>0</v>
      </c>
      <c r="CH87" s="37">
        <v>0</v>
      </c>
      <c r="CI87" s="37">
        <v>0</v>
      </c>
      <c r="CJ87" s="37">
        <v>0</v>
      </c>
      <c r="CK87" s="37">
        <v>0</v>
      </c>
      <c r="CL87" s="37">
        <v>0</v>
      </c>
      <c r="CM87" s="37">
        <v>0</v>
      </c>
      <c r="CN87" s="37">
        <v>0</v>
      </c>
      <c r="CO87" s="37">
        <v>0</v>
      </c>
      <c r="CP87" s="37">
        <v>0</v>
      </c>
      <c r="CQ87" s="37">
        <v>0</v>
      </c>
      <c r="CR87" s="37">
        <v>0</v>
      </c>
      <c r="CS87" s="37">
        <v>0</v>
      </c>
      <c r="CT87" s="37">
        <v>0</v>
      </c>
      <c r="CU87" s="37">
        <v>0</v>
      </c>
      <c r="CV87" s="37">
        <v>0</v>
      </c>
      <c r="CW87" s="37">
        <v>0</v>
      </c>
      <c r="CX87" s="37">
        <v>0</v>
      </c>
      <c r="CY87" s="37">
        <v>0</v>
      </c>
      <c r="CZ87" s="37">
        <v>0</v>
      </c>
      <c r="DA87" s="37">
        <v>0</v>
      </c>
      <c r="DB87" s="37">
        <v>0</v>
      </c>
      <c r="DC87" s="37">
        <v>0</v>
      </c>
      <c r="DD87" s="37">
        <v>0</v>
      </c>
    </row>
    <row r="88" spans="1:108" x14ac:dyDescent="0.3">
      <c r="A88" s="411">
        <v>2300207</v>
      </c>
      <c r="B88" s="412" t="s">
        <v>80</v>
      </c>
      <c r="C88" s="429">
        <v>15</v>
      </c>
      <c r="D88" s="430">
        <v>117.47721762321248</v>
      </c>
      <c r="E88" s="430">
        <v>92.360588495369655</v>
      </c>
      <c r="F88" s="431">
        <v>1.2615744729183236E-2</v>
      </c>
      <c r="G88" s="432">
        <v>9390.194359487321</v>
      </c>
      <c r="H88" s="413"/>
      <c r="I88" s="413"/>
      <c r="J88" s="413"/>
      <c r="K88" s="413"/>
      <c r="L88" s="413"/>
      <c r="M88" s="414">
        <v>92.360588495369655</v>
      </c>
      <c r="N88" s="414">
        <v>92.360588495369655</v>
      </c>
      <c r="O88" s="414">
        <v>92.360588495369655</v>
      </c>
      <c r="P88" s="414">
        <v>92.360588495369655</v>
      </c>
      <c r="Q88" s="414">
        <v>92.360588495369655</v>
      </c>
      <c r="R88" s="414">
        <v>92.360588495369655</v>
      </c>
      <c r="S88" s="414">
        <v>92.360588495369655</v>
      </c>
      <c r="T88" s="414">
        <v>92.360588495369655</v>
      </c>
      <c r="U88" s="414">
        <v>92.360588495369655</v>
      </c>
      <c r="V88" s="414">
        <v>92.360588495369655</v>
      </c>
      <c r="W88" s="414">
        <v>92.360588495369655</v>
      </c>
      <c r="X88" s="414">
        <v>92.360588495369655</v>
      </c>
      <c r="Y88" s="414">
        <v>92.360588495369655</v>
      </c>
      <c r="Z88" s="414">
        <v>92.360588495369655</v>
      </c>
      <c r="AA88" s="414">
        <v>92.360588495369655</v>
      </c>
      <c r="AB88" s="414">
        <v>0</v>
      </c>
      <c r="AC88" s="414">
        <v>0</v>
      </c>
      <c r="AD88" s="414">
        <v>0</v>
      </c>
      <c r="AE88" s="414">
        <v>0</v>
      </c>
      <c r="AF88" s="414">
        <v>0</v>
      </c>
      <c r="AG88" s="414">
        <v>0</v>
      </c>
      <c r="AH88" s="414">
        <v>0</v>
      </c>
      <c r="AI88" s="414">
        <v>0</v>
      </c>
      <c r="AJ88" s="414">
        <v>0</v>
      </c>
      <c r="AK88" s="414">
        <v>0</v>
      </c>
      <c r="AL88" s="414">
        <v>0</v>
      </c>
      <c r="AM88" s="414">
        <v>0</v>
      </c>
      <c r="AN88" s="414">
        <v>0</v>
      </c>
      <c r="AO88" s="414">
        <v>0</v>
      </c>
      <c r="AP88" s="414">
        <v>0</v>
      </c>
      <c r="AQ88" s="414">
        <v>0</v>
      </c>
      <c r="AR88" s="415">
        <f t="shared" si="33"/>
        <v>1385.4088274305452</v>
      </c>
      <c r="AS88" s="30">
        <v>0</v>
      </c>
      <c r="AT88" s="35">
        <v>0</v>
      </c>
      <c r="AU88" s="35">
        <v>0</v>
      </c>
      <c r="AV88" s="62">
        <v>0</v>
      </c>
      <c r="AW88" s="62">
        <v>0</v>
      </c>
      <c r="AX88" s="36">
        <v>0</v>
      </c>
      <c r="AY88" s="36">
        <v>0</v>
      </c>
      <c r="AZ88" s="36">
        <v>0</v>
      </c>
      <c r="BA88" s="36">
        <v>0</v>
      </c>
      <c r="BB88" s="36">
        <v>0</v>
      </c>
      <c r="BC88" s="36">
        <v>0</v>
      </c>
      <c r="BD88" s="36">
        <v>0</v>
      </c>
      <c r="BE88" s="36">
        <v>0</v>
      </c>
      <c r="BF88" s="36">
        <v>0</v>
      </c>
      <c r="BG88" s="36">
        <v>0</v>
      </c>
      <c r="BH88" s="36">
        <v>0</v>
      </c>
      <c r="BI88" s="36">
        <v>0</v>
      </c>
      <c r="BJ88" s="36">
        <v>0</v>
      </c>
      <c r="BK88" s="36">
        <v>0</v>
      </c>
      <c r="BL88" s="36">
        <v>0</v>
      </c>
      <c r="BM88" s="36">
        <v>0</v>
      </c>
      <c r="BN88" s="36">
        <v>0</v>
      </c>
      <c r="BO88" s="36">
        <v>0</v>
      </c>
      <c r="BP88" s="36">
        <v>0</v>
      </c>
      <c r="BQ88" s="36">
        <v>0</v>
      </c>
      <c r="BR88" s="36">
        <v>0</v>
      </c>
      <c r="BS88" s="36">
        <v>0</v>
      </c>
      <c r="BT88" s="36">
        <v>0</v>
      </c>
      <c r="BU88" s="36">
        <v>0</v>
      </c>
      <c r="BV88" s="36">
        <v>0</v>
      </c>
      <c r="BW88" s="36">
        <v>0</v>
      </c>
      <c r="BX88" s="36">
        <v>0</v>
      </c>
      <c r="BZ88" s="35"/>
      <c r="CA88" s="35"/>
      <c r="CB88" s="35"/>
      <c r="CC88" s="35"/>
      <c r="CD88" s="37">
        <v>95262.078214519366</v>
      </c>
      <c r="CE88" s="37">
        <v>95262.078214519366</v>
      </c>
      <c r="CF88" s="37">
        <v>95262.078214519366</v>
      </c>
      <c r="CG88" s="37">
        <v>95262.078214519366</v>
      </c>
      <c r="CH88" s="37">
        <v>95262.078214519366</v>
      </c>
      <c r="CI88" s="37">
        <v>95262.078214519366</v>
      </c>
      <c r="CJ88" s="37">
        <v>95262.078214519366</v>
      </c>
      <c r="CK88" s="37">
        <v>95262.078214519366</v>
      </c>
      <c r="CL88" s="37">
        <v>95262.078214519366</v>
      </c>
      <c r="CM88" s="37">
        <v>95262.078214519366</v>
      </c>
      <c r="CN88" s="37">
        <v>95262.078214519366</v>
      </c>
      <c r="CO88" s="37">
        <v>95262.078214519366</v>
      </c>
      <c r="CP88" s="37">
        <v>33253.716355820252</v>
      </c>
      <c r="CQ88" s="37">
        <v>0</v>
      </c>
      <c r="CR88" s="37">
        <v>0</v>
      </c>
      <c r="CS88" s="37">
        <v>0</v>
      </c>
      <c r="CT88" s="37">
        <v>0</v>
      </c>
      <c r="CU88" s="37">
        <v>0</v>
      </c>
      <c r="CV88" s="37">
        <v>0</v>
      </c>
      <c r="CW88" s="37">
        <v>0</v>
      </c>
      <c r="CX88" s="37">
        <v>0</v>
      </c>
      <c r="CY88" s="37">
        <v>0</v>
      </c>
      <c r="CZ88" s="37">
        <v>0</v>
      </c>
      <c r="DA88" s="37">
        <v>0</v>
      </c>
      <c r="DB88" s="37">
        <v>0</v>
      </c>
      <c r="DC88" s="37">
        <v>0</v>
      </c>
      <c r="DD88" s="37">
        <v>0</v>
      </c>
    </row>
    <row r="89" spans="1:108" x14ac:dyDescent="0.3">
      <c r="A89" s="411">
        <v>2300085</v>
      </c>
      <c r="B89" s="412" t="s">
        <v>80</v>
      </c>
      <c r="C89" s="429">
        <v>15</v>
      </c>
      <c r="D89" s="430">
        <v>174.47468520217944</v>
      </c>
      <c r="E89" s="430">
        <v>137.17199750595347</v>
      </c>
      <c r="F89" s="431">
        <v>1.7230536626052704E-2</v>
      </c>
      <c r="G89" s="432">
        <v>0</v>
      </c>
      <c r="H89" s="413"/>
      <c r="I89" s="413"/>
      <c r="J89" s="413"/>
      <c r="K89" s="413"/>
      <c r="L89" s="413"/>
      <c r="M89" s="414">
        <v>137.17199750595347</v>
      </c>
      <c r="N89" s="414">
        <v>137.17199750595347</v>
      </c>
      <c r="O89" s="414">
        <v>137.17199750595347</v>
      </c>
      <c r="P89" s="414">
        <v>137.17199750595347</v>
      </c>
      <c r="Q89" s="414">
        <v>137.17199750595347</v>
      </c>
      <c r="R89" s="414">
        <v>137.17199750595347</v>
      </c>
      <c r="S89" s="414">
        <v>137.17199750595347</v>
      </c>
      <c r="T89" s="414">
        <v>137.17199750595347</v>
      </c>
      <c r="U89" s="414">
        <v>137.17199750595347</v>
      </c>
      <c r="V89" s="414">
        <v>137.17199750595347</v>
      </c>
      <c r="W89" s="414">
        <v>137.17199750595347</v>
      </c>
      <c r="X89" s="414">
        <v>137.17199750595347</v>
      </c>
      <c r="Y89" s="414">
        <v>137.17199750595347</v>
      </c>
      <c r="Z89" s="414">
        <v>137.17199750595347</v>
      </c>
      <c r="AA89" s="414">
        <v>137.17199750595347</v>
      </c>
      <c r="AB89" s="414">
        <v>0</v>
      </c>
      <c r="AC89" s="414">
        <v>0</v>
      </c>
      <c r="AD89" s="414">
        <v>0</v>
      </c>
      <c r="AE89" s="414">
        <v>0</v>
      </c>
      <c r="AF89" s="414">
        <v>0</v>
      </c>
      <c r="AG89" s="414">
        <v>0</v>
      </c>
      <c r="AH89" s="414">
        <v>0</v>
      </c>
      <c r="AI89" s="414">
        <v>0</v>
      </c>
      <c r="AJ89" s="414">
        <v>0</v>
      </c>
      <c r="AK89" s="414">
        <v>0</v>
      </c>
      <c r="AL89" s="414">
        <v>0</v>
      </c>
      <c r="AM89" s="414">
        <v>0</v>
      </c>
      <c r="AN89" s="414">
        <v>0</v>
      </c>
      <c r="AO89" s="414">
        <v>0</v>
      </c>
      <c r="AP89" s="414">
        <v>0</v>
      </c>
      <c r="AQ89" s="414">
        <v>0</v>
      </c>
      <c r="AR89" s="415">
        <f t="shared" si="33"/>
        <v>2057.5799625893014</v>
      </c>
      <c r="AS89" s="30">
        <v>0</v>
      </c>
      <c r="AT89" s="35">
        <v>0</v>
      </c>
      <c r="AU89" s="35">
        <v>0</v>
      </c>
      <c r="AV89" s="62">
        <v>0</v>
      </c>
      <c r="AW89" s="62">
        <v>0</v>
      </c>
      <c r="AX89" s="36">
        <v>0</v>
      </c>
      <c r="AY89" s="36">
        <v>0</v>
      </c>
      <c r="AZ89" s="36">
        <v>0</v>
      </c>
      <c r="BA89" s="36">
        <v>0</v>
      </c>
      <c r="BB89" s="36">
        <v>0</v>
      </c>
      <c r="BC89" s="36">
        <v>0</v>
      </c>
      <c r="BD89" s="36">
        <v>0</v>
      </c>
      <c r="BE89" s="36">
        <v>0</v>
      </c>
      <c r="BF89" s="36">
        <v>0</v>
      </c>
      <c r="BG89" s="36">
        <v>0</v>
      </c>
      <c r="BH89" s="36">
        <v>0</v>
      </c>
      <c r="BI89" s="36">
        <v>0</v>
      </c>
      <c r="BJ89" s="36">
        <v>0</v>
      </c>
      <c r="BK89" s="36">
        <v>0</v>
      </c>
      <c r="BL89" s="36">
        <v>0</v>
      </c>
      <c r="BM89" s="36">
        <v>0</v>
      </c>
      <c r="BN89" s="36">
        <v>0</v>
      </c>
      <c r="BO89" s="36">
        <v>0</v>
      </c>
      <c r="BP89" s="36">
        <v>0</v>
      </c>
      <c r="BQ89" s="36">
        <v>0</v>
      </c>
      <c r="BR89" s="36">
        <v>0</v>
      </c>
      <c r="BS89" s="36">
        <v>0</v>
      </c>
      <c r="BT89" s="36">
        <v>0</v>
      </c>
      <c r="BU89" s="36">
        <v>0</v>
      </c>
      <c r="BV89" s="36">
        <v>0</v>
      </c>
      <c r="BW89" s="36">
        <v>0</v>
      </c>
      <c r="BX89" s="36">
        <v>0</v>
      </c>
      <c r="BZ89" s="35"/>
      <c r="CA89" s="35"/>
      <c r="CB89" s="35"/>
      <c r="CC89" s="35"/>
      <c r="CD89" s="37">
        <v>0</v>
      </c>
      <c r="CE89" s="37">
        <v>0</v>
      </c>
      <c r="CF89" s="37">
        <v>0</v>
      </c>
      <c r="CG89" s="37">
        <v>0</v>
      </c>
      <c r="CH89" s="37">
        <v>0</v>
      </c>
      <c r="CI89" s="37">
        <v>0</v>
      </c>
      <c r="CJ89" s="37">
        <v>0</v>
      </c>
      <c r="CK89" s="37">
        <v>0</v>
      </c>
      <c r="CL89" s="37">
        <v>0</v>
      </c>
      <c r="CM89" s="37">
        <v>0</v>
      </c>
      <c r="CN89" s="37">
        <v>0</v>
      </c>
      <c r="CO89" s="37">
        <v>0</v>
      </c>
      <c r="CP89" s="37">
        <v>0</v>
      </c>
      <c r="CQ89" s="37">
        <v>0</v>
      </c>
      <c r="CR89" s="37">
        <v>0</v>
      </c>
      <c r="CS89" s="37">
        <v>0</v>
      </c>
      <c r="CT89" s="37">
        <v>0</v>
      </c>
      <c r="CU89" s="37">
        <v>0</v>
      </c>
      <c r="CV89" s="37">
        <v>0</v>
      </c>
      <c r="CW89" s="37">
        <v>0</v>
      </c>
      <c r="CX89" s="37">
        <v>0</v>
      </c>
      <c r="CY89" s="37">
        <v>0</v>
      </c>
      <c r="CZ89" s="37">
        <v>0</v>
      </c>
      <c r="DA89" s="37">
        <v>0</v>
      </c>
      <c r="DB89" s="37">
        <v>0</v>
      </c>
      <c r="DC89" s="37">
        <v>0</v>
      </c>
      <c r="DD89" s="37">
        <v>0</v>
      </c>
    </row>
    <row r="90" spans="1:108" x14ac:dyDescent="0.3">
      <c r="A90" s="411">
        <v>2200193</v>
      </c>
      <c r="B90" s="412" t="s">
        <v>80</v>
      </c>
      <c r="C90" s="429">
        <v>12.547628245394696</v>
      </c>
      <c r="D90" s="430">
        <v>211.04642723873371</v>
      </c>
      <c r="E90" s="430">
        <v>165.92470109509247</v>
      </c>
      <c r="F90" s="431">
        <v>1.3228598712261265E-2</v>
      </c>
      <c r="G90" s="432">
        <v>7304.3258731021142</v>
      </c>
      <c r="H90" s="413"/>
      <c r="I90" s="413"/>
      <c r="J90" s="413"/>
      <c r="K90" s="413"/>
      <c r="L90" s="413"/>
      <c r="M90" s="414">
        <v>165.92470109509247</v>
      </c>
      <c r="N90" s="414">
        <v>165.92470109509247</v>
      </c>
      <c r="O90" s="414">
        <v>165.92470109509247</v>
      </c>
      <c r="P90" s="414">
        <v>165.92470109509247</v>
      </c>
      <c r="Q90" s="414">
        <v>165.92470109509247</v>
      </c>
      <c r="R90" s="414">
        <v>165.92470109509247</v>
      </c>
      <c r="S90" s="414">
        <v>165.92470109509247</v>
      </c>
      <c r="T90" s="414">
        <v>165.92470109509247</v>
      </c>
      <c r="U90" s="414">
        <v>165.92470109509247</v>
      </c>
      <c r="V90" s="414">
        <v>165.92470109509247</v>
      </c>
      <c r="W90" s="414">
        <v>165.92470109509247</v>
      </c>
      <c r="X90" s="414">
        <v>165.92470109509247</v>
      </c>
      <c r="Y90" s="414">
        <v>90.865052928344909</v>
      </c>
      <c r="Z90" s="414">
        <v>0</v>
      </c>
      <c r="AA90" s="414">
        <v>0</v>
      </c>
      <c r="AB90" s="414">
        <v>0</v>
      </c>
      <c r="AC90" s="414">
        <v>0</v>
      </c>
      <c r="AD90" s="414">
        <v>0</v>
      </c>
      <c r="AE90" s="414">
        <v>0</v>
      </c>
      <c r="AF90" s="414">
        <v>0</v>
      </c>
      <c r="AG90" s="414">
        <v>0</v>
      </c>
      <c r="AH90" s="414">
        <v>0</v>
      </c>
      <c r="AI90" s="414">
        <v>0</v>
      </c>
      <c r="AJ90" s="414">
        <v>0</v>
      </c>
      <c r="AK90" s="414">
        <v>0</v>
      </c>
      <c r="AL90" s="414">
        <v>0</v>
      </c>
      <c r="AM90" s="414">
        <v>0</v>
      </c>
      <c r="AN90" s="414">
        <v>0</v>
      </c>
      <c r="AO90" s="414">
        <v>0</v>
      </c>
      <c r="AP90" s="414">
        <v>0</v>
      </c>
      <c r="AQ90" s="414">
        <v>0</v>
      </c>
      <c r="AR90" s="415">
        <f t="shared" si="33"/>
        <v>2081.9614660694551</v>
      </c>
      <c r="AS90" s="30">
        <v>0</v>
      </c>
      <c r="AT90" s="35">
        <v>0</v>
      </c>
      <c r="AU90" s="35">
        <v>0</v>
      </c>
      <c r="AV90" s="35">
        <v>0</v>
      </c>
      <c r="AW90" s="35">
        <v>0</v>
      </c>
      <c r="AX90" s="36">
        <v>0</v>
      </c>
      <c r="AY90" s="36">
        <v>0</v>
      </c>
      <c r="AZ90" s="36">
        <v>0</v>
      </c>
      <c r="BA90" s="36">
        <v>0</v>
      </c>
      <c r="BB90" s="36">
        <v>0</v>
      </c>
      <c r="BC90" s="36">
        <v>0</v>
      </c>
      <c r="BD90" s="36">
        <v>0</v>
      </c>
      <c r="BE90" s="36">
        <v>0</v>
      </c>
      <c r="BF90" s="36">
        <v>0</v>
      </c>
      <c r="BG90" s="36">
        <v>0</v>
      </c>
      <c r="BH90" s="36">
        <v>0</v>
      </c>
      <c r="BI90" s="36">
        <v>0</v>
      </c>
      <c r="BJ90" s="36">
        <v>0</v>
      </c>
      <c r="BK90" s="36">
        <v>0</v>
      </c>
      <c r="BL90" s="36">
        <v>0</v>
      </c>
      <c r="BM90" s="36">
        <v>0</v>
      </c>
      <c r="BN90" s="36">
        <v>0</v>
      </c>
      <c r="BO90" s="36">
        <v>0</v>
      </c>
      <c r="BP90" s="36">
        <v>0</v>
      </c>
      <c r="BQ90" s="36">
        <v>0</v>
      </c>
      <c r="BR90" s="36">
        <v>0</v>
      </c>
      <c r="BS90" s="36">
        <v>1.1615071103338395E-2</v>
      </c>
      <c r="BT90" s="36">
        <v>1.1615071103338395E-2</v>
      </c>
      <c r="BU90" s="36">
        <v>7.7971998439707209E-3</v>
      </c>
      <c r="BV90" s="36">
        <v>0</v>
      </c>
      <c r="BW90" s="36">
        <v>0</v>
      </c>
      <c r="BX90" s="36">
        <v>0</v>
      </c>
      <c r="BZ90" s="35"/>
      <c r="CA90" s="35"/>
      <c r="CB90" s="35"/>
      <c r="CC90" s="35"/>
      <c r="CD90" s="37">
        <v>2077.4072494230732</v>
      </c>
      <c r="CE90" s="37">
        <v>2077.4072494230732</v>
      </c>
      <c r="CF90" s="37">
        <v>2077.4072494230732</v>
      </c>
      <c r="CG90" s="37">
        <v>2077.4072494230732</v>
      </c>
      <c r="CH90" s="37">
        <v>2077.4072494230732</v>
      </c>
      <c r="CI90" s="37">
        <v>2077.4072494230732</v>
      </c>
      <c r="CJ90" s="37">
        <v>2077.4072494230732</v>
      </c>
      <c r="CK90" s="37">
        <v>2077.4072494230732</v>
      </c>
      <c r="CL90" s="37">
        <v>2077.4072494230732</v>
      </c>
      <c r="CM90" s="37">
        <v>2077.4072494230732</v>
      </c>
      <c r="CN90" s="37">
        <v>2077.4072494230732</v>
      </c>
      <c r="CO90" s="37">
        <v>2077.4072494230732</v>
      </c>
      <c r="CP90" s="37">
        <v>2077.4072494230732</v>
      </c>
      <c r="CQ90" s="37">
        <v>2077.4072494230732</v>
      </c>
      <c r="CR90" s="37">
        <v>2077.4072494230732</v>
      </c>
      <c r="CS90" s="37">
        <v>2077.4072494230732</v>
      </c>
      <c r="CT90" s="37">
        <v>2077.4072494230732</v>
      </c>
      <c r="CU90" s="37">
        <v>2077.4072494230732</v>
      </c>
      <c r="CV90" s="37">
        <v>2077.4072494230732</v>
      </c>
      <c r="CW90" s="37">
        <v>2077.4072494230732</v>
      </c>
      <c r="CX90" s="37">
        <v>2077.4072494230732</v>
      </c>
      <c r="CY90" s="37">
        <v>2077.4072494230732</v>
      </c>
      <c r="CZ90" s="37">
        <v>2077.4072494230732</v>
      </c>
      <c r="DA90" s="37">
        <v>2077.4072494230732</v>
      </c>
      <c r="DB90" s="37">
        <v>1394.5639537591489</v>
      </c>
      <c r="DC90" s="37">
        <v>0</v>
      </c>
      <c r="DD90" s="37">
        <v>0</v>
      </c>
    </row>
    <row r="91" spans="1:108" x14ac:dyDescent="0.3">
      <c r="A91" s="411">
        <v>2300011</v>
      </c>
      <c r="B91" s="412" t="s">
        <v>80</v>
      </c>
      <c r="C91" s="429">
        <v>17.399999999999999</v>
      </c>
      <c r="D91" s="430">
        <v>67.878362368791073</v>
      </c>
      <c r="E91" s="430">
        <v>53.365968494343541</v>
      </c>
      <c r="F91" s="431">
        <v>1.4671563861707104E-2</v>
      </c>
      <c r="G91" s="432">
        <v>352.33022681044332</v>
      </c>
      <c r="H91" s="413"/>
      <c r="I91" s="413"/>
      <c r="J91" s="413"/>
      <c r="K91" s="413"/>
      <c r="L91" s="413"/>
      <c r="M91" s="414">
        <v>53.365968494343541</v>
      </c>
      <c r="N91" s="414">
        <v>53.365968494343541</v>
      </c>
      <c r="O91" s="414">
        <v>53.365968494343541</v>
      </c>
      <c r="P91" s="414">
        <v>53.365968494343541</v>
      </c>
      <c r="Q91" s="414">
        <v>53.365968494343541</v>
      </c>
      <c r="R91" s="414">
        <v>53.365968494343541</v>
      </c>
      <c r="S91" s="414">
        <v>53.365968494343541</v>
      </c>
      <c r="T91" s="414">
        <v>53.365968494343541</v>
      </c>
      <c r="U91" s="414">
        <v>53.365968494343541</v>
      </c>
      <c r="V91" s="414">
        <v>53.365968494343541</v>
      </c>
      <c r="W91" s="414">
        <v>53.365968494343541</v>
      </c>
      <c r="X91" s="414">
        <v>53.365968494343541</v>
      </c>
      <c r="Y91" s="414">
        <v>53.365968494343541</v>
      </c>
      <c r="Z91" s="414">
        <v>53.365968494343541</v>
      </c>
      <c r="AA91" s="414">
        <v>53.365968494343541</v>
      </c>
      <c r="AB91" s="414">
        <v>53.365968494343541</v>
      </c>
      <c r="AC91" s="414">
        <v>53.365968494343541</v>
      </c>
      <c r="AD91" s="414">
        <v>21.346387397737342</v>
      </c>
      <c r="AE91" s="414">
        <v>0</v>
      </c>
      <c r="AF91" s="414">
        <v>0</v>
      </c>
      <c r="AG91" s="414">
        <v>0</v>
      </c>
      <c r="AH91" s="414">
        <v>0</v>
      </c>
      <c r="AI91" s="414">
        <v>0</v>
      </c>
      <c r="AJ91" s="414">
        <v>0</v>
      </c>
      <c r="AK91" s="414">
        <v>0</v>
      </c>
      <c r="AL91" s="414">
        <v>0</v>
      </c>
      <c r="AM91" s="414">
        <v>0</v>
      </c>
      <c r="AN91" s="414">
        <v>0</v>
      </c>
      <c r="AO91" s="414">
        <v>0</v>
      </c>
      <c r="AP91" s="414">
        <v>0</v>
      </c>
      <c r="AQ91" s="414">
        <v>0</v>
      </c>
      <c r="AR91" s="415">
        <f t="shared" si="33"/>
        <v>928.56785180157726</v>
      </c>
      <c r="AS91" s="30">
        <v>0</v>
      </c>
      <c r="AT91" s="35">
        <v>0</v>
      </c>
      <c r="AU91" s="35">
        <v>0</v>
      </c>
      <c r="AV91" s="62">
        <v>0</v>
      </c>
      <c r="AW91" s="62">
        <v>0</v>
      </c>
      <c r="AX91" s="36">
        <v>0</v>
      </c>
      <c r="AY91" s="36">
        <v>0</v>
      </c>
      <c r="AZ91" s="36">
        <v>0</v>
      </c>
      <c r="BA91" s="36">
        <v>0</v>
      </c>
      <c r="BB91" s="36">
        <v>0</v>
      </c>
      <c r="BC91" s="36">
        <v>0</v>
      </c>
      <c r="BD91" s="36">
        <v>0</v>
      </c>
      <c r="BE91" s="36">
        <v>0</v>
      </c>
      <c r="BF91" s="36">
        <v>0</v>
      </c>
      <c r="BG91" s="36">
        <v>0</v>
      </c>
      <c r="BH91" s="36">
        <v>0</v>
      </c>
      <c r="BI91" s="36">
        <v>0</v>
      </c>
      <c r="BJ91" s="36">
        <v>0</v>
      </c>
      <c r="BK91" s="36">
        <v>0</v>
      </c>
      <c r="BL91" s="36">
        <v>0</v>
      </c>
      <c r="BM91" s="36">
        <v>0</v>
      </c>
      <c r="BN91" s="36">
        <v>0</v>
      </c>
      <c r="BO91" s="36">
        <v>0</v>
      </c>
      <c r="BP91" s="36">
        <v>0</v>
      </c>
      <c r="BQ91" s="36">
        <v>0</v>
      </c>
      <c r="BR91" s="36">
        <v>0</v>
      </c>
      <c r="BS91" s="36">
        <v>0</v>
      </c>
      <c r="BT91" s="36">
        <v>0</v>
      </c>
      <c r="BU91" s="36">
        <v>0</v>
      </c>
      <c r="BV91" s="36">
        <v>0</v>
      </c>
      <c r="BW91" s="36">
        <v>0</v>
      </c>
      <c r="BX91" s="36">
        <v>0</v>
      </c>
      <c r="BZ91" s="35"/>
      <c r="CA91" s="35"/>
      <c r="CB91" s="35"/>
      <c r="CC91" s="35"/>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D91" s="37">
        <v>0</v>
      </c>
    </row>
    <row r="92" spans="1:108" x14ac:dyDescent="0.3">
      <c r="A92" s="411">
        <v>2300113</v>
      </c>
      <c r="B92" s="412" t="s">
        <v>80</v>
      </c>
      <c r="C92" s="429">
        <v>15</v>
      </c>
      <c r="D92" s="430">
        <v>376.47619036935572</v>
      </c>
      <c r="E92" s="430">
        <v>295.9855808683875</v>
      </c>
      <c r="F92" s="431">
        <v>0</v>
      </c>
      <c r="G92" s="432">
        <v>0</v>
      </c>
      <c r="H92" s="413"/>
      <c r="I92" s="413"/>
      <c r="J92" s="413"/>
      <c r="K92" s="413"/>
      <c r="L92" s="413"/>
      <c r="M92" s="414">
        <v>295.9855808683875</v>
      </c>
      <c r="N92" s="414">
        <v>295.9855808683875</v>
      </c>
      <c r="O92" s="414">
        <v>295.9855808683875</v>
      </c>
      <c r="P92" s="414">
        <v>295.9855808683875</v>
      </c>
      <c r="Q92" s="414">
        <v>295.9855808683875</v>
      </c>
      <c r="R92" s="414">
        <v>295.9855808683875</v>
      </c>
      <c r="S92" s="414">
        <v>295.9855808683875</v>
      </c>
      <c r="T92" s="414">
        <v>295.9855808683875</v>
      </c>
      <c r="U92" s="414">
        <v>295.9855808683875</v>
      </c>
      <c r="V92" s="414">
        <v>295.9855808683875</v>
      </c>
      <c r="W92" s="414">
        <v>295.9855808683875</v>
      </c>
      <c r="X92" s="414">
        <v>295.9855808683875</v>
      </c>
      <c r="Y92" s="414">
        <v>295.9855808683875</v>
      </c>
      <c r="Z92" s="414">
        <v>295.9855808683875</v>
      </c>
      <c r="AA92" s="414">
        <v>295.9855808683875</v>
      </c>
      <c r="AB92" s="414">
        <v>0</v>
      </c>
      <c r="AC92" s="414">
        <v>0</v>
      </c>
      <c r="AD92" s="414">
        <v>0</v>
      </c>
      <c r="AE92" s="414">
        <v>0</v>
      </c>
      <c r="AF92" s="414">
        <v>0</v>
      </c>
      <c r="AG92" s="414">
        <v>0</v>
      </c>
      <c r="AH92" s="414">
        <v>0</v>
      </c>
      <c r="AI92" s="414">
        <v>0</v>
      </c>
      <c r="AJ92" s="414">
        <v>0</v>
      </c>
      <c r="AK92" s="414">
        <v>0</v>
      </c>
      <c r="AL92" s="414">
        <v>0</v>
      </c>
      <c r="AM92" s="414">
        <v>0</v>
      </c>
      <c r="AN92" s="414">
        <v>0</v>
      </c>
      <c r="AO92" s="414">
        <v>0</v>
      </c>
      <c r="AP92" s="414">
        <v>0</v>
      </c>
      <c r="AQ92" s="414">
        <v>0</v>
      </c>
      <c r="AR92" s="415">
        <f t="shared" si="33"/>
        <v>4439.7837130258122</v>
      </c>
      <c r="AS92" s="30">
        <v>0</v>
      </c>
      <c r="AT92" s="35">
        <v>0</v>
      </c>
      <c r="AU92" s="35">
        <v>0</v>
      </c>
      <c r="AV92" s="62">
        <v>0</v>
      </c>
      <c r="AW92" s="62">
        <v>0</v>
      </c>
      <c r="AX92" s="36">
        <v>0</v>
      </c>
      <c r="AY92" s="36">
        <v>0</v>
      </c>
      <c r="AZ92" s="36">
        <v>0</v>
      </c>
      <c r="BA92" s="36">
        <v>0</v>
      </c>
      <c r="BB92" s="36">
        <v>0</v>
      </c>
      <c r="BC92" s="36">
        <v>0</v>
      </c>
      <c r="BD92" s="36">
        <v>0</v>
      </c>
      <c r="BE92" s="36">
        <v>0</v>
      </c>
      <c r="BF92" s="36">
        <v>0</v>
      </c>
      <c r="BG92" s="36">
        <v>0</v>
      </c>
      <c r="BH92" s="36">
        <v>0</v>
      </c>
      <c r="BI92" s="36">
        <v>0</v>
      </c>
      <c r="BJ92" s="36">
        <v>0</v>
      </c>
      <c r="BK92" s="36">
        <v>0</v>
      </c>
      <c r="BL92" s="36">
        <v>0</v>
      </c>
      <c r="BM92" s="36">
        <v>0</v>
      </c>
      <c r="BN92" s="36">
        <v>0</v>
      </c>
      <c r="BO92" s="36">
        <v>0</v>
      </c>
      <c r="BP92" s="36">
        <v>0</v>
      </c>
      <c r="BQ92" s="36">
        <v>0</v>
      </c>
      <c r="BR92" s="36">
        <v>0</v>
      </c>
      <c r="BS92" s="36">
        <v>0</v>
      </c>
      <c r="BT92" s="36">
        <v>0</v>
      </c>
      <c r="BU92" s="36">
        <v>0</v>
      </c>
      <c r="BV92" s="36">
        <v>0</v>
      </c>
      <c r="BW92" s="36">
        <v>0</v>
      </c>
      <c r="BX92" s="36">
        <v>0</v>
      </c>
      <c r="BZ92" s="35"/>
      <c r="CA92" s="35"/>
      <c r="CB92" s="35"/>
      <c r="CC92" s="35"/>
      <c r="CD92" s="37">
        <v>3244.647070276776</v>
      </c>
      <c r="CE92" s="37">
        <v>3244.647070276776</v>
      </c>
      <c r="CF92" s="37">
        <v>3244.647070276776</v>
      </c>
      <c r="CG92" s="37">
        <v>3244.647070276776</v>
      </c>
      <c r="CH92" s="37">
        <v>3244.647070276776</v>
      </c>
      <c r="CI92" s="37">
        <v>3244.647070276776</v>
      </c>
      <c r="CJ92" s="37">
        <v>3244.647070276776</v>
      </c>
      <c r="CK92" s="37">
        <v>3244.647070276776</v>
      </c>
      <c r="CL92" s="37">
        <v>3244.647070276776</v>
      </c>
      <c r="CM92" s="37">
        <v>3244.647070276776</v>
      </c>
      <c r="CN92" s="37">
        <v>3244.647070276776</v>
      </c>
      <c r="CO92" s="37">
        <v>3244.647070276776</v>
      </c>
      <c r="CP92" s="37">
        <v>3244.647070276776</v>
      </c>
      <c r="CQ92" s="37">
        <v>3244.647070276776</v>
      </c>
      <c r="CR92" s="37">
        <v>3244.647070276776</v>
      </c>
      <c r="CS92" s="37">
        <v>3244.647070276776</v>
      </c>
      <c r="CT92" s="37">
        <v>3244.647070276776</v>
      </c>
      <c r="CU92" s="37">
        <v>3244.647070276776</v>
      </c>
      <c r="CV92" s="37">
        <v>3244.647070276776</v>
      </c>
      <c r="CW92" s="37">
        <v>3244.647070276776</v>
      </c>
      <c r="CX92" s="37">
        <v>3244.647070276776</v>
      </c>
      <c r="CY92" s="37">
        <v>3244.647070276776</v>
      </c>
      <c r="CZ92" s="37">
        <v>3244.647070276776</v>
      </c>
      <c r="DA92" s="37">
        <v>3244.647070276776</v>
      </c>
      <c r="DB92" s="37">
        <v>2178.1323080175266</v>
      </c>
      <c r="DC92" s="37">
        <v>0</v>
      </c>
      <c r="DD92" s="37">
        <v>0</v>
      </c>
    </row>
    <row r="93" spans="1:108" x14ac:dyDescent="0.3">
      <c r="A93" s="411">
        <v>2300275</v>
      </c>
      <c r="B93" s="412" t="s">
        <v>80</v>
      </c>
      <c r="C93" s="429">
        <v>15</v>
      </c>
      <c r="D93" s="430">
        <v>0</v>
      </c>
      <c r="E93" s="430">
        <v>0</v>
      </c>
      <c r="F93" s="431">
        <v>0</v>
      </c>
      <c r="G93" s="432">
        <v>0</v>
      </c>
      <c r="H93" s="413"/>
      <c r="I93" s="413"/>
      <c r="J93" s="413"/>
      <c r="K93" s="413"/>
      <c r="L93" s="413"/>
      <c r="M93" s="414">
        <v>0</v>
      </c>
      <c r="N93" s="414">
        <v>0</v>
      </c>
      <c r="O93" s="414">
        <v>0</v>
      </c>
      <c r="P93" s="414">
        <v>0</v>
      </c>
      <c r="Q93" s="414">
        <v>0</v>
      </c>
      <c r="R93" s="414">
        <v>0</v>
      </c>
      <c r="S93" s="414">
        <v>0</v>
      </c>
      <c r="T93" s="414">
        <v>0</v>
      </c>
      <c r="U93" s="414">
        <v>0</v>
      </c>
      <c r="V93" s="414">
        <v>0</v>
      </c>
      <c r="W93" s="414">
        <v>0</v>
      </c>
      <c r="X93" s="414">
        <v>0</v>
      </c>
      <c r="Y93" s="414">
        <v>0</v>
      </c>
      <c r="Z93" s="414">
        <v>0</v>
      </c>
      <c r="AA93" s="414">
        <v>0</v>
      </c>
      <c r="AB93" s="414">
        <v>0</v>
      </c>
      <c r="AC93" s="414">
        <v>0</v>
      </c>
      <c r="AD93" s="414">
        <v>0</v>
      </c>
      <c r="AE93" s="414">
        <v>0</v>
      </c>
      <c r="AF93" s="414">
        <v>0</v>
      </c>
      <c r="AG93" s="414">
        <v>0</v>
      </c>
      <c r="AH93" s="414">
        <v>0</v>
      </c>
      <c r="AI93" s="414">
        <v>0</v>
      </c>
      <c r="AJ93" s="414">
        <v>0</v>
      </c>
      <c r="AK93" s="414">
        <v>0</v>
      </c>
      <c r="AL93" s="414">
        <v>0</v>
      </c>
      <c r="AM93" s="414">
        <v>0</v>
      </c>
      <c r="AN93" s="414">
        <v>0</v>
      </c>
      <c r="AO93" s="414">
        <v>0</v>
      </c>
      <c r="AP93" s="414">
        <v>0</v>
      </c>
      <c r="AQ93" s="414">
        <v>0</v>
      </c>
      <c r="AR93" s="415">
        <f t="shared" si="33"/>
        <v>0</v>
      </c>
      <c r="AS93" s="30">
        <v>0</v>
      </c>
      <c r="AT93" s="35">
        <v>0</v>
      </c>
      <c r="AU93" s="35">
        <v>0</v>
      </c>
      <c r="AV93" s="35">
        <v>0</v>
      </c>
      <c r="AW93" s="35">
        <v>0</v>
      </c>
      <c r="AX93" s="36">
        <v>0</v>
      </c>
      <c r="AY93" s="36">
        <v>0</v>
      </c>
      <c r="AZ93" s="36">
        <v>0</v>
      </c>
      <c r="BA93" s="36">
        <v>0</v>
      </c>
      <c r="BB93" s="36">
        <v>0</v>
      </c>
      <c r="BC93" s="36">
        <v>0</v>
      </c>
      <c r="BD93" s="36">
        <v>0</v>
      </c>
      <c r="BE93" s="36">
        <v>0</v>
      </c>
      <c r="BF93" s="36">
        <v>0</v>
      </c>
      <c r="BG93" s="36">
        <v>0</v>
      </c>
      <c r="BH93" s="36">
        <v>0</v>
      </c>
      <c r="BI93" s="36">
        <v>0</v>
      </c>
      <c r="BJ93" s="36">
        <v>0</v>
      </c>
      <c r="BK93" s="36">
        <v>0</v>
      </c>
      <c r="BL93" s="36">
        <v>0</v>
      </c>
      <c r="BM93" s="36">
        <v>0</v>
      </c>
      <c r="BN93" s="36">
        <v>0</v>
      </c>
      <c r="BO93" s="36">
        <v>0</v>
      </c>
      <c r="BP93" s="36">
        <v>0</v>
      </c>
      <c r="BQ93" s="36">
        <v>0</v>
      </c>
      <c r="BR93" s="36">
        <v>0</v>
      </c>
      <c r="BS93" s="36">
        <v>0</v>
      </c>
      <c r="BT93" s="36">
        <v>0</v>
      </c>
      <c r="BU93" s="36">
        <v>0</v>
      </c>
      <c r="BV93" s="36">
        <v>0</v>
      </c>
      <c r="BW93" s="36">
        <v>0</v>
      </c>
      <c r="BX93" s="36">
        <v>0</v>
      </c>
      <c r="BZ93" s="35"/>
      <c r="CA93" s="35"/>
      <c r="CB93" s="35"/>
      <c r="CC93" s="35"/>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D93" s="37">
        <v>0</v>
      </c>
    </row>
    <row r="94" spans="1:108" x14ac:dyDescent="0.3">
      <c r="A94" s="411">
        <v>2200141</v>
      </c>
      <c r="B94" s="412" t="s">
        <v>80</v>
      </c>
      <c r="C94" s="429">
        <v>14.478032590840034</v>
      </c>
      <c r="D94" s="430">
        <v>0</v>
      </c>
      <c r="E94" s="430">
        <v>0</v>
      </c>
      <c r="F94" s="431">
        <v>0</v>
      </c>
      <c r="G94" s="432">
        <v>0</v>
      </c>
      <c r="H94" s="413"/>
      <c r="I94" s="413"/>
      <c r="J94" s="413"/>
      <c r="K94" s="413"/>
      <c r="L94" s="413"/>
      <c r="M94" s="414">
        <v>0</v>
      </c>
      <c r="N94" s="414">
        <v>0</v>
      </c>
      <c r="O94" s="414">
        <v>0</v>
      </c>
      <c r="P94" s="414">
        <v>0</v>
      </c>
      <c r="Q94" s="414">
        <v>0</v>
      </c>
      <c r="R94" s="414">
        <v>0</v>
      </c>
      <c r="S94" s="414">
        <v>0</v>
      </c>
      <c r="T94" s="414">
        <v>0</v>
      </c>
      <c r="U94" s="414">
        <v>0</v>
      </c>
      <c r="V94" s="414">
        <v>0</v>
      </c>
      <c r="W94" s="414">
        <v>0</v>
      </c>
      <c r="X94" s="414">
        <v>0</v>
      </c>
      <c r="Y94" s="414">
        <v>0</v>
      </c>
      <c r="Z94" s="414">
        <v>0</v>
      </c>
      <c r="AA94" s="414">
        <v>0</v>
      </c>
      <c r="AB94" s="414">
        <v>0</v>
      </c>
      <c r="AC94" s="414">
        <v>0</v>
      </c>
      <c r="AD94" s="414">
        <v>0</v>
      </c>
      <c r="AE94" s="414">
        <v>0</v>
      </c>
      <c r="AF94" s="414">
        <v>0</v>
      </c>
      <c r="AG94" s="414">
        <v>0</v>
      </c>
      <c r="AH94" s="414">
        <v>0</v>
      </c>
      <c r="AI94" s="414">
        <v>0</v>
      </c>
      <c r="AJ94" s="414">
        <v>0</v>
      </c>
      <c r="AK94" s="414">
        <v>0</v>
      </c>
      <c r="AL94" s="414">
        <v>0</v>
      </c>
      <c r="AM94" s="414">
        <v>0</v>
      </c>
      <c r="AN94" s="414">
        <v>0</v>
      </c>
      <c r="AO94" s="414">
        <v>0</v>
      </c>
      <c r="AP94" s="414">
        <v>0</v>
      </c>
      <c r="AQ94" s="414">
        <v>0</v>
      </c>
      <c r="AR94" s="415">
        <f t="shared" si="33"/>
        <v>0</v>
      </c>
      <c r="AS94" s="30">
        <v>0</v>
      </c>
      <c r="AT94" s="35">
        <v>0</v>
      </c>
      <c r="AU94" s="35">
        <v>0</v>
      </c>
      <c r="AV94" s="62">
        <v>0</v>
      </c>
      <c r="AW94" s="62">
        <v>0</v>
      </c>
      <c r="AX94" s="36">
        <v>0</v>
      </c>
      <c r="AY94" s="36">
        <v>0</v>
      </c>
      <c r="AZ94" s="36">
        <v>0</v>
      </c>
      <c r="BA94" s="36">
        <v>0</v>
      </c>
      <c r="BB94" s="36">
        <v>0</v>
      </c>
      <c r="BC94" s="36">
        <v>0</v>
      </c>
      <c r="BD94" s="36">
        <v>0</v>
      </c>
      <c r="BE94" s="36">
        <v>0</v>
      </c>
      <c r="BF94" s="36">
        <v>0</v>
      </c>
      <c r="BG94" s="36">
        <v>0</v>
      </c>
      <c r="BH94" s="36">
        <v>0</v>
      </c>
      <c r="BI94" s="36">
        <v>0</v>
      </c>
      <c r="BJ94" s="36">
        <v>0</v>
      </c>
      <c r="BK94" s="36">
        <v>0</v>
      </c>
      <c r="BL94" s="36">
        <v>0</v>
      </c>
      <c r="BM94" s="36">
        <v>0</v>
      </c>
      <c r="BN94" s="36">
        <v>0</v>
      </c>
      <c r="BO94" s="36">
        <v>0</v>
      </c>
      <c r="BP94" s="36">
        <v>0</v>
      </c>
      <c r="BQ94" s="36">
        <v>0</v>
      </c>
      <c r="BR94" s="36">
        <v>0</v>
      </c>
      <c r="BS94" s="36">
        <v>0</v>
      </c>
      <c r="BT94" s="36">
        <v>0</v>
      </c>
      <c r="BU94" s="36">
        <v>0</v>
      </c>
      <c r="BV94" s="36">
        <v>0</v>
      </c>
      <c r="BW94" s="36">
        <v>0</v>
      </c>
      <c r="BX94" s="36">
        <v>0</v>
      </c>
      <c r="BZ94" s="35"/>
      <c r="CA94" s="35"/>
      <c r="CB94" s="35"/>
      <c r="CC94" s="35"/>
      <c r="CD94" s="37">
        <v>8935.2058885365823</v>
      </c>
      <c r="CE94" s="37">
        <v>8935.2058885365823</v>
      </c>
      <c r="CF94" s="37">
        <v>8935.2058885365823</v>
      </c>
      <c r="CG94" s="37">
        <v>8935.2058885365823</v>
      </c>
      <c r="CH94" s="37">
        <v>8935.2058885365823</v>
      </c>
      <c r="CI94" s="37">
        <v>8935.2058885365823</v>
      </c>
      <c r="CJ94" s="37">
        <v>8935.2058885365823</v>
      </c>
      <c r="CK94" s="37">
        <v>8935.2058885365823</v>
      </c>
      <c r="CL94" s="37">
        <v>8935.2058885365823</v>
      </c>
      <c r="CM94" s="37">
        <v>8935.2058885365823</v>
      </c>
      <c r="CN94" s="37">
        <v>8935.2058885365823</v>
      </c>
      <c r="CO94" s="37">
        <v>8935.2058885365823</v>
      </c>
      <c r="CP94" s="37">
        <v>8935.2058885365823</v>
      </c>
      <c r="CQ94" s="37">
        <v>8935.2058885365823</v>
      </c>
      <c r="CR94" s="37">
        <v>3598.9234335338301</v>
      </c>
      <c r="CS94" s="37">
        <v>0</v>
      </c>
      <c r="CT94" s="37">
        <v>0</v>
      </c>
      <c r="CU94" s="37">
        <v>0</v>
      </c>
      <c r="CV94" s="37">
        <v>0</v>
      </c>
      <c r="CW94" s="37">
        <v>0</v>
      </c>
      <c r="CX94" s="37">
        <v>0</v>
      </c>
      <c r="CY94" s="37">
        <v>0</v>
      </c>
      <c r="CZ94" s="37">
        <v>0</v>
      </c>
      <c r="DA94" s="37">
        <v>0</v>
      </c>
      <c r="DB94" s="37">
        <v>0</v>
      </c>
      <c r="DC94" s="37">
        <v>0</v>
      </c>
      <c r="DD94" s="37">
        <v>0</v>
      </c>
    </row>
    <row r="95" spans="1:108" x14ac:dyDescent="0.3">
      <c r="A95" s="411">
        <v>2300247</v>
      </c>
      <c r="B95" s="412" t="s">
        <v>80</v>
      </c>
      <c r="C95" s="429">
        <v>12.547628245394696</v>
      </c>
      <c r="D95" s="430">
        <v>4.3077282272515882</v>
      </c>
      <c r="E95" s="430">
        <v>3.3867359322651991</v>
      </c>
      <c r="F95" s="431">
        <v>2.6156547453789315E-4</v>
      </c>
      <c r="G95" s="432">
        <v>0</v>
      </c>
      <c r="H95" s="413"/>
      <c r="I95" s="413"/>
      <c r="J95" s="413"/>
      <c r="K95" s="413"/>
      <c r="L95" s="413"/>
      <c r="M95" s="414">
        <v>3.3867359322651991</v>
      </c>
      <c r="N95" s="414">
        <v>3.3867359322651991</v>
      </c>
      <c r="O95" s="414">
        <v>3.3867359322651991</v>
      </c>
      <c r="P95" s="414">
        <v>3.3867359322651991</v>
      </c>
      <c r="Q95" s="414">
        <v>3.3867359322651991</v>
      </c>
      <c r="R95" s="414">
        <v>3.3867359322651991</v>
      </c>
      <c r="S95" s="414">
        <v>3.3867359322651991</v>
      </c>
      <c r="T95" s="414">
        <v>3.3867359322651991</v>
      </c>
      <c r="U95" s="414">
        <v>3.3867359322651991</v>
      </c>
      <c r="V95" s="414">
        <v>3.3867359322651991</v>
      </c>
      <c r="W95" s="414">
        <v>3.3867359322651991</v>
      </c>
      <c r="X95" s="414">
        <v>3.3867359322651991</v>
      </c>
      <c r="Y95" s="414">
        <v>1.8546722562015614</v>
      </c>
      <c r="Z95" s="414">
        <v>0</v>
      </c>
      <c r="AA95" s="414">
        <v>0</v>
      </c>
      <c r="AB95" s="414">
        <v>0</v>
      </c>
      <c r="AC95" s="414">
        <v>0</v>
      </c>
      <c r="AD95" s="414">
        <v>0</v>
      </c>
      <c r="AE95" s="414">
        <v>0</v>
      </c>
      <c r="AF95" s="414">
        <v>0</v>
      </c>
      <c r="AG95" s="414">
        <v>0</v>
      </c>
      <c r="AH95" s="414">
        <v>0</v>
      </c>
      <c r="AI95" s="414">
        <v>0</v>
      </c>
      <c r="AJ95" s="414">
        <v>0</v>
      </c>
      <c r="AK95" s="414">
        <v>0</v>
      </c>
      <c r="AL95" s="414">
        <v>0</v>
      </c>
      <c r="AM95" s="414">
        <v>0</v>
      </c>
      <c r="AN95" s="414">
        <v>0</v>
      </c>
      <c r="AO95" s="414">
        <v>0</v>
      </c>
      <c r="AP95" s="414">
        <v>0</v>
      </c>
      <c r="AQ95" s="414">
        <v>0</v>
      </c>
      <c r="AR95" s="415">
        <f t="shared" si="33"/>
        <v>42.495503443383946</v>
      </c>
      <c r="AS95" s="30">
        <v>0</v>
      </c>
      <c r="AT95" s="35">
        <v>0</v>
      </c>
      <c r="AU95" s="35">
        <v>0</v>
      </c>
      <c r="AV95" s="62">
        <v>0</v>
      </c>
      <c r="AW95" s="62">
        <v>0</v>
      </c>
      <c r="AX95" s="36">
        <v>0</v>
      </c>
      <c r="AY95" s="36">
        <v>0</v>
      </c>
      <c r="AZ95" s="36">
        <v>0</v>
      </c>
      <c r="BA95" s="36">
        <v>0</v>
      </c>
      <c r="BB95" s="36">
        <v>0</v>
      </c>
      <c r="BC95" s="36">
        <v>0</v>
      </c>
      <c r="BD95" s="36">
        <v>0</v>
      </c>
      <c r="BE95" s="36">
        <v>0</v>
      </c>
      <c r="BF95" s="36">
        <v>0</v>
      </c>
      <c r="BG95" s="36">
        <v>0</v>
      </c>
      <c r="BH95" s="36">
        <v>0</v>
      </c>
      <c r="BI95" s="36">
        <v>0</v>
      </c>
      <c r="BJ95" s="36">
        <v>0</v>
      </c>
      <c r="BK95" s="36">
        <v>0</v>
      </c>
      <c r="BL95" s="36">
        <v>0</v>
      </c>
      <c r="BM95" s="36">
        <v>0</v>
      </c>
      <c r="BN95" s="36">
        <v>0</v>
      </c>
      <c r="BO95" s="36">
        <v>0</v>
      </c>
      <c r="BP95" s="36">
        <v>0</v>
      </c>
      <c r="BQ95" s="36">
        <v>0</v>
      </c>
      <c r="BR95" s="36">
        <v>0</v>
      </c>
      <c r="BS95" s="36">
        <v>0</v>
      </c>
      <c r="BT95" s="36">
        <v>0</v>
      </c>
      <c r="BU95" s="36">
        <v>0</v>
      </c>
      <c r="BV95" s="36">
        <v>0</v>
      </c>
      <c r="BW95" s="36">
        <v>0</v>
      </c>
      <c r="BX95" s="36">
        <v>0</v>
      </c>
      <c r="BZ95" s="35"/>
      <c r="CA95" s="35"/>
      <c r="CB95" s="35"/>
      <c r="CC95" s="35"/>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D95" s="37">
        <v>0</v>
      </c>
    </row>
    <row r="96" spans="1:108" x14ac:dyDescent="0.3">
      <c r="A96" s="411">
        <v>2200735</v>
      </c>
      <c r="B96" s="412" t="s">
        <v>80</v>
      </c>
      <c r="C96" s="429">
        <v>15</v>
      </c>
      <c r="D96" s="430">
        <v>606.8436001518287</v>
      </c>
      <c r="E96" s="430">
        <v>477.10043843936774</v>
      </c>
      <c r="F96" s="431">
        <v>7.1718226040271393E-2</v>
      </c>
      <c r="G96" s="432">
        <v>0</v>
      </c>
      <c r="H96" s="413"/>
      <c r="I96" s="413"/>
      <c r="J96" s="413"/>
      <c r="K96" s="413"/>
      <c r="L96" s="413"/>
      <c r="M96" s="414">
        <v>477.10043843936774</v>
      </c>
      <c r="N96" s="414">
        <v>477.10043843936774</v>
      </c>
      <c r="O96" s="414">
        <v>477.10043843936774</v>
      </c>
      <c r="P96" s="414">
        <v>477.10043843936774</v>
      </c>
      <c r="Q96" s="414">
        <v>477.10043843936774</v>
      </c>
      <c r="R96" s="414">
        <v>477.10043843936774</v>
      </c>
      <c r="S96" s="414">
        <v>477.10043843936774</v>
      </c>
      <c r="T96" s="414">
        <v>477.10043843936774</v>
      </c>
      <c r="U96" s="414">
        <v>477.10043843936774</v>
      </c>
      <c r="V96" s="414">
        <v>477.10043843936774</v>
      </c>
      <c r="W96" s="414">
        <v>477.10043843936774</v>
      </c>
      <c r="X96" s="414">
        <v>477.10043843936774</v>
      </c>
      <c r="Y96" s="414">
        <v>477.10043843936774</v>
      </c>
      <c r="Z96" s="414">
        <v>477.10043843936774</v>
      </c>
      <c r="AA96" s="414">
        <v>477.10043843936774</v>
      </c>
      <c r="AB96" s="414">
        <v>0</v>
      </c>
      <c r="AC96" s="414">
        <v>0</v>
      </c>
      <c r="AD96" s="414">
        <v>0</v>
      </c>
      <c r="AE96" s="414">
        <v>0</v>
      </c>
      <c r="AF96" s="414">
        <v>0</v>
      </c>
      <c r="AG96" s="414">
        <v>0</v>
      </c>
      <c r="AH96" s="414">
        <v>0</v>
      </c>
      <c r="AI96" s="414">
        <v>0</v>
      </c>
      <c r="AJ96" s="414">
        <v>0</v>
      </c>
      <c r="AK96" s="414">
        <v>0</v>
      </c>
      <c r="AL96" s="414">
        <v>0</v>
      </c>
      <c r="AM96" s="414">
        <v>0</v>
      </c>
      <c r="AN96" s="414">
        <v>0</v>
      </c>
      <c r="AO96" s="414">
        <v>0</v>
      </c>
      <c r="AP96" s="414">
        <v>0</v>
      </c>
      <c r="AQ96" s="414">
        <v>0</v>
      </c>
      <c r="AR96" s="415">
        <f t="shared" si="33"/>
        <v>7156.5065765905129</v>
      </c>
      <c r="AS96" s="30">
        <v>0</v>
      </c>
      <c r="AT96" s="35">
        <v>0</v>
      </c>
      <c r="AU96" s="35">
        <v>0</v>
      </c>
      <c r="AV96" s="35">
        <v>0</v>
      </c>
      <c r="AW96" s="35">
        <v>0</v>
      </c>
      <c r="AX96" s="36">
        <v>0</v>
      </c>
      <c r="AY96" s="36">
        <v>0</v>
      </c>
      <c r="AZ96" s="36">
        <v>0</v>
      </c>
      <c r="BA96" s="36">
        <v>0</v>
      </c>
      <c r="BB96" s="36">
        <v>0</v>
      </c>
      <c r="BC96" s="36">
        <v>0</v>
      </c>
      <c r="BD96" s="36">
        <v>0</v>
      </c>
      <c r="BE96" s="36">
        <v>0</v>
      </c>
      <c r="BF96" s="36">
        <v>0</v>
      </c>
      <c r="BG96" s="36">
        <v>0</v>
      </c>
      <c r="BH96" s="36">
        <v>0</v>
      </c>
      <c r="BI96" s="36">
        <v>0</v>
      </c>
      <c r="BJ96" s="36">
        <v>0</v>
      </c>
      <c r="BK96" s="36">
        <v>0</v>
      </c>
      <c r="BL96" s="36">
        <v>0</v>
      </c>
      <c r="BM96" s="36">
        <v>0</v>
      </c>
      <c r="BN96" s="36">
        <v>0</v>
      </c>
      <c r="BO96" s="36">
        <v>0</v>
      </c>
      <c r="BP96" s="36">
        <v>0</v>
      </c>
      <c r="BQ96" s="36">
        <v>0</v>
      </c>
      <c r="BR96" s="36">
        <v>0</v>
      </c>
      <c r="BS96" s="36">
        <v>0</v>
      </c>
      <c r="BT96" s="36">
        <v>0</v>
      </c>
      <c r="BU96" s="36">
        <v>0</v>
      </c>
      <c r="BV96" s="36">
        <v>0</v>
      </c>
      <c r="BW96" s="36">
        <v>0</v>
      </c>
      <c r="BX96" s="36">
        <v>0</v>
      </c>
      <c r="BZ96" s="35"/>
      <c r="CA96" s="35"/>
      <c r="CB96" s="35"/>
      <c r="CC96" s="35"/>
      <c r="CD96" s="37">
        <v>5126.1214074759873</v>
      </c>
      <c r="CE96" s="37">
        <v>5126.1214074759873</v>
      </c>
      <c r="CF96" s="37">
        <v>5126.1214074759873</v>
      </c>
      <c r="CG96" s="37">
        <v>5126.1214074759873</v>
      </c>
      <c r="CH96" s="37">
        <v>5126.1214074759873</v>
      </c>
      <c r="CI96" s="37">
        <v>5126.1214074759873</v>
      </c>
      <c r="CJ96" s="37">
        <v>5126.1214074759873</v>
      </c>
      <c r="CK96" s="37">
        <v>5126.1214074759873</v>
      </c>
      <c r="CL96" s="37">
        <v>5126.1214074759873</v>
      </c>
      <c r="CM96" s="37">
        <v>5126.1214074759873</v>
      </c>
      <c r="CN96" s="37">
        <v>5126.1214074759873</v>
      </c>
      <c r="CO96" s="37">
        <v>5126.1214074759873</v>
      </c>
      <c r="CP96" s="37">
        <v>5126.1214074759873</v>
      </c>
      <c r="CQ96" s="37">
        <v>5126.1214074759873</v>
      </c>
      <c r="CR96" s="37">
        <v>5126.1214074759873</v>
      </c>
      <c r="CS96" s="37">
        <v>5126.1214074759873</v>
      </c>
      <c r="CT96" s="37">
        <v>5126.1214074759873</v>
      </c>
      <c r="CU96" s="37">
        <v>5126.1214074759873</v>
      </c>
      <c r="CV96" s="37">
        <v>5126.1214074759873</v>
      </c>
      <c r="CW96" s="37">
        <v>5126.1214074759873</v>
      </c>
      <c r="CX96" s="37">
        <v>5126.1214074759873</v>
      </c>
      <c r="CY96" s="37">
        <v>5126.1214074759873</v>
      </c>
      <c r="CZ96" s="37">
        <v>5126.1214074759873</v>
      </c>
      <c r="DA96" s="37">
        <v>5126.1214074759873</v>
      </c>
      <c r="DB96" s="37">
        <v>3441.1664537343013</v>
      </c>
      <c r="DC96" s="37">
        <v>0</v>
      </c>
      <c r="DD96" s="37">
        <v>0</v>
      </c>
    </row>
    <row r="97" spans="1:108" x14ac:dyDescent="0.3">
      <c r="A97" s="411">
        <v>2300227</v>
      </c>
      <c r="B97" s="412" t="s">
        <v>80</v>
      </c>
      <c r="C97" s="429">
        <v>14.478032590840034</v>
      </c>
      <c r="D97" s="430">
        <v>4.2983094214505817</v>
      </c>
      <c r="E97" s="430">
        <v>3.3793308671444473</v>
      </c>
      <c r="F97" s="431">
        <v>2.6070647462151259E-4</v>
      </c>
      <c r="G97" s="432">
        <v>0</v>
      </c>
      <c r="H97" s="413"/>
      <c r="I97" s="413"/>
      <c r="J97" s="413"/>
      <c r="K97" s="413"/>
      <c r="L97" s="413"/>
      <c r="M97" s="414">
        <v>3.3793308671444473</v>
      </c>
      <c r="N97" s="414">
        <v>3.3793308671444473</v>
      </c>
      <c r="O97" s="414">
        <v>3.3793308671444473</v>
      </c>
      <c r="P97" s="414">
        <v>3.3793308671444473</v>
      </c>
      <c r="Q97" s="414">
        <v>3.3793308671444473</v>
      </c>
      <c r="R97" s="414">
        <v>3.3793308671444473</v>
      </c>
      <c r="S97" s="414">
        <v>3.3793308671444473</v>
      </c>
      <c r="T97" s="414">
        <v>3.3793308671444473</v>
      </c>
      <c r="U97" s="414">
        <v>3.3793308671444473</v>
      </c>
      <c r="V97" s="414">
        <v>3.3793308671444473</v>
      </c>
      <c r="W97" s="414">
        <v>3.3793308671444473</v>
      </c>
      <c r="X97" s="414">
        <v>3.3793308671444473</v>
      </c>
      <c r="Y97" s="414">
        <v>3.3793308671444473</v>
      </c>
      <c r="Z97" s="414">
        <v>3.3793308671444473</v>
      </c>
      <c r="AA97" s="414">
        <v>1.6154302897267574</v>
      </c>
      <c r="AB97" s="414">
        <v>0</v>
      </c>
      <c r="AC97" s="414">
        <v>0</v>
      </c>
      <c r="AD97" s="414">
        <v>0</v>
      </c>
      <c r="AE97" s="414">
        <v>0</v>
      </c>
      <c r="AF97" s="414">
        <v>0</v>
      </c>
      <c r="AG97" s="414">
        <v>0</v>
      </c>
      <c r="AH97" s="414">
        <v>0</v>
      </c>
      <c r="AI97" s="414">
        <v>0</v>
      </c>
      <c r="AJ97" s="414">
        <v>0</v>
      </c>
      <c r="AK97" s="414">
        <v>0</v>
      </c>
      <c r="AL97" s="414">
        <v>0</v>
      </c>
      <c r="AM97" s="414">
        <v>0</v>
      </c>
      <c r="AN97" s="414">
        <v>0</v>
      </c>
      <c r="AO97" s="414">
        <v>0</v>
      </c>
      <c r="AP97" s="414">
        <v>0</v>
      </c>
      <c r="AQ97" s="414">
        <v>0</v>
      </c>
      <c r="AR97" s="415">
        <f t="shared" si="33"/>
        <v>48.926062429749017</v>
      </c>
      <c r="AS97" s="30">
        <v>0</v>
      </c>
      <c r="AT97" s="35">
        <v>0</v>
      </c>
      <c r="AU97" s="35">
        <v>0</v>
      </c>
      <c r="AV97" s="62">
        <v>0</v>
      </c>
      <c r="AW97" s="62">
        <v>0</v>
      </c>
      <c r="AX97" s="36">
        <v>0</v>
      </c>
      <c r="AY97" s="36">
        <v>0</v>
      </c>
      <c r="AZ97" s="36">
        <v>0</v>
      </c>
      <c r="BA97" s="36">
        <v>0</v>
      </c>
      <c r="BB97" s="36">
        <v>0</v>
      </c>
      <c r="BC97" s="36">
        <v>0</v>
      </c>
      <c r="BD97" s="36">
        <v>0</v>
      </c>
      <c r="BE97" s="36">
        <v>0</v>
      </c>
      <c r="BF97" s="36">
        <v>0</v>
      </c>
      <c r="BG97" s="36">
        <v>0</v>
      </c>
      <c r="BH97" s="36">
        <v>0</v>
      </c>
      <c r="BI97" s="36">
        <v>0</v>
      </c>
      <c r="BJ97" s="36">
        <v>0</v>
      </c>
      <c r="BK97" s="36">
        <v>0</v>
      </c>
      <c r="BL97" s="36">
        <v>0</v>
      </c>
      <c r="BM97" s="36">
        <v>0</v>
      </c>
      <c r="BN97" s="36">
        <v>0</v>
      </c>
      <c r="BO97" s="36">
        <v>0</v>
      </c>
      <c r="BP97" s="36">
        <v>0</v>
      </c>
      <c r="BQ97" s="36">
        <v>0</v>
      </c>
      <c r="BR97" s="36">
        <v>0</v>
      </c>
      <c r="BS97" s="36">
        <v>0</v>
      </c>
      <c r="BT97" s="36">
        <v>0</v>
      </c>
      <c r="BU97" s="36">
        <v>0</v>
      </c>
      <c r="BV97" s="36">
        <v>0</v>
      </c>
      <c r="BW97" s="36">
        <v>0</v>
      </c>
      <c r="BX97" s="36">
        <v>0</v>
      </c>
      <c r="BZ97" s="35"/>
      <c r="CA97" s="35"/>
      <c r="CB97" s="35"/>
      <c r="CC97" s="35"/>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D97" s="37">
        <v>0</v>
      </c>
    </row>
    <row r="98" spans="1:108" x14ac:dyDescent="0.3">
      <c r="A98" s="411">
        <v>2300069</v>
      </c>
      <c r="B98" s="412" t="s">
        <v>80</v>
      </c>
      <c r="C98" s="429">
        <v>13</v>
      </c>
      <c r="D98" s="430">
        <v>91.991104772138499</v>
      </c>
      <c r="E98" s="430">
        <v>72.323406571855287</v>
      </c>
      <c r="F98" s="431">
        <v>1.5275528239081669E-2</v>
      </c>
      <c r="G98" s="432">
        <v>0</v>
      </c>
      <c r="H98" s="413"/>
      <c r="I98" s="413"/>
      <c r="J98" s="413"/>
      <c r="K98" s="413"/>
      <c r="L98" s="413"/>
      <c r="M98" s="414">
        <v>72.323406571855287</v>
      </c>
      <c r="N98" s="414">
        <v>72.323406571855287</v>
      </c>
      <c r="O98" s="414">
        <v>72.323406571855287</v>
      </c>
      <c r="P98" s="414">
        <v>72.323406571855287</v>
      </c>
      <c r="Q98" s="414">
        <v>72.323406571855287</v>
      </c>
      <c r="R98" s="414">
        <v>72.323406571855287</v>
      </c>
      <c r="S98" s="414">
        <v>72.323406571855287</v>
      </c>
      <c r="T98" s="414">
        <v>72.323406571855287</v>
      </c>
      <c r="U98" s="414">
        <v>72.323406571855287</v>
      </c>
      <c r="V98" s="414">
        <v>72.323406571855287</v>
      </c>
      <c r="W98" s="414">
        <v>72.323406571855287</v>
      </c>
      <c r="X98" s="414">
        <v>72.323406571855287</v>
      </c>
      <c r="Y98" s="414">
        <v>72.323406571855287</v>
      </c>
      <c r="Z98" s="414">
        <v>0</v>
      </c>
      <c r="AA98" s="414">
        <v>0</v>
      </c>
      <c r="AB98" s="414">
        <v>0</v>
      </c>
      <c r="AC98" s="414">
        <v>0</v>
      </c>
      <c r="AD98" s="414">
        <v>0</v>
      </c>
      <c r="AE98" s="414">
        <v>0</v>
      </c>
      <c r="AF98" s="414">
        <v>0</v>
      </c>
      <c r="AG98" s="414">
        <v>0</v>
      </c>
      <c r="AH98" s="414">
        <v>0</v>
      </c>
      <c r="AI98" s="414">
        <v>0</v>
      </c>
      <c r="AJ98" s="414">
        <v>0</v>
      </c>
      <c r="AK98" s="414">
        <v>0</v>
      </c>
      <c r="AL98" s="414">
        <v>0</v>
      </c>
      <c r="AM98" s="414">
        <v>0</v>
      </c>
      <c r="AN98" s="414">
        <v>0</v>
      </c>
      <c r="AO98" s="414">
        <v>0</v>
      </c>
      <c r="AP98" s="414">
        <v>0</v>
      </c>
      <c r="AQ98" s="414">
        <v>0</v>
      </c>
      <c r="AR98" s="415">
        <f t="shared" si="33"/>
        <v>940.20428543411845</v>
      </c>
      <c r="AS98" s="30">
        <v>0</v>
      </c>
      <c r="AT98" s="35">
        <v>0</v>
      </c>
      <c r="AU98" s="35">
        <v>0</v>
      </c>
      <c r="AV98" s="62">
        <v>0</v>
      </c>
      <c r="AW98" s="62">
        <v>0</v>
      </c>
      <c r="AX98" s="36">
        <v>0</v>
      </c>
      <c r="AY98" s="36">
        <v>0</v>
      </c>
      <c r="AZ98" s="36">
        <v>0</v>
      </c>
      <c r="BA98" s="36">
        <v>0</v>
      </c>
      <c r="BB98" s="36">
        <v>0</v>
      </c>
      <c r="BC98" s="36">
        <v>0</v>
      </c>
      <c r="BD98" s="36">
        <v>0</v>
      </c>
      <c r="BE98" s="36">
        <v>0</v>
      </c>
      <c r="BF98" s="36">
        <v>0</v>
      </c>
      <c r="BG98" s="36">
        <v>0</v>
      </c>
      <c r="BH98" s="36">
        <v>0</v>
      </c>
      <c r="BI98" s="36">
        <v>0</v>
      </c>
      <c r="BJ98" s="36">
        <v>0</v>
      </c>
      <c r="BK98" s="36">
        <v>0</v>
      </c>
      <c r="BL98" s="36">
        <v>0</v>
      </c>
      <c r="BM98" s="36">
        <v>0</v>
      </c>
      <c r="BN98" s="36">
        <v>0</v>
      </c>
      <c r="BO98" s="36">
        <v>0</v>
      </c>
      <c r="BP98" s="36">
        <v>0</v>
      </c>
      <c r="BQ98" s="36">
        <v>0</v>
      </c>
      <c r="BR98" s="36">
        <v>0</v>
      </c>
      <c r="BS98" s="36">
        <v>0</v>
      </c>
      <c r="BT98" s="36">
        <v>0</v>
      </c>
      <c r="BU98" s="36">
        <v>0</v>
      </c>
      <c r="BV98" s="36">
        <v>0</v>
      </c>
      <c r="BW98" s="36">
        <v>0</v>
      </c>
      <c r="BX98" s="36">
        <v>0</v>
      </c>
      <c r="BZ98" s="35"/>
      <c r="CA98" s="35"/>
      <c r="CB98" s="35"/>
      <c r="CC98" s="35"/>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D98" s="37">
        <v>0</v>
      </c>
    </row>
    <row r="99" spans="1:108" x14ac:dyDescent="0.3">
      <c r="A99" s="411">
        <v>2300041</v>
      </c>
      <c r="B99" s="412" t="s">
        <v>80</v>
      </c>
      <c r="C99" s="429">
        <v>15</v>
      </c>
      <c r="D99" s="430">
        <v>251.67247211058836</v>
      </c>
      <c r="E99" s="430">
        <v>197.86489757334459</v>
      </c>
      <c r="F99" s="431">
        <v>0</v>
      </c>
      <c r="G99" s="432">
        <v>20218.60862234806</v>
      </c>
      <c r="H99" s="413"/>
      <c r="I99" s="413"/>
      <c r="J99" s="413"/>
      <c r="K99" s="413"/>
      <c r="L99" s="413"/>
      <c r="M99" s="414">
        <v>197.86489757334459</v>
      </c>
      <c r="N99" s="414">
        <v>197.86489757334459</v>
      </c>
      <c r="O99" s="414">
        <v>197.86489757334459</v>
      </c>
      <c r="P99" s="414">
        <v>197.86489757334459</v>
      </c>
      <c r="Q99" s="414">
        <v>197.86489757334459</v>
      </c>
      <c r="R99" s="414">
        <v>197.86489757334459</v>
      </c>
      <c r="S99" s="414">
        <v>197.86489757334459</v>
      </c>
      <c r="T99" s="414">
        <v>197.86489757334459</v>
      </c>
      <c r="U99" s="414">
        <v>197.86489757334459</v>
      </c>
      <c r="V99" s="414">
        <v>197.86489757334459</v>
      </c>
      <c r="W99" s="414">
        <v>197.86489757334459</v>
      </c>
      <c r="X99" s="414">
        <v>197.86489757334459</v>
      </c>
      <c r="Y99" s="414">
        <v>197.86489757334459</v>
      </c>
      <c r="Z99" s="414">
        <v>197.86489757334459</v>
      </c>
      <c r="AA99" s="414">
        <v>197.86489757334459</v>
      </c>
      <c r="AB99" s="414">
        <v>0</v>
      </c>
      <c r="AC99" s="414">
        <v>0</v>
      </c>
      <c r="AD99" s="414">
        <v>0</v>
      </c>
      <c r="AE99" s="414">
        <v>0</v>
      </c>
      <c r="AF99" s="414">
        <v>0</v>
      </c>
      <c r="AG99" s="414">
        <v>0</v>
      </c>
      <c r="AH99" s="414">
        <v>0</v>
      </c>
      <c r="AI99" s="414">
        <v>0</v>
      </c>
      <c r="AJ99" s="414">
        <v>0</v>
      </c>
      <c r="AK99" s="414">
        <v>0</v>
      </c>
      <c r="AL99" s="414">
        <v>0</v>
      </c>
      <c r="AM99" s="414">
        <v>0</v>
      </c>
      <c r="AN99" s="414">
        <v>0</v>
      </c>
      <c r="AO99" s="414">
        <v>0</v>
      </c>
      <c r="AP99" s="414">
        <v>0</v>
      </c>
      <c r="AQ99" s="414">
        <v>0</v>
      </c>
      <c r="AR99" s="415">
        <f t="shared" si="33"/>
        <v>2967.9734636001681</v>
      </c>
      <c r="AS99" s="30">
        <v>0</v>
      </c>
      <c r="AT99" s="35">
        <v>0</v>
      </c>
      <c r="AU99" s="35">
        <v>0</v>
      </c>
      <c r="AV99" s="35">
        <v>0</v>
      </c>
      <c r="AW99" s="35">
        <v>0</v>
      </c>
      <c r="AX99" s="36">
        <v>0</v>
      </c>
      <c r="AY99" s="36">
        <v>0</v>
      </c>
      <c r="AZ99" s="36">
        <v>0</v>
      </c>
      <c r="BA99" s="36">
        <v>0</v>
      </c>
      <c r="BB99" s="36">
        <v>0</v>
      </c>
      <c r="BC99" s="36">
        <v>0</v>
      </c>
      <c r="BD99" s="36">
        <v>0</v>
      </c>
      <c r="BE99" s="36">
        <v>0</v>
      </c>
      <c r="BF99" s="36">
        <v>0</v>
      </c>
      <c r="BG99" s="36">
        <v>0</v>
      </c>
      <c r="BH99" s="36">
        <v>0</v>
      </c>
      <c r="BI99" s="36">
        <v>0</v>
      </c>
      <c r="BJ99" s="36">
        <v>0</v>
      </c>
      <c r="BK99" s="36">
        <v>0</v>
      </c>
      <c r="BL99" s="36">
        <v>0</v>
      </c>
      <c r="BM99" s="36">
        <v>0</v>
      </c>
      <c r="BN99" s="36">
        <v>0</v>
      </c>
      <c r="BO99" s="36">
        <v>0</v>
      </c>
      <c r="BP99" s="36">
        <v>0</v>
      </c>
      <c r="BQ99" s="36">
        <v>0</v>
      </c>
      <c r="BR99" s="36">
        <v>0</v>
      </c>
      <c r="BS99" s="36">
        <v>0</v>
      </c>
      <c r="BT99" s="36">
        <v>0</v>
      </c>
      <c r="BU99" s="36">
        <v>0</v>
      </c>
      <c r="BV99" s="36">
        <v>0</v>
      </c>
      <c r="BW99" s="36">
        <v>0</v>
      </c>
      <c r="BX99" s="36">
        <v>0</v>
      </c>
      <c r="BZ99" s="35"/>
      <c r="CA99" s="35"/>
      <c r="CB99" s="35"/>
      <c r="CC99" s="35"/>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D99" s="37">
        <v>0</v>
      </c>
    </row>
    <row r="100" spans="1:108" x14ac:dyDescent="0.3">
      <c r="A100" s="411">
        <v>2300261</v>
      </c>
      <c r="B100" s="412" t="s">
        <v>80</v>
      </c>
      <c r="C100" s="429">
        <v>15</v>
      </c>
      <c r="D100" s="430">
        <v>43.287767641312058</v>
      </c>
      <c r="E100" s="430">
        <v>34.032842919599538</v>
      </c>
      <c r="F100" s="431">
        <v>0</v>
      </c>
      <c r="G100" s="432">
        <v>10250.510682547159</v>
      </c>
      <c r="H100" s="413"/>
      <c r="I100" s="413"/>
      <c r="J100" s="413"/>
      <c r="K100" s="413"/>
      <c r="L100" s="413"/>
      <c r="M100" s="414">
        <v>34.032842919599538</v>
      </c>
      <c r="N100" s="414">
        <v>34.032842919599538</v>
      </c>
      <c r="O100" s="414">
        <v>34.032842919599538</v>
      </c>
      <c r="P100" s="414">
        <v>34.032842919599538</v>
      </c>
      <c r="Q100" s="414">
        <v>34.032842919599538</v>
      </c>
      <c r="R100" s="414">
        <v>34.032842919599538</v>
      </c>
      <c r="S100" s="414">
        <v>34.032842919599538</v>
      </c>
      <c r="T100" s="414">
        <v>34.032842919599538</v>
      </c>
      <c r="U100" s="414">
        <v>34.032842919599538</v>
      </c>
      <c r="V100" s="414">
        <v>34.032842919599538</v>
      </c>
      <c r="W100" s="414">
        <v>34.032842919599538</v>
      </c>
      <c r="X100" s="414">
        <v>34.032842919599538</v>
      </c>
      <c r="Y100" s="414">
        <v>34.032842919599538</v>
      </c>
      <c r="Z100" s="414">
        <v>34.032842919599538</v>
      </c>
      <c r="AA100" s="414">
        <v>34.032842919599538</v>
      </c>
      <c r="AB100" s="414">
        <v>0</v>
      </c>
      <c r="AC100" s="414">
        <v>0</v>
      </c>
      <c r="AD100" s="414">
        <v>0</v>
      </c>
      <c r="AE100" s="414">
        <v>0</v>
      </c>
      <c r="AF100" s="414">
        <v>0</v>
      </c>
      <c r="AG100" s="414">
        <v>0</v>
      </c>
      <c r="AH100" s="414">
        <v>0</v>
      </c>
      <c r="AI100" s="414">
        <v>0</v>
      </c>
      <c r="AJ100" s="414">
        <v>0</v>
      </c>
      <c r="AK100" s="414">
        <v>0</v>
      </c>
      <c r="AL100" s="414">
        <v>0</v>
      </c>
      <c r="AM100" s="414">
        <v>0</v>
      </c>
      <c r="AN100" s="414">
        <v>0</v>
      </c>
      <c r="AO100" s="414">
        <v>0</v>
      </c>
      <c r="AP100" s="414">
        <v>0</v>
      </c>
      <c r="AQ100" s="414">
        <v>0</v>
      </c>
      <c r="AR100" s="415">
        <f t="shared" si="33"/>
        <v>510.49264379399312</v>
      </c>
      <c r="AS100" s="30">
        <v>0</v>
      </c>
      <c r="AT100" s="35">
        <v>0</v>
      </c>
      <c r="AU100" s="35">
        <v>0</v>
      </c>
      <c r="AV100" s="62">
        <v>0</v>
      </c>
      <c r="AW100" s="62">
        <v>0</v>
      </c>
      <c r="AX100" s="36">
        <v>0</v>
      </c>
      <c r="AY100" s="36">
        <v>0</v>
      </c>
      <c r="AZ100" s="36">
        <v>0</v>
      </c>
      <c r="BA100" s="36">
        <v>0</v>
      </c>
      <c r="BB100" s="36">
        <v>0</v>
      </c>
      <c r="BC100" s="36">
        <v>0</v>
      </c>
      <c r="BD100" s="36">
        <v>0</v>
      </c>
      <c r="BE100" s="36">
        <v>0</v>
      </c>
      <c r="BF100" s="36">
        <v>0</v>
      </c>
      <c r="BG100" s="36">
        <v>0</v>
      </c>
      <c r="BH100" s="36">
        <v>0</v>
      </c>
      <c r="BI100" s="36">
        <v>0</v>
      </c>
      <c r="BJ100" s="36">
        <v>0</v>
      </c>
      <c r="BK100" s="36">
        <v>0</v>
      </c>
      <c r="BL100" s="36">
        <v>0</v>
      </c>
      <c r="BM100" s="36">
        <v>0</v>
      </c>
      <c r="BN100" s="36">
        <v>0</v>
      </c>
      <c r="BO100" s="36">
        <v>0</v>
      </c>
      <c r="BP100" s="36">
        <v>0</v>
      </c>
      <c r="BQ100" s="36">
        <v>0</v>
      </c>
      <c r="BR100" s="36">
        <v>0</v>
      </c>
      <c r="BS100" s="36">
        <v>0</v>
      </c>
      <c r="BT100" s="36">
        <v>0</v>
      </c>
      <c r="BU100" s="36">
        <v>0</v>
      </c>
      <c r="BV100" s="36">
        <v>0</v>
      </c>
      <c r="BW100" s="36">
        <v>0</v>
      </c>
      <c r="BX100" s="36">
        <v>0</v>
      </c>
      <c r="BZ100" s="35"/>
      <c r="CA100" s="35"/>
      <c r="CB100" s="35"/>
      <c r="CC100" s="35"/>
      <c r="CD100" s="37">
        <v>0</v>
      </c>
      <c r="CE100" s="37">
        <v>0</v>
      </c>
      <c r="CF100" s="37">
        <v>0</v>
      </c>
      <c r="CG100" s="37">
        <v>0</v>
      </c>
      <c r="CH100" s="37">
        <v>0</v>
      </c>
      <c r="CI100" s="37">
        <v>0</v>
      </c>
      <c r="CJ100" s="37">
        <v>0</v>
      </c>
      <c r="CK100" s="37">
        <v>0</v>
      </c>
      <c r="CL100" s="37">
        <v>0</v>
      </c>
      <c r="CM100" s="37">
        <v>0</v>
      </c>
      <c r="CN100" s="37">
        <v>0</v>
      </c>
      <c r="CO100" s="37">
        <v>0</v>
      </c>
      <c r="CP100" s="37">
        <v>0</v>
      </c>
      <c r="CQ100" s="37">
        <v>0</v>
      </c>
      <c r="CR100" s="37">
        <v>0</v>
      </c>
      <c r="CS100" s="37">
        <v>0</v>
      </c>
      <c r="CT100" s="37">
        <v>0</v>
      </c>
      <c r="CU100" s="37">
        <v>0</v>
      </c>
      <c r="CV100" s="37">
        <v>0</v>
      </c>
      <c r="CW100" s="37">
        <v>0</v>
      </c>
      <c r="CX100" s="37">
        <v>0</v>
      </c>
      <c r="CY100" s="37">
        <v>0</v>
      </c>
      <c r="CZ100" s="37">
        <v>0</v>
      </c>
      <c r="DA100" s="37">
        <v>0</v>
      </c>
      <c r="DB100" s="37">
        <v>0</v>
      </c>
      <c r="DC100" s="37">
        <v>0</v>
      </c>
      <c r="DD100" s="37">
        <v>0</v>
      </c>
    </row>
    <row r="101" spans="1:108" x14ac:dyDescent="0.3">
      <c r="A101" s="411">
        <v>2300237</v>
      </c>
      <c r="B101" s="412" t="s">
        <v>80</v>
      </c>
      <c r="C101" s="429">
        <v>14.478032590840034</v>
      </c>
      <c r="D101" s="430">
        <v>4.2853870331110082</v>
      </c>
      <c r="E101" s="430">
        <v>3.3691712854318747</v>
      </c>
      <c r="F101" s="431">
        <v>2.5984747470513198E-4</v>
      </c>
      <c r="G101" s="432">
        <v>0</v>
      </c>
      <c r="H101" s="413"/>
      <c r="I101" s="413"/>
      <c r="J101" s="413"/>
      <c r="K101" s="413"/>
      <c r="L101" s="413"/>
      <c r="M101" s="414">
        <v>3.3691712854318747</v>
      </c>
      <c r="N101" s="414">
        <v>3.3691712854318747</v>
      </c>
      <c r="O101" s="414">
        <v>3.3691712854318747</v>
      </c>
      <c r="P101" s="414">
        <v>3.3691712854318747</v>
      </c>
      <c r="Q101" s="414">
        <v>3.3691712854318747</v>
      </c>
      <c r="R101" s="414">
        <v>3.3691712854318747</v>
      </c>
      <c r="S101" s="414">
        <v>3.3691712854318747</v>
      </c>
      <c r="T101" s="414">
        <v>3.3691712854318747</v>
      </c>
      <c r="U101" s="414">
        <v>3.3691712854318747</v>
      </c>
      <c r="V101" s="414">
        <v>3.3691712854318747</v>
      </c>
      <c r="W101" s="414">
        <v>3.3691712854318747</v>
      </c>
      <c r="X101" s="414">
        <v>3.3691712854318747</v>
      </c>
      <c r="Y101" s="414">
        <v>3.3691712854318747</v>
      </c>
      <c r="Z101" s="414">
        <v>3.3691712854318747</v>
      </c>
      <c r="AA101" s="414">
        <v>1.6105736785588454</v>
      </c>
      <c r="AB101" s="414">
        <v>0</v>
      </c>
      <c r="AC101" s="414">
        <v>0</v>
      </c>
      <c r="AD101" s="414">
        <v>0</v>
      </c>
      <c r="AE101" s="414">
        <v>0</v>
      </c>
      <c r="AF101" s="414">
        <v>0</v>
      </c>
      <c r="AG101" s="414">
        <v>0</v>
      </c>
      <c r="AH101" s="414">
        <v>0</v>
      </c>
      <c r="AI101" s="414">
        <v>0</v>
      </c>
      <c r="AJ101" s="414">
        <v>0</v>
      </c>
      <c r="AK101" s="414">
        <v>0</v>
      </c>
      <c r="AL101" s="414">
        <v>0</v>
      </c>
      <c r="AM101" s="414">
        <v>0</v>
      </c>
      <c r="AN101" s="414">
        <v>0</v>
      </c>
      <c r="AO101" s="414">
        <v>0</v>
      </c>
      <c r="AP101" s="414">
        <v>0</v>
      </c>
      <c r="AQ101" s="414">
        <v>0</v>
      </c>
      <c r="AR101" s="415">
        <f t="shared" si="33"/>
        <v>48.778971674605089</v>
      </c>
      <c r="AT101" s="35"/>
      <c r="AU101" s="35"/>
      <c r="AV101" s="62"/>
      <c r="AW101" s="62"/>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Z101" s="35"/>
      <c r="CA101" s="35"/>
      <c r="CB101" s="35"/>
      <c r="CC101" s="35"/>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row>
    <row r="102" spans="1:108" x14ac:dyDescent="0.3">
      <c r="A102" s="411">
        <v>2300268</v>
      </c>
      <c r="B102" s="412" t="s">
        <v>80</v>
      </c>
      <c r="C102" s="429">
        <v>15</v>
      </c>
      <c r="D102" s="430">
        <v>8.469964247089635</v>
      </c>
      <c r="E102" s="430">
        <v>6.6590858910618707</v>
      </c>
      <c r="F102" s="431">
        <v>2.8749064401406431E-3</v>
      </c>
      <c r="G102" s="432">
        <v>751.37389942272068</v>
      </c>
      <c r="H102" s="413"/>
      <c r="I102" s="413"/>
      <c r="J102" s="413"/>
      <c r="K102" s="413"/>
      <c r="L102" s="413"/>
      <c r="M102" s="414">
        <v>6.6590858910618707</v>
      </c>
      <c r="N102" s="414">
        <v>6.6590858910618707</v>
      </c>
      <c r="O102" s="414">
        <v>6.6590858910618707</v>
      </c>
      <c r="P102" s="414">
        <v>6.6590858910618707</v>
      </c>
      <c r="Q102" s="414">
        <v>6.6590858910618707</v>
      </c>
      <c r="R102" s="414">
        <v>6.6590858910618707</v>
      </c>
      <c r="S102" s="414">
        <v>6.6590858910618707</v>
      </c>
      <c r="T102" s="414">
        <v>6.6590858910618707</v>
      </c>
      <c r="U102" s="414">
        <v>6.6590858910618707</v>
      </c>
      <c r="V102" s="414">
        <v>6.6590858910618707</v>
      </c>
      <c r="W102" s="414">
        <v>6.6590858910618707</v>
      </c>
      <c r="X102" s="414">
        <v>6.6590858910618707</v>
      </c>
      <c r="Y102" s="414">
        <v>6.6590858910618707</v>
      </c>
      <c r="Z102" s="414">
        <v>6.6590858910618707</v>
      </c>
      <c r="AA102" s="414">
        <v>6.6590858910618707</v>
      </c>
      <c r="AB102" s="414">
        <v>0</v>
      </c>
      <c r="AC102" s="414">
        <v>0</v>
      </c>
      <c r="AD102" s="414">
        <v>0</v>
      </c>
      <c r="AE102" s="414">
        <v>0</v>
      </c>
      <c r="AF102" s="414">
        <v>0</v>
      </c>
      <c r="AG102" s="414">
        <v>0</v>
      </c>
      <c r="AH102" s="414">
        <v>0</v>
      </c>
      <c r="AI102" s="414">
        <v>0</v>
      </c>
      <c r="AJ102" s="414">
        <v>0</v>
      </c>
      <c r="AK102" s="414">
        <v>0</v>
      </c>
      <c r="AL102" s="414">
        <v>0</v>
      </c>
      <c r="AM102" s="414">
        <v>0</v>
      </c>
      <c r="AN102" s="414">
        <v>0</v>
      </c>
      <c r="AO102" s="414">
        <v>0</v>
      </c>
      <c r="AP102" s="414">
        <v>0</v>
      </c>
      <c r="AQ102" s="414">
        <v>0</v>
      </c>
      <c r="AR102" s="415">
        <f t="shared" si="33"/>
        <v>99.886288365928039</v>
      </c>
      <c r="AT102" s="35"/>
      <c r="AU102" s="35"/>
      <c r="AV102" s="62"/>
      <c r="AW102" s="62"/>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Z102" s="35"/>
      <c r="CA102" s="35"/>
      <c r="CB102" s="35"/>
      <c r="CC102" s="35"/>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row>
    <row r="103" spans="1:108" x14ac:dyDescent="0.3">
      <c r="A103" s="411">
        <v>2200034</v>
      </c>
      <c r="B103" s="412" t="s">
        <v>80</v>
      </c>
      <c r="C103" s="429">
        <v>6</v>
      </c>
      <c r="D103" s="430">
        <v>64.667296732007514</v>
      </c>
      <c r="E103" s="430">
        <v>50.841428690704312</v>
      </c>
      <c r="F103" s="431">
        <v>6.2191229046674262E-2</v>
      </c>
      <c r="G103" s="432">
        <v>3454.0634403862914</v>
      </c>
      <c r="H103" s="413"/>
      <c r="I103" s="413"/>
      <c r="J103" s="413"/>
      <c r="K103" s="413"/>
      <c r="L103" s="413"/>
      <c r="M103" s="414">
        <v>50.841428690704312</v>
      </c>
      <c r="N103" s="414">
        <v>50.841428690704312</v>
      </c>
      <c r="O103" s="414">
        <v>50.841428690704312</v>
      </c>
      <c r="P103" s="414">
        <v>50.841428690704312</v>
      </c>
      <c r="Q103" s="414">
        <v>50.841428690704312</v>
      </c>
      <c r="R103" s="414">
        <v>50.841428690704312</v>
      </c>
      <c r="S103" s="414">
        <v>0</v>
      </c>
      <c r="T103" s="414">
        <v>0</v>
      </c>
      <c r="U103" s="414">
        <v>0</v>
      </c>
      <c r="V103" s="414">
        <v>0</v>
      </c>
      <c r="W103" s="414">
        <v>0</v>
      </c>
      <c r="X103" s="414">
        <v>0</v>
      </c>
      <c r="Y103" s="414">
        <v>0</v>
      </c>
      <c r="Z103" s="414">
        <v>0</v>
      </c>
      <c r="AA103" s="414">
        <v>0</v>
      </c>
      <c r="AB103" s="414">
        <v>0</v>
      </c>
      <c r="AC103" s="414">
        <v>0</v>
      </c>
      <c r="AD103" s="414">
        <v>0</v>
      </c>
      <c r="AE103" s="414">
        <v>0</v>
      </c>
      <c r="AF103" s="414">
        <v>0</v>
      </c>
      <c r="AG103" s="414">
        <v>0</v>
      </c>
      <c r="AH103" s="414">
        <v>0</v>
      </c>
      <c r="AI103" s="414">
        <v>0</v>
      </c>
      <c r="AJ103" s="414">
        <v>0</v>
      </c>
      <c r="AK103" s="414">
        <v>0</v>
      </c>
      <c r="AL103" s="414">
        <v>0</v>
      </c>
      <c r="AM103" s="414">
        <v>0</v>
      </c>
      <c r="AN103" s="414">
        <v>0</v>
      </c>
      <c r="AO103" s="414">
        <v>0</v>
      </c>
      <c r="AP103" s="414">
        <v>0</v>
      </c>
      <c r="AQ103" s="414">
        <v>0</v>
      </c>
      <c r="AR103" s="415">
        <f t="shared" si="33"/>
        <v>305.04857214422589</v>
      </c>
      <c r="AT103" s="35"/>
      <c r="AU103" s="35"/>
      <c r="AV103" s="62"/>
      <c r="AW103" s="62"/>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Z103" s="35"/>
      <c r="CA103" s="35"/>
      <c r="CB103" s="35"/>
      <c r="CC103" s="35"/>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row>
    <row r="104" spans="1:108" x14ac:dyDescent="0.3">
      <c r="A104" s="411">
        <v>2200840</v>
      </c>
      <c r="B104" s="412" t="s">
        <v>80</v>
      </c>
      <c r="C104" s="429">
        <v>15</v>
      </c>
      <c r="D104" s="430">
        <v>215.44538632709481</v>
      </c>
      <c r="E104" s="430">
        <v>169.38316273036196</v>
      </c>
      <c r="F104" s="431">
        <v>2.3135166008432982E-2</v>
      </c>
      <c r="G104" s="432">
        <v>0</v>
      </c>
      <c r="H104" s="413"/>
      <c r="I104" s="413"/>
      <c r="J104" s="413"/>
      <c r="K104" s="413"/>
      <c r="L104" s="413"/>
      <c r="M104" s="414">
        <v>169.38316273036196</v>
      </c>
      <c r="N104" s="414">
        <v>169.38316273036196</v>
      </c>
      <c r="O104" s="414">
        <v>169.38316273036196</v>
      </c>
      <c r="P104" s="414">
        <v>169.38316273036196</v>
      </c>
      <c r="Q104" s="414">
        <v>169.38316273036196</v>
      </c>
      <c r="R104" s="414">
        <v>169.38316273036196</v>
      </c>
      <c r="S104" s="414">
        <v>169.38316273036196</v>
      </c>
      <c r="T104" s="414">
        <v>169.38316273036196</v>
      </c>
      <c r="U104" s="414">
        <v>169.38316273036196</v>
      </c>
      <c r="V104" s="414">
        <v>169.38316273036196</v>
      </c>
      <c r="W104" s="414">
        <v>169.38316273036196</v>
      </c>
      <c r="X104" s="414">
        <v>169.38316273036196</v>
      </c>
      <c r="Y104" s="414">
        <v>169.38316273036196</v>
      </c>
      <c r="Z104" s="414">
        <v>169.38316273036196</v>
      </c>
      <c r="AA104" s="414">
        <v>169.38316273036196</v>
      </c>
      <c r="AB104" s="414">
        <v>0</v>
      </c>
      <c r="AC104" s="414">
        <v>0</v>
      </c>
      <c r="AD104" s="414">
        <v>0</v>
      </c>
      <c r="AE104" s="414">
        <v>0</v>
      </c>
      <c r="AF104" s="414">
        <v>0</v>
      </c>
      <c r="AG104" s="414">
        <v>0</v>
      </c>
      <c r="AH104" s="414">
        <v>0</v>
      </c>
      <c r="AI104" s="414">
        <v>0</v>
      </c>
      <c r="AJ104" s="414">
        <v>0</v>
      </c>
      <c r="AK104" s="414">
        <v>0</v>
      </c>
      <c r="AL104" s="414">
        <v>0</v>
      </c>
      <c r="AM104" s="414">
        <v>0</v>
      </c>
      <c r="AN104" s="414">
        <v>0</v>
      </c>
      <c r="AO104" s="414">
        <v>0</v>
      </c>
      <c r="AP104" s="414">
        <v>0</v>
      </c>
      <c r="AQ104" s="414">
        <v>0</v>
      </c>
      <c r="AR104" s="415">
        <f t="shared" si="33"/>
        <v>2540.7474409554302</v>
      </c>
      <c r="AT104" s="35"/>
      <c r="AU104" s="35"/>
      <c r="AV104" s="62"/>
      <c r="AW104" s="62"/>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Z104" s="35"/>
      <c r="CA104" s="35"/>
      <c r="CB104" s="35"/>
      <c r="CC104" s="35"/>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row>
    <row r="105" spans="1:108" x14ac:dyDescent="0.3">
      <c r="A105" s="411">
        <v>2301029</v>
      </c>
      <c r="B105" s="412" t="s">
        <v>80</v>
      </c>
      <c r="C105" s="429">
        <v>15</v>
      </c>
      <c r="D105" s="430">
        <v>2.2629310262502242</v>
      </c>
      <c r="E105" s="430">
        <v>1.779116372837926</v>
      </c>
      <c r="F105" s="431">
        <v>0</v>
      </c>
      <c r="G105" s="432">
        <v>0</v>
      </c>
      <c r="H105" s="413"/>
      <c r="I105" s="413"/>
      <c r="J105" s="413"/>
      <c r="K105" s="413"/>
      <c r="L105" s="413"/>
      <c r="M105" s="414">
        <v>1.779116372837926</v>
      </c>
      <c r="N105" s="414">
        <v>1.779116372837926</v>
      </c>
      <c r="O105" s="414">
        <v>1.779116372837926</v>
      </c>
      <c r="P105" s="414">
        <v>1.779116372837926</v>
      </c>
      <c r="Q105" s="414">
        <v>1.779116372837926</v>
      </c>
      <c r="R105" s="414">
        <v>1.779116372837926</v>
      </c>
      <c r="S105" s="414">
        <v>1.779116372837926</v>
      </c>
      <c r="T105" s="414">
        <v>1.779116372837926</v>
      </c>
      <c r="U105" s="414">
        <v>1.779116372837926</v>
      </c>
      <c r="V105" s="414">
        <v>1.779116372837926</v>
      </c>
      <c r="W105" s="414">
        <v>1.779116372837926</v>
      </c>
      <c r="X105" s="414">
        <v>1.779116372837926</v>
      </c>
      <c r="Y105" s="414">
        <v>1.779116372837926</v>
      </c>
      <c r="Z105" s="414">
        <v>1.779116372837926</v>
      </c>
      <c r="AA105" s="414">
        <v>1.779116372837926</v>
      </c>
      <c r="AB105" s="414">
        <v>0</v>
      </c>
      <c r="AC105" s="414">
        <v>0</v>
      </c>
      <c r="AD105" s="414">
        <v>0</v>
      </c>
      <c r="AE105" s="414">
        <v>0</v>
      </c>
      <c r="AF105" s="414">
        <v>0</v>
      </c>
      <c r="AG105" s="414">
        <v>0</v>
      </c>
      <c r="AH105" s="414">
        <v>0</v>
      </c>
      <c r="AI105" s="414">
        <v>0</v>
      </c>
      <c r="AJ105" s="414">
        <v>0</v>
      </c>
      <c r="AK105" s="414">
        <v>0</v>
      </c>
      <c r="AL105" s="414">
        <v>0</v>
      </c>
      <c r="AM105" s="414">
        <v>0</v>
      </c>
      <c r="AN105" s="414">
        <v>0</v>
      </c>
      <c r="AO105" s="414">
        <v>0</v>
      </c>
      <c r="AP105" s="414">
        <v>0</v>
      </c>
      <c r="AQ105" s="414">
        <v>0</v>
      </c>
      <c r="AR105" s="415">
        <f t="shared" si="33"/>
        <v>26.68674559256889</v>
      </c>
      <c r="AT105" s="35"/>
      <c r="AU105" s="35"/>
      <c r="AV105" s="62"/>
      <c r="AW105" s="62"/>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Z105" s="35"/>
      <c r="CA105" s="35"/>
      <c r="CB105" s="35"/>
      <c r="CC105" s="35"/>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row>
    <row r="106" spans="1:108" x14ac:dyDescent="0.3">
      <c r="A106" s="411">
        <v>2300253</v>
      </c>
      <c r="B106" s="412" t="s">
        <v>80</v>
      </c>
      <c r="C106" s="429">
        <v>12.547628245394696</v>
      </c>
      <c r="D106" s="430">
        <v>4.285867584427387</v>
      </c>
      <c r="E106" s="430">
        <v>3.3695490948768114</v>
      </c>
      <c r="F106" s="431">
        <v>2.6027697466332226E-4</v>
      </c>
      <c r="G106" s="432">
        <v>0</v>
      </c>
      <c r="H106" s="413"/>
      <c r="I106" s="413"/>
      <c r="J106" s="413"/>
      <c r="K106" s="413"/>
      <c r="L106" s="413"/>
      <c r="M106" s="414">
        <v>3.3695490948768114</v>
      </c>
      <c r="N106" s="414">
        <v>3.3695490948768114</v>
      </c>
      <c r="O106" s="414">
        <v>3.3695490948768114</v>
      </c>
      <c r="P106" s="414">
        <v>3.3695490948768114</v>
      </c>
      <c r="Q106" s="414">
        <v>3.3695490948768114</v>
      </c>
      <c r="R106" s="414">
        <v>3.3695490948768114</v>
      </c>
      <c r="S106" s="414">
        <v>3.3695490948768114</v>
      </c>
      <c r="T106" s="414">
        <v>3.3695490948768114</v>
      </c>
      <c r="U106" s="414">
        <v>3.3695490948768114</v>
      </c>
      <c r="V106" s="414">
        <v>3.3695490948768114</v>
      </c>
      <c r="W106" s="414">
        <v>3.3695490948768114</v>
      </c>
      <c r="X106" s="414">
        <v>3.3695490948768114</v>
      </c>
      <c r="Y106" s="414">
        <v>1.8452602585986746</v>
      </c>
      <c r="Z106" s="414">
        <v>0</v>
      </c>
      <c r="AA106" s="414">
        <v>0</v>
      </c>
      <c r="AB106" s="414">
        <v>0</v>
      </c>
      <c r="AC106" s="414">
        <v>0</v>
      </c>
      <c r="AD106" s="414">
        <v>0</v>
      </c>
      <c r="AE106" s="414">
        <v>0</v>
      </c>
      <c r="AF106" s="414">
        <v>0</v>
      </c>
      <c r="AG106" s="414">
        <v>0</v>
      </c>
      <c r="AH106" s="414">
        <v>0</v>
      </c>
      <c r="AI106" s="414">
        <v>0</v>
      </c>
      <c r="AJ106" s="414">
        <v>0</v>
      </c>
      <c r="AK106" s="414">
        <v>0</v>
      </c>
      <c r="AL106" s="414">
        <v>0</v>
      </c>
      <c r="AM106" s="414">
        <v>0</v>
      </c>
      <c r="AN106" s="414">
        <v>0</v>
      </c>
      <c r="AO106" s="414">
        <v>0</v>
      </c>
      <c r="AP106" s="414">
        <v>0</v>
      </c>
      <c r="AQ106" s="414">
        <v>0</v>
      </c>
      <c r="AR106" s="415">
        <f t="shared" si="33"/>
        <v>42.279849397120401</v>
      </c>
      <c r="AT106" s="35"/>
      <c r="AU106" s="35"/>
      <c r="AV106" s="62"/>
      <c r="AW106" s="62"/>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Z106" s="35"/>
      <c r="CA106" s="35"/>
      <c r="CB106" s="35"/>
      <c r="CC106" s="35"/>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row>
    <row r="107" spans="1:108" x14ac:dyDescent="0.3">
      <c r="A107" s="411">
        <v>2301097</v>
      </c>
      <c r="B107" s="412" t="s">
        <v>80</v>
      </c>
      <c r="C107" s="429">
        <v>25</v>
      </c>
      <c r="D107" s="430">
        <v>0</v>
      </c>
      <c r="E107" s="430">
        <v>0</v>
      </c>
      <c r="F107" s="431">
        <v>0</v>
      </c>
      <c r="G107" s="432">
        <v>4165.9288492071209</v>
      </c>
      <c r="H107" s="413"/>
      <c r="I107" s="413"/>
      <c r="J107" s="413"/>
      <c r="K107" s="413"/>
      <c r="L107" s="413"/>
      <c r="M107" s="414">
        <v>0</v>
      </c>
      <c r="N107" s="414">
        <v>0</v>
      </c>
      <c r="O107" s="414">
        <v>0</v>
      </c>
      <c r="P107" s="414">
        <v>0</v>
      </c>
      <c r="Q107" s="414">
        <v>0</v>
      </c>
      <c r="R107" s="414">
        <v>0</v>
      </c>
      <c r="S107" s="414">
        <v>0</v>
      </c>
      <c r="T107" s="414">
        <v>0</v>
      </c>
      <c r="U107" s="414">
        <v>0</v>
      </c>
      <c r="V107" s="414">
        <v>0</v>
      </c>
      <c r="W107" s="414">
        <v>0</v>
      </c>
      <c r="X107" s="414">
        <v>0</v>
      </c>
      <c r="Y107" s="414">
        <v>0</v>
      </c>
      <c r="Z107" s="414">
        <v>0</v>
      </c>
      <c r="AA107" s="414">
        <v>0</v>
      </c>
      <c r="AB107" s="414">
        <v>0</v>
      </c>
      <c r="AC107" s="414">
        <v>0</v>
      </c>
      <c r="AD107" s="414">
        <v>0</v>
      </c>
      <c r="AE107" s="414">
        <v>0</v>
      </c>
      <c r="AF107" s="414">
        <v>0</v>
      </c>
      <c r="AG107" s="414">
        <v>0</v>
      </c>
      <c r="AH107" s="414">
        <v>0</v>
      </c>
      <c r="AI107" s="414">
        <v>0</v>
      </c>
      <c r="AJ107" s="414">
        <v>0</v>
      </c>
      <c r="AK107" s="414">
        <v>0</v>
      </c>
      <c r="AL107" s="414">
        <v>0</v>
      </c>
      <c r="AM107" s="414">
        <v>0</v>
      </c>
      <c r="AN107" s="414">
        <v>0</v>
      </c>
      <c r="AO107" s="414">
        <v>0</v>
      </c>
      <c r="AP107" s="414">
        <v>0</v>
      </c>
      <c r="AQ107" s="414">
        <v>0</v>
      </c>
      <c r="AR107" s="415">
        <f t="shared" si="33"/>
        <v>0</v>
      </c>
      <c r="AT107" s="35"/>
      <c r="AU107" s="35"/>
      <c r="AV107" s="62"/>
      <c r="AW107" s="62"/>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Z107" s="35"/>
      <c r="CA107" s="35"/>
      <c r="CB107" s="35"/>
      <c r="CC107" s="35"/>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row>
    <row r="108" spans="1:108" x14ac:dyDescent="0.3">
      <c r="A108" s="411">
        <v>2300050</v>
      </c>
      <c r="B108" s="412" t="s">
        <v>80</v>
      </c>
      <c r="C108" s="429">
        <v>9.0000914505318939</v>
      </c>
      <c r="D108" s="430">
        <v>62.045262951359106</v>
      </c>
      <c r="E108" s="430">
        <v>48.779985732358533</v>
      </c>
      <c r="F108" s="431">
        <v>2.4131572216709654E-2</v>
      </c>
      <c r="G108" s="432">
        <v>2016.1919084730916</v>
      </c>
      <c r="H108" s="413"/>
      <c r="I108" s="413"/>
      <c r="J108" s="413"/>
      <c r="K108" s="413"/>
      <c r="L108" s="413"/>
      <c r="M108" s="414">
        <v>48.779985732358533</v>
      </c>
      <c r="N108" s="414">
        <v>48.779985732358533</v>
      </c>
      <c r="O108" s="414">
        <v>48.779985732358533</v>
      </c>
      <c r="P108" s="414">
        <v>48.779985732358533</v>
      </c>
      <c r="Q108" s="414">
        <v>48.779985732358533</v>
      </c>
      <c r="R108" s="414">
        <v>48.779985732358533</v>
      </c>
      <c r="S108" s="414">
        <v>48.779985732358533</v>
      </c>
      <c r="T108" s="414">
        <v>48.779985732358533</v>
      </c>
      <c r="U108" s="414">
        <v>48.779985732358533</v>
      </c>
      <c r="V108" s="414">
        <v>4.4609556409988564E-3</v>
      </c>
      <c r="W108" s="414">
        <v>0</v>
      </c>
      <c r="X108" s="414">
        <v>0</v>
      </c>
      <c r="Y108" s="414">
        <v>0</v>
      </c>
      <c r="Z108" s="414">
        <v>0</v>
      </c>
      <c r="AA108" s="414">
        <v>0</v>
      </c>
      <c r="AB108" s="414">
        <v>0</v>
      </c>
      <c r="AC108" s="414">
        <v>0</v>
      </c>
      <c r="AD108" s="414">
        <v>0</v>
      </c>
      <c r="AE108" s="414">
        <v>0</v>
      </c>
      <c r="AF108" s="414">
        <v>0</v>
      </c>
      <c r="AG108" s="414">
        <v>0</v>
      </c>
      <c r="AH108" s="414">
        <v>0</v>
      </c>
      <c r="AI108" s="414">
        <v>0</v>
      </c>
      <c r="AJ108" s="414">
        <v>0</v>
      </c>
      <c r="AK108" s="414">
        <v>0</v>
      </c>
      <c r="AL108" s="414">
        <v>0</v>
      </c>
      <c r="AM108" s="414">
        <v>0</v>
      </c>
      <c r="AN108" s="414">
        <v>0</v>
      </c>
      <c r="AO108" s="414">
        <v>0</v>
      </c>
      <c r="AP108" s="414">
        <v>0</v>
      </c>
      <c r="AQ108" s="414">
        <v>0</v>
      </c>
      <c r="AR108" s="415">
        <f t="shared" si="33"/>
        <v>439.0243325468677</v>
      </c>
      <c r="AT108" s="35"/>
      <c r="AU108" s="35"/>
      <c r="AV108" s="62"/>
      <c r="AW108" s="62"/>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Z108" s="35"/>
      <c r="CA108" s="35"/>
      <c r="CB108" s="35"/>
      <c r="CC108" s="35"/>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row>
    <row r="109" spans="1:108" x14ac:dyDescent="0.3">
      <c r="A109" s="411">
        <v>2301567</v>
      </c>
      <c r="B109" s="412" t="s">
        <v>80</v>
      </c>
      <c r="C109" s="429">
        <v>15</v>
      </c>
      <c r="D109" s="430">
        <v>142.22975999871653</v>
      </c>
      <c r="E109" s="430">
        <v>111.82103731099095</v>
      </c>
      <c r="F109" s="431">
        <v>1.5273728047196797E-2</v>
      </c>
      <c r="G109" s="432">
        <v>0</v>
      </c>
      <c r="H109" s="413"/>
      <c r="I109" s="413"/>
      <c r="J109" s="413"/>
      <c r="K109" s="413"/>
      <c r="L109" s="413"/>
      <c r="M109" s="414">
        <v>111.82103731099095</v>
      </c>
      <c r="N109" s="414">
        <v>111.82103731099095</v>
      </c>
      <c r="O109" s="414">
        <v>111.82103731099095</v>
      </c>
      <c r="P109" s="414">
        <v>111.82103731099095</v>
      </c>
      <c r="Q109" s="414">
        <v>111.82103731099095</v>
      </c>
      <c r="R109" s="414">
        <v>111.82103731099095</v>
      </c>
      <c r="S109" s="414">
        <v>111.82103731099095</v>
      </c>
      <c r="T109" s="414">
        <v>111.82103731099095</v>
      </c>
      <c r="U109" s="414">
        <v>111.82103731099095</v>
      </c>
      <c r="V109" s="414">
        <v>111.82103731099095</v>
      </c>
      <c r="W109" s="414">
        <v>111.82103731099095</v>
      </c>
      <c r="X109" s="414">
        <v>111.82103731099095</v>
      </c>
      <c r="Y109" s="414">
        <v>111.82103731099095</v>
      </c>
      <c r="Z109" s="414">
        <v>111.82103731099095</v>
      </c>
      <c r="AA109" s="414">
        <v>111.82103731099095</v>
      </c>
      <c r="AB109" s="414">
        <v>0</v>
      </c>
      <c r="AC109" s="414">
        <v>0</v>
      </c>
      <c r="AD109" s="414">
        <v>0</v>
      </c>
      <c r="AE109" s="414">
        <v>0</v>
      </c>
      <c r="AF109" s="414">
        <v>0</v>
      </c>
      <c r="AG109" s="414">
        <v>0</v>
      </c>
      <c r="AH109" s="414">
        <v>0</v>
      </c>
      <c r="AI109" s="414">
        <v>0</v>
      </c>
      <c r="AJ109" s="414">
        <v>0</v>
      </c>
      <c r="AK109" s="414">
        <v>0</v>
      </c>
      <c r="AL109" s="414">
        <v>0</v>
      </c>
      <c r="AM109" s="414">
        <v>0</v>
      </c>
      <c r="AN109" s="414">
        <v>0</v>
      </c>
      <c r="AO109" s="414">
        <v>0</v>
      </c>
      <c r="AP109" s="414">
        <v>0</v>
      </c>
      <c r="AQ109" s="414">
        <v>0</v>
      </c>
      <c r="AR109" s="415">
        <f t="shared" si="33"/>
        <v>1677.3155596648642</v>
      </c>
      <c r="AT109" s="35"/>
      <c r="AU109" s="35"/>
      <c r="AV109" s="62"/>
      <c r="AW109" s="62"/>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Z109" s="35"/>
      <c r="CA109" s="35"/>
      <c r="CB109" s="35"/>
      <c r="CC109" s="35"/>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row>
    <row r="110" spans="1:108" x14ac:dyDescent="0.3">
      <c r="A110" s="411">
        <v>2200136</v>
      </c>
      <c r="B110" s="412" t="s">
        <v>80</v>
      </c>
      <c r="C110" s="429">
        <v>14.478032590840034</v>
      </c>
      <c r="D110" s="430">
        <v>0</v>
      </c>
      <c r="E110" s="430">
        <v>0</v>
      </c>
      <c r="F110" s="431">
        <v>0</v>
      </c>
      <c r="G110" s="432">
        <v>0</v>
      </c>
      <c r="H110" s="413"/>
      <c r="I110" s="413"/>
      <c r="J110" s="413"/>
      <c r="K110" s="413"/>
      <c r="L110" s="413"/>
      <c r="M110" s="414">
        <v>0</v>
      </c>
      <c r="N110" s="414">
        <v>0</v>
      </c>
      <c r="O110" s="414">
        <v>0</v>
      </c>
      <c r="P110" s="414">
        <v>0</v>
      </c>
      <c r="Q110" s="414">
        <v>0</v>
      </c>
      <c r="R110" s="414">
        <v>0</v>
      </c>
      <c r="S110" s="414">
        <v>0</v>
      </c>
      <c r="T110" s="414">
        <v>0</v>
      </c>
      <c r="U110" s="414">
        <v>0</v>
      </c>
      <c r="V110" s="414">
        <v>0</v>
      </c>
      <c r="W110" s="414">
        <v>0</v>
      </c>
      <c r="X110" s="414">
        <v>0</v>
      </c>
      <c r="Y110" s="414">
        <v>0</v>
      </c>
      <c r="Z110" s="414">
        <v>0</v>
      </c>
      <c r="AA110" s="414">
        <v>0</v>
      </c>
      <c r="AB110" s="414">
        <v>0</v>
      </c>
      <c r="AC110" s="414">
        <v>0</v>
      </c>
      <c r="AD110" s="414">
        <v>0</v>
      </c>
      <c r="AE110" s="414">
        <v>0</v>
      </c>
      <c r="AF110" s="414">
        <v>0</v>
      </c>
      <c r="AG110" s="414">
        <v>0</v>
      </c>
      <c r="AH110" s="414">
        <v>0</v>
      </c>
      <c r="AI110" s="414">
        <v>0</v>
      </c>
      <c r="AJ110" s="414">
        <v>0</v>
      </c>
      <c r="AK110" s="414">
        <v>0</v>
      </c>
      <c r="AL110" s="414">
        <v>0</v>
      </c>
      <c r="AM110" s="414">
        <v>0</v>
      </c>
      <c r="AN110" s="414">
        <v>0</v>
      </c>
      <c r="AO110" s="414">
        <v>0</v>
      </c>
      <c r="AP110" s="414">
        <v>0</v>
      </c>
      <c r="AQ110" s="414">
        <v>0</v>
      </c>
      <c r="AR110" s="415">
        <f t="shared" si="33"/>
        <v>0</v>
      </c>
      <c r="AS110" s="30">
        <v>0</v>
      </c>
      <c r="AT110" s="35">
        <v>0</v>
      </c>
      <c r="AU110" s="35">
        <v>0</v>
      </c>
      <c r="AV110" s="62">
        <v>0</v>
      </c>
      <c r="AW110" s="62">
        <v>0</v>
      </c>
      <c r="AX110" s="36">
        <v>0</v>
      </c>
      <c r="AY110" s="36">
        <v>0</v>
      </c>
      <c r="AZ110" s="36">
        <v>0</v>
      </c>
      <c r="BA110" s="36">
        <v>0</v>
      </c>
      <c r="BB110" s="36">
        <v>0</v>
      </c>
      <c r="BC110" s="36">
        <v>0</v>
      </c>
      <c r="BD110" s="36">
        <v>0</v>
      </c>
      <c r="BE110" s="36">
        <v>0</v>
      </c>
      <c r="BF110" s="36">
        <v>0</v>
      </c>
      <c r="BG110" s="36">
        <v>0</v>
      </c>
      <c r="BH110" s="36">
        <v>0</v>
      </c>
      <c r="BI110" s="36">
        <v>0</v>
      </c>
      <c r="BJ110" s="36">
        <v>0</v>
      </c>
      <c r="BK110" s="36">
        <v>0</v>
      </c>
      <c r="BL110" s="36">
        <v>0</v>
      </c>
      <c r="BM110" s="36">
        <v>0</v>
      </c>
      <c r="BN110" s="36">
        <v>0</v>
      </c>
      <c r="BO110" s="36">
        <v>0</v>
      </c>
      <c r="BP110" s="36">
        <v>0</v>
      </c>
      <c r="BQ110" s="36">
        <v>0</v>
      </c>
      <c r="BR110" s="36">
        <v>0</v>
      </c>
      <c r="BS110" s="36">
        <v>0</v>
      </c>
      <c r="BT110" s="36">
        <v>0</v>
      </c>
      <c r="BU110" s="36">
        <v>0</v>
      </c>
      <c r="BV110" s="36">
        <v>0</v>
      </c>
      <c r="BW110" s="36">
        <v>0</v>
      </c>
      <c r="BX110" s="36">
        <v>0</v>
      </c>
      <c r="BZ110" s="35"/>
      <c r="CA110" s="35"/>
      <c r="CB110" s="35"/>
      <c r="CC110" s="35"/>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D110" s="37">
        <v>0</v>
      </c>
    </row>
    <row r="111" spans="1:108" x14ac:dyDescent="0.3">
      <c r="A111" s="411">
        <v>2300046</v>
      </c>
      <c r="B111" s="412" t="s">
        <v>80</v>
      </c>
      <c r="C111" s="429">
        <v>13</v>
      </c>
      <c r="D111" s="430">
        <v>40.990148935954899</v>
      </c>
      <c r="E111" s="430">
        <v>32.226455093447747</v>
      </c>
      <c r="F111" s="431">
        <v>7.0504515171013332E-3</v>
      </c>
      <c r="G111" s="432">
        <v>0</v>
      </c>
      <c r="H111" s="413"/>
      <c r="I111" s="413"/>
      <c r="J111" s="413"/>
      <c r="K111" s="413"/>
      <c r="L111" s="413"/>
      <c r="M111" s="414">
        <v>32.226455093447747</v>
      </c>
      <c r="N111" s="414">
        <v>32.226455093447747</v>
      </c>
      <c r="O111" s="414">
        <v>32.226455093447747</v>
      </c>
      <c r="P111" s="414">
        <v>32.226455093447747</v>
      </c>
      <c r="Q111" s="414">
        <v>32.226455093447747</v>
      </c>
      <c r="R111" s="414">
        <v>32.226455093447747</v>
      </c>
      <c r="S111" s="414">
        <v>32.226455093447747</v>
      </c>
      <c r="T111" s="414">
        <v>32.226455093447747</v>
      </c>
      <c r="U111" s="414">
        <v>32.226455093447747</v>
      </c>
      <c r="V111" s="414">
        <v>32.226455093447747</v>
      </c>
      <c r="W111" s="414">
        <v>32.226455093447747</v>
      </c>
      <c r="X111" s="414">
        <v>32.226455093447747</v>
      </c>
      <c r="Y111" s="414">
        <v>32.226455093447747</v>
      </c>
      <c r="Z111" s="414">
        <v>0</v>
      </c>
      <c r="AA111" s="414">
        <v>0</v>
      </c>
      <c r="AB111" s="414">
        <v>0</v>
      </c>
      <c r="AC111" s="414">
        <v>0</v>
      </c>
      <c r="AD111" s="414">
        <v>0</v>
      </c>
      <c r="AE111" s="414">
        <v>0</v>
      </c>
      <c r="AF111" s="414">
        <v>0</v>
      </c>
      <c r="AG111" s="414">
        <v>0</v>
      </c>
      <c r="AH111" s="414">
        <v>0</v>
      </c>
      <c r="AI111" s="414">
        <v>0</v>
      </c>
      <c r="AJ111" s="414">
        <v>0</v>
      </c>
      <c r="AK111" s="414">
        <v>0</v>
      </c>
      <c r="AL111" s="414">
        <v>0</v>
      </c>
      <c r="AM111" s="414">
        <v>0</v>
      </c>
      <c r="AN111" s="414">
        <v>0</v>
      </c>
      <c r="AO111" s="414">
        <v>0</v>
      </c>
      <c r="AP111" s="414">
        <v>0</v>
      </c>
      <c r="AQ111" s="414">
        <v>0</v>
      </c>
      <c r="AR111" s="415">
        <f t="shared" si="33"/>
        <v>418.9439162148206</v>
      </c>
      <c r="AS111" s="30">
        <v>0</v>
      </c>
      <c r="AT111" s="35">
        <v>0</v>
      </c>
      <c r="AU111" s="35">
        <v>0</v>
      </c>
      <c r="AV111" s="35">
        <v>0</v>
      </c>
      <c r="AW111" s="35">
        <v>0</v>
      </c>
      <c r="AX111" s="36">
        <v>0</v>
      </c>
      <c r="AY111" s="36">
        <v>0</v>
      </c>
      <c r="AZ111" s="36">
        <v>0</v>
      </c>
      <c r="BA111" s="36">
        <v>0</v>
      </c>
      <c r="BB111" s="36">
        <v>0</v>
      </c>
      <c r="BC111" s="36">
        <v>0</v>
      </c>
      <c r="BD111" s="36">
        <v>0</v>
      </c>
      <c r="BE111" s="36">
        <v>0</v>
      </c>
      <c r="BF111" s="36">
        <v>0</v>
      </c>
      <c r="BG111" s="36">
        <v>0</v>
      </c>
      <c r="BH111" s="36">
        <v>0</v>
      </c>
      <c r="BI111" s="36">
        <v>0</v>
      </c>
      <c r="BJ111" s="36">
        <v>0</v>
      </c>
      <c r="BK111" s="36">
        <v>0</v>
      </c>
      <c r="BL111" s="36">
        <v>0</v>
      </c>
      <c r="BM111" s="36">
        <v>0</v>
      </c>
      <c r="BN111" s="36">
        <v>0</v>
      </c>
      <c r="BO111" s="36">
        <v>0</v>
      </c>
      <c r="BP111" s="36">
        <v>0</v>
      </c>
      <c r="BQ111" s="36">
        <v>0</v>
      </c>
      <c r="BR111" s="36">
        <v>0</v>
      </c>
      <c r="BS111" s="36">
        <v>0</v>
      </c>
      <c r="BT111" s="36">
        <v>0</v>
      </c>
      <c r="BU111" s="36">
        <v>0</v>
      </c>
      <c r="BV111" s="36">
        <v>0</v>
      </c>
      <c r="BW111" s="36">
        <v>0</v>
      </c>
      <c r="BX111" s="36">
        <v>0</v>
      </c>
      <c r="BZ111" s="35"/>
      <c r="CA111" s="35"/>
      <c r="CB111" s="35"/>
      <c r="CC111" s="35"/>
      <c r="CD111" s="37">
        <v>11271.7443785167</v>
      </c>
      <c r="CE111" s="37">
        <v>11271.7443785167</v>
      </c>
      <c r="CF111" s="37">
        <v>11271.7443785167</v>
      </c>
      <c r="CG111" s="37">
        <v>11271.7443785167</v>
      </c>
      <c r="CH111" s="37">
        <v>11271.7443785167</v>
      </c>
      <c r="CI111" s="37">
        <v>11271.7443785167</v>
      </c>
      <c r="CJ111" s="37">
        <v>11271.7443785167</v>
      </c>
      <c r="CK111" s="37">
        <v>11271.7443785167</v>
      </c>
      <c r="CL111" s="37">
        <v>11271.7443785167</v>
      </c>
      <c r="CM111" s="37">
        <v>11271.7443785167</v>
      </c>
      <c r="CN111" s="37">
        <v>11271.7443785167</v>
      </c>
      <c r="CO111" s="37">
        <v>11271.7443785167</v>
      </c>
      <c r="CP111" s="37">
        <v>11271.7443785167</v>
      </c>
      <c r="CQ111" s="37">
        <v>11271.7443785167</v>
      </c>
      <c r="CR111" s="37">
        <v>11271.7443785167</v>
      </c>
      <c r="CS111" s="37">
        <v>11271.7443785167</v>
      </c>
      <c r="CT111" s="37">
        <v>11271.7443785167</v>
      </c>
      <c r="CU111" s="37">
        <v>11271.7443785167</v>
      </c>
      <c r="CV111" s="37">
        <v>11271.7443785167</v>
      </c>
      <c r="CW111" s="37">
        <v>11271.7443785167</v>
      </c>
      <c r="CX111" s="37">
        <v>6356.0486105605869</v>
      </c>
      <c r="CY111" s="37">
        <v>0</v>
      </c>
      <c r="CZ111" s="37">
        <v>0</v>
      </c>
      <c r="DA111" s="37">
        <v>0</v>
      </c>
      <c r="DB111" s="37">
        <v>0</v>
      </c>
      <c r="DC111" s="37">
        <v>0</v>
      </c>
      <c r="DD111" s="37">
        <v>0</v>
      </c>
    </row>
    <row r="112" spans="1:108" x14ac:dyDescent="0.3">
      <c r="A112" s="411">
        <v>2300603</v>
      </c>
      <c r="B112" s="412" t="s">
        <v>80</v>
      </c>
      <c r="C112" s="429">
        <v>16</v>
      </c>
      <c r="D112" s="430">
        <v>-5.5862806790833703</v>
      </c>
      <c r="E112" s="430">
        <v>-4.3919338698953458</v>
      </c>
      <c r="F112" s="431">
        <v>8.9498275613337109E-3</v>
      </c>
      <c r="G112" s="432">
        <v>12997.464214603957</v>
      </c>
      <c r="H112" s="413"/>
      <c r="I112" s="413"/>
      <c r="J112" s="413"/>
      <c r="K112" s="413"/>
      <c r="L112" s="413"/>
      <c r="M112" s="414">
        <v>-4.3919338698953458</v>
      </c>
      <c r="N112" s="414">
        <v>-4.3919338698953458</v>
      </c>
      <c r="O112" s="414">
        <v>-4.3919338698953458</v>
      </c>
      <c r="P112" s="414">
        <v>-4.3919338698953458</v>
      </c>
      <c r="Q112" s="414">
        <v>-4.3919338698953458</v>
      </c>
      <c r="R112" s="414">
        <v>-4.3919338698953458</v>
      </c>
      <c r="S112" s="414">
        <v>-4.3919338698953458</v>
      </c>
      <c r="T112" s="414">
        <v>-4.3919338698953458</v>
      </c>
      <c r="U112" s="414">
        <v>-4.3919338698953458</v>
      </c>
      <c r="V112" s="414">
        <v>-4.3919338698953458</v>
      </c>
      <c r="W112" s="414">
        <v>-4.3919338698953458</v>
      </c>
      <c r="X112" s="414">
        <v>-4.3919338698953458</v>
      </c>
      <c r="Y112" s="414">
        <v>-4.3919338698953458</v>
      </c>
      <c r="Z112" s="414">
        <v>-4.3919338698953458</v>
      </c>
      <c r="AA112" s="414">
        <v>-4.3919338698953458</v>
      </c>
      <c r="AB112" s="414">
        <v>-4.3919338698953458</v>
      </c>
      <c r="AC112" s="414">
        <v>0</v>
      </c>
      <c r="AD112" s="414">
        <v>0</v>
      </c>
      <c r="AE112" s="414">
        <v>0</v>
      </c>
      <c r="AF112" s="414">
        <v>0</v>
      </c>
      <c r="AG112" s="414">
        <v>0</v>
      </c>
      <c r="AH112" s="414">
        <v>0</v>
      </c>
      <c r="AI112" s="414">
        <v>0</v>
      </c>
      <c r="AJ112" s="414">
        <v>0</v>
      </c>
      <c r="AK112" s="414">
        <v>0</v>
      </c>
      <c r="AL112" s="414">
        <v>0</v>
      </c>
      <c r="AM112" s="414">
        <v>0</v>
      </c>
      <c r="AN112" s="414">
        <v>0</v>
      </c>
      <c r="AO112" s="414">
        <v>0</v>
      </c>
      <c r="AP112" s="414">
        <v>0</v>
      </c>
      <c r="AQ112" s="414">
        <v>0</v>
      </c>
      <c r="AR112" s="415">
        <f t="shared" si="33"/>
        <v>-70.270941918325533</v>
      </c>
      <c r="AS112" s="30">
        <v>0</v>
      </c>
      <c r="AT112" s="35">
        <v>0</v>
      </c>
      <c r="AU112" s="35">
        <v>0</v>
      </c>
      <c r="AV112" s="62">
        <v>0</v>
      </c>
      <c r="AW112" s="62">
        <v>0</v>
      </c>
      <c r="AX112" s="36">
        <v>0</v>
      </c>
      <c r="AY112" s="36">
        <v>0</v>
      </c>
      <c r="AZ112" s="36">
        <v>0</v>
      </c>
      <c r="BA112" s="36">
        <v>0</v>
      </c>
      <c r="BB112" s="36">
        <v>0</v>
      </c>
      <c r="BC112" s="36">
        <v>0</v>
      </c>
      <c r="BD112" s="36">
        <v>0</v>
      </c>
      <c r="BE112" s="36">
        <v>0</v>
      </c>
      <c r="BF112" s="36">
        <v>0</v>
      </c>
      <c r="BG112" s="36">
        <v>0</v>
      </c>
      <c r="BH112" s="36">
        <v>0</v>
      </c>
      <c r="BI112" s="36">
        <v>0</v>
      </c>
      <c r="BJ112" s="36">
        <v>0</v>
      </c>
      <c r="BK112" s="36">
        <v>0</v>
      </c>
      <c r="BL112" s="36">
        <v>0</v>
      </c>
      <c r="BM112" s="36">
        <v>0</v>
      </c>
      <c r="BN112" s="36">
        <v>0</v>
      </c>
      <c r="BO112" s="36">
        <v>0</v>
      </c>
      <c r="BP112" s="36">
        <v>0</v>
      </c>
      <c r="BQ112" s="36">
        <v>0</v>
      </c>
      <c r="BR112" s="36">
        <v>0</v>
      </c>
      <c r="BS112" s="36">
        <v>0</v>
      </c>
      <c r="BT112" s="36">
        <v>0</v>
      </c>
      <c r="BU112" s="36">
        <v>0</v>
      </c>
      <c r="BV112" s="36">
        <v>0</v>
      </c>
      <c r="BW112" s="36">
        <v>0</v>
      </c>
      <c r="BX112" s="36">
        <v>0</v>
      </c>
      <c r="BZ112" s="35"/>
      <c r="CA112" s="35"/>
      <c r="CB112" s="35"/>
      <c r="CC112" s="35"/>
      <c r="CD112" s="37">
        <v>2980.351592722142</v>
      </c>
      <c r="CE112" s="37">
        <v>2980.351592722142</v>
      </c>
      <c r="CF112" s="37">
        <v>2980.351592722142</v>
      </c>
      <c r="CG112" s="37">
        <v>2980.351592722142</v>
      </c>
      <c r="CH112" s="37">
        <v>2980.351592722142</v>
      </c>
      <c r="CI112" s="37">
        <v>2980.351592722142</v>
      </c>
      <c r="CJ112" s="37">
        <v>2980.351592722142</v>
      </c>
      <c r="CK112" s="37">
        <v>2980.351592722142</v>
      </c>
      <c r="CL112" s="37">
        <v>2980.351592722142</v>
      </c>
      <c r="CM112" s="37">
        <v>2980.351592722142</v>
      </c>
      <c r="CN112" s="37">
        <v>2980.351592722142</v>
      </c>
      <c r="CO112" s="37">
        <v>2980.351592722142</v>
      </c>
      <c r="CP112" s="37">
        <v>2980.351592722142</v>
      </c>
      <c r="CQ112" s="37">
        <v>2980.351592722142</v>
      </c>
      <c r="CR112" s="37">
        <v>2980.351592722142</v>
      </c>
      <c r="CS112" s="37">
        <v>2980.351592722142</v>
      </c>
      <c r="CT112" s="37">
        <v>2980.351592722142</v>
      </c>
      <c r="CU112" s="37">
        <v>2980.351592722142</v>
      </c>
      <c r="CV112" s="37">
        <v>2980.351592722142</v>
      </c>
      <c r="CW112" s="37">
        <v>2980.351592722142</v>
      </c>
      <c r="CX112" s="37">
        <v>2980.351592722142</v>
      </c>
      <c r="CY112" s="37">
        <v>2980.351592722142</v>
      </c>
      <c r="CZ112" s="37">
        <v>2980.351592722142</v>
      </c>
      <c r="DA112" s="37">
        <v>2980.351592722142</v>
      </c>
      <c r="DB112" s="37">
        <v>2000.7106944934512</v>
      </c>
      <c r="DC112" s="37">
        <v>0</v>
      </c>
      <c r="DD112" s="37">
        <v>0</v>
      </c>
    </row>
    <row r="113" spans="1:108" x14ac:dyDescent="0.3">
      <c r="A113" s="411">
        <v>2300574</v>
      </c>
      <c r="B113" s="412" t="s">
        <v>80</v>
      </c>
      <c r="C113" s="429">
        <v>12.547628245394696</v>
      </c>
      <c r="D113" s="430">
        <v>22.657792654899399</v>
      </c>
      <c r="E113" s="430">
        <v>17.813556585281908</v>
      </c>
      <c r="F113" s="431">
        <v>2.5984747470513198E-4</v>
      </c>
      <c r="G113" s="432">
        <v>0</v>
      </c>
      <c r="H113" s="413"/>
      <c r="I113" s="413"/>
      <c r="J113" s="413"/>
      <c r="K113" s="413"/>
      <c r="L113" s="413"/>
      <c r="M113" s="414">
        <v>17.813556585281908</v>
      </c>
      <c r="N113" s="414">
        <v>17.813556585281908</v>
      </c>
      <c r="O113" s="414">
        <v>17.813556585281908</v>
      </c>
      <c r="P113" s="414">
        <v>17.813556585281908</v>
      </c>
      <c r="Q113" s="414">
        <v>17.813556585281908</v>
      </c>
      <c r="R113" s="414">
        <v>17.813556585281908</v>
      </c>
      <c r="S113" s="414">
        <v>17.813556585281908</v>
      </c>
      <c r="T113" s="414">
        <v>17.813556585281908</v>
      </c>
      <c r="U113" s="414">
        <v>17.813556585281908</v>
      </c>
      <c r="V113" s="414">
        <v>17.813556585281908</v>
      </c>
      <c r="W113" s="414">
        <v>17.813556585281908</v>
      </c>
      <c r="X113" s="414">
        <v>17.813556585281908</v>
      </c>
      <c r="Y113" s="414">
        <v>9.7552067370370654</v>
      </c>
      <c r="Z113" s="414">
        <v>0</v>
      </c>
      <c r="AA113" s="414">
        <v>0</v>
      </c>
      <c r="AB113" s="414">
        <v>0</v>
      </c>
      <c r="AC113" s="414">
        <v>0</v>
      </c>
      <c r="AD113" s="414">
        <v>0</v>
      </c>
      <c r="AE113" s="414">
        <v>0</v>
      </c>
      <c r="AF113" s="414">
        <v>0</v>
      </c>
      <c r="AG113" s="414">
        <v>0</v>
      </c>
      <c r="AH113" s="414">
        <v>0</v>
      </c>
      <c r="AI113" s="414">
        <v>0</v>
      </c>
      <c r="AJ113" s="414">
        <v>0</v>
      </c>
      <c r="AK113" s="414">
        <v>0</v>
      </c>
      <c r="AL113" s="414">
        <v>0</v>
      </c>
      <c r="AM113" s="414">
        <v>0</v>
      </c>
      <c r="AN113" s="414">
        <v>0</v>
      </c>
      <c r="AO113" s="414">
        <v>0</v>
      </c>
      <c r="AP113" s="414">
        <v>0</v>
      </c>
      <c r="AQ113" s="414">
        <v>0</v>
      </c>
      <c r="AR113" s="415">
        <f t="shared" si="33"/>
        <v>223.51788576041992</v>
      </c>
      <c r="AS113" s="30">
        <v>0</v>
      </c>
      <c r="AT113" s="35">
        <v>0</v>
      </c>
      <c r="AU113" s="35">
        <v>0</v>
      </c>
      <c r="AV113" s="62">
        <v>0</v>
      </c>
      <c r="AW113" s="62">
        <v>0</v>
      </c>
      <c r="AX113" s="36">
        <v>0</v>
      </c>
      <c r="AY113" s="36">
        <v>0</v>
      </c>
      <c r="AZ113" s="36">
        <v>0</v>
      </c>
      <c r="BA113" s="36">
        <v>0</v>
      </c>
      <c r="BB113" s="36">
        <v>0</v>
      </c>
      <c r="BC113" s="36">
        <v>0</v>
      </c>
      <c r="BD113" s="36">
        <v>0</v>
      </c>
      <c r="BE113" s="36">
        <v>0</v>
      </c>
      <c r="BF113" s="36">
        <v>0</v>
      </c>
      <c r="BG113" s="36">
        <v>0</v>
      </c>
      <c r="BH113" s="36">
        <v>0</v>
      </c>
      <c r="BI113" s="36">
        <v>0</v>
      </c>
      <c r="BJ113" s="36">
        <v>0</v>
      </c>
      <c r="BK113" s="36">
        <v>0</v>
      </c>
      <c r="BL113" s="36">
        <v>0</v>
      </c>
      <c r="BM113" s="36">
        <v>0</v>
      </c>
      <c r="BN113" s="36">
        <v>0</v>
      </c>
      <c r="BO113" s="36">
        <v>0</v>
      </c>
      <c r="BP113" s="36">
        <v>0</v>
      </c>
      <c r="BQ113" s="36">
        <v>0</v>
      </c>
      <c r="BR113" s="36">
        <v>0</v>
      </c>
      <c r="BS113" s="36">
        <v>0</v>
      </c>
      <c r="BT113" s="36">
        <v>0</v>
      </c>
      <c r="BU113" s="36">
        <v>0</v>
      </c>
      <c r="BV113" s="36">
        <v>0</v>
      </c>
      <c r="BW113" s="36">
        <v>0</v>
      </c>
      <c r="BX113" s="36">
        <v>0</v>
      </c>
      <c r="BZ113" s="35"/>
      <c r="CA113" s="35"/>
      <c r="CB113" s="35"/>
      <c r="CC113" s="35"/>
      <c r="CD113" s="37">
        <v>103.22457414556757</v>
      </c>
      <c r="CE113" s="37">
        <v>103.22457414556757</v>
      </c>
      <c r="CF113" s="37">
        <v>103.22457414556757</v>
      </c>
      <c r="CG113" s="37">
        <v>103.22457414556757</v>
      </c>
      <c r="CH113" s="37">
        <v>103.22457414556757</v>
      </c>
      <c r="CI113" s="37">
        <v>103.22457414556757</v>
      </c>
      <c r="CJ113" s="37">
        <v>103.22457414556757</v>
      </c>
      <c r="CK113" s="37">
        <v>103.22457414556757</v>
      </c>
      <c r="CL113" s="37">
        <v>103.22457414556757</v>
      </c>
      <c r="CM113" s="37">
        <v>103.22457414556757</v>
      </c>
      <c r="CN113" s="37">
        <v>103.22457414556757</v>
      </c>
      <c r="CO113" s="37">
        <v>103.22457414556757</v>
      </c>
      <c r="CP113" s="37">
        <v>103.22457414556757</v>
      </c>
      <c r="CQ113" s="37">
        <v>103.22457414556757</v>
      </c>
      <c r="CR113" s="37">
        <v>103.22457414556757</v>
      </c>
      <c r="CS113" s="37">
        <v>103.22457414556757</v>
      </c>
      <c r="CT113" s="37">
        <v>103.22457414556757</v>
      </c>
      <c r="CU113" s="37">
        <v>103.22457414556757</v>
      </c>
      <c r="CV113" s="37">
        <v>103.22457414556757</v>
      </c>
      <c r="CW113" s="37">
        <v>103.22457414556757</v>
      </c>
      <c r="CX113" s="37">
        <v>103.22457414556757</v>
      </c>
      <c r="CY113" s="37">
        <v>103.22457414556757</v>
      </c>
      <c r="CZ113" s="37">
        <v>103.22457414556757</v>
      </c>
      <c r="DA113" s="37">
        <v>103.22457414556757</v>
      </c>
      <c r="DB113" s="37">
        <v>69.294679839749804</v>
      </c>
      <c r="DC113" s="37">
        <v>0</v>
      </c>
      <c r="DD113" s="37">
        <v>0</v>
      </c>
    </row>
    <row r="114" spans="1:108" x14ac:dyDescent="0.3">
      <c r="A114" s="411">
        <v>2300243</v>
      </c>
      <c r="B114" s="412" t="s">
        <v>80</v>
      </c>
      <c r="C114" s="429">
        <v>14.478032590840034</v>
      </c>
      <c r="D114" s="430">
        <v>4.3071935634340379</v>
      </c>
      <c r="E114" s="430">
        <v>3.3863155795718409</v>
      </c>
      <c r="F114" s="431">
        <v>2.6156547453789315E-4</v>
      </c>
      <c r="G114" s="432">
        <v>0</v>
      </c>
      <c r="H114" s="413"/>
      <c r="I114" s="413"/>
      <c r="J114" s="413"/>
      <c r="K114" s="413"/>
      <c r="L114" s="413"/>
      <c r="M114" s="414">
        <v>3.3863155795718409</v>
      </c>
      <c r="N114" s="414">
        <v>3.3863155795718409</v>
      </c>
      <c r="O114" s="414">
        <v>3.3863155795718409</v>
      </c>
      <c r="P114" s="414">
        <v>3.3863155795718409</v>
      </c>
      <c r="Q114" s="414">
        <v>3.3863155795718409</v>
      </c>
      <c r="R114" s="414">
        <v>3.3863155795718409</v>
      </c>
      <c r="S114" s="414">
        <v>3.3863155795718409</v>
      </c>
      <c r="T114" s="414">
        <v>3.3863155795718409</v>
      </c>
      <c r="U114" s="414">
        <v>3.3863155795718409</v>
      </c>
      <c r="V114" s="414">
        <v>3.3863155795718409</v>
      </c>
      <c r="W114" s="414">
        <v>3.3863155795718409</v>
      </c>
      <c r="X114" s="414">
        <v>3.3863155795718409</v>
      </c>
      <c r="Y114" s="414">
        <v>3.3863155795718409</v>
      </c>
      <c r="Z114" s="414">
        <v>3.3863155795718409</v>
      </c>
      <c r="AA114" s="414">
        <v>1.6187692099046971</v>
      </c>
      <c r="AB114" s="414">
        <v>0</v>
      </c>
      <c r="AC114" s="414">
        <v>0</v>
      </c>
      <c r="AD114" s="414">
        <v>0</v>
      </c>
      <c r="AE114" s="414">
        <v>0</v>
      </c>
      <c r="AF114" s="414">
        <v>0</v>
      </c>
      <c r="AG114" s="414">
        <v>0</v>
      </c>
      <c r="AH114" s="414">
        <v>0</v>
      </c>
      <c r="AI114" s="414">
        <v>0</v>
      </c>
      <c r="AJ114" s="414">
        <v>0</v>
      </c>
      <c r="AK114" s="414">
        <v>0</v>
      </c>
      <c r="AL114" s="414">
        <v>0</v>
      </c>
      <c r="AM114" s="414">
        <v>0</v>
      </c>
      <c r="AN114" s="414">
        <v>0</v>
      </c>
      <c r="AO114" s="414">
        <v>0</v>
      </c>
      <c r="AP114" s="414">
        <v>0</v>
      </c>
      <c r="AQ114" s="414">
        <v>0</v>
      </c>
      <c r="AR114" s="415">
        <f t="shared" si="33"/>
        <v>49.027187323910489</v>
      </c>
      <c r="AS114" s="30">
        <v>0</v>
      </c>
      <c r="AT114" s="35">
        <v>0</v>
      </c>
      <c r="AU114" s="35">
        <v>0</v>
      </c>
      <c r="AV114" s="35">
        <v>0</v>
      </c>
      <c r="AW114" s="35">
        <v>0</v>
      </c>
      <c r="AX114" s="36">
        <v>0</v>
      </c>
      <c r="AY114" s="36">
        <v>0</v>
      </c>
      <c r="AZ114" s="36">
        <v>0</v>
      </c>
      <c r="BA114" s="36">
        <v>0</v>
      </c>
      <c r="BB114" s="36">
        <v>0</v>
      </c>
      <c r="BC114" s="36">
        <v>0</v>
      </c>
      <c r="BD114" s="36">
        <v>0</v>
      </c>
      <c r="BE114" s="36">
        <v>0</v>
      </c>
      <c r="BF114" s="36">
        <v>0</v>
      </c>
      <c r="BG114" s="36">
        <v>0</v>
      </c>
      <c r="BH114" s="36">
        <v>0</v>
      </c>
      <c r="BI114" s="36">
        <v>0</v>
      </c>
      <c r="BJ114" s="36">
        <v>0</v>
      </c>
      <c r="BK114" s="36">
        <v>0</v>
      </c>
      <c r="BL114" s="36">
        <v>0</v>
      </c>
      <c r="BM114" s="36">
        <v>0</v>
      </c>
      <c r="BN114" s="36">
        <v>0</v>
      </c>
      <c r="BO114" s="36">
        <v>0</v>
      </c>
      <c r="BP114" s="36">
        <v>0</v>
      </c>
      <c r="BQ114" s="36">
        <v>0</v>
      </c>
      <c r="BR114" s="36">
        <v>0</v>
      </c>
      <c r="BS114" s="36">
        <v>0</v>
      </c>
      <c r="BT114" s="36">
        <v>0</v>
      </c>
      <c r="BU114" s="36">
        <v>0</v>
      </c>
      <c r="BV114" s="36">
        <v>0</v>
      </c>
      <c r="BW114" s="36">
        <v>0</v>
      </c>
      <c r="BX114" s="36">
        <v>0</v>
      </c>
      <c r="BZ114" s="35"/>
      <c r="CA114" s="35"/>
      <c r="CB114" s="35"/>
      <c r="CC114" s="35"/>
      <c r="CD114" s="37">
        <v>1249.158508303145</v>
      </c>
      <c r="CE114" s="37">
        <v>1249.158508303145</v>
      </c>
      <c r="CF114" s="37">
        <v>1249.158508303145</v>
      </c>
      <c r="CG114" s="37">
        <v>1249.158508303145</v>
      </c>
      <c r="CH114" s="37">
        <v>1249.158508303145</v>
      </c>
      <c r="CI114" s="37">
        <v>1249.158508303145</v>
      </c>
      <c r="CJ114" s="37">
        <v>1249.158508303145</v>
      </c>
      <c r="CK114" s="37">
        <v>1249.158508303145</v>
      </c>
      <c r="CL114" s="37">
        <v>1249.158508303145</v>
      </c>
      <c r="CM114" s="37">
        <v>1249.158508303145</v>
      </c>
      <c r="CN114" s="37">
        <v>1249.158508303145</v>
      </c>
      <c r="CO114" s="37">
        <v>1249.158508303145</v>
      </c>
      <c r="CP114" s="37">
        <v>1249.158508303145</v>
      </c>
      <c r="CQ114" s="37">
        <v>1249.158508303145</v>
      </c>
      <c r="CR114" s="37">
        <v>503.13623254031705</v>
      </c>
      <c r="CS114" s="37">
        <v>0</v>
      </c>
      <c r="CT114" s="37">
        <v>0</v>
      </c>
      <c r="CU114" s="37">
        <v>0</v>
      </c>
      <c r="CV114" s="37">
        <v>0</v>
      </c>
      <c r="CW114" s="37">
        <v>0</v>
      </c>
      <c r="CX114" s="37">
        <v>0</v>
      </c>
      <c r="CY114" s="37">
        <v>0</v>
      </c>
      <c r="CZ114" s="37">
        <v>0</v>
      </c>
      <c r="DA114" s="37">
        <v>0</v>
      </c>
      <c r="DB114" s="37">
        <v>0</v>
      </c>
      <c r="DC114" s="37">
        <v>0</v>
      </c>
      <c r="DD114" s="37">
        <v>0</v>
      </c>
    </row>
    <row r="115" spans="1:108" x14ac:dyDescent="0.3">
      <c r="A115" s="411">
        <v>2300698</v>
      </c>
      <c r="B115" s="412" t="s">
        <v>80</v>
      </c>
      <c r="C115" s="429">
        <v>13</v>
      </c>
      <c r="D115" s="430">
        <v>3.562679696108042</v>
      </c>
      <c r="E115" s="430">
        <v>2.8009787770801426</v>
      </c>
      <c r="F115" s="431">
        <v>3.1223075432970394E-4</v>
      </c>
      <c r="G115" s="432">
        <v>0</v>
      </c>
      <c r="H115" s="413"/>
      <c r="I115" s="413"/>
      <c r="J115" s="413"/>
      <c r="K115" s="413"/>
      <c r="L115" s="413"/>
      <c r="M115" s="414">
        <v>2.8009787770801426</v>
      </c>
      <c r="N115" s="414">
        <v>2.8009787770801426</v>
      </c>
      <c r="O115" s="414">
        <v>2.8009787770801426</v>
      </c>
      <c r="P115" s="414">
        <v>2.8009787770801426</v>
      </c>
      <c r="Q115" s="414">
        <v>2.8009787770801426</v>
      </c>
      <c r="R115" s="414">
        <v>2.8009787770801426</v>
      </c>
      <c r="S115" s="414">
        <v>2.8009787770801426</v>
      </c>
      <c r="T115" s="414">
        <v>2.8009787770801426</v>
      </c>
      <c r="U115" s="414">
        <v>2.8009787770801426</v>
      </c>
      <c r="V115" s="414">
        <v>2.8009787770801426</v>
      </c>
      <c r="W115" s="414">
        <v>2.8009787770801426</v>
      </c>
      <c r="X115" s="414">
        <v>2.8009787770801426</v>
      </c>
      <c r="Y115" s="414">
        <v>2.8009787770801426</v>
      </c>
      <c r="Z115" s="414">
        <v>0</v>
      </c>
      <c r="AA115" s="414">
        <v>0</v>
      </c>
      <c r="AB115" s="414">
        <v>0</v>
      </c>
      <c r="AC115" s="414">
        <v>0</v>
      </c>
      <c r="AD115" s="414">
        <v>0</v>
      </c>
      <c r="AE115" s="414">
        <v>0</v>
      </c>
      <c r="AF115" s="414">
        <v>0</v>
      </c>
      <c r="AG115" s="414">
        <v>0</v>
      </c>
      <c r="AH115" s="414">
        <v>0</v>
      </c>
      <c r="AI115" s="414">
        <v>0</v>
      </c>
      <c r="AJ115" s="414">
        <v>0</v>
      </c>
      <c r="AK115" s="414">
        <v>0</v>
      </c>
      <c r="AL115" s="414">
        <v>0</v>
      </c>
      <c r="AM115" s="414">
        <v>0</v>
      </c>
      <c r="AN115" s="414">
        <v>0</v>
      </c>
      <c r="AO115" s="414">
        <v>0</v>
      </c>
      <c r="AP115" s="414">
        <v>0</v>
      </c>
      <c r="AQ115" s="414">
        <v>0</v>
      </c>
      <c r="AR115" s="415">
        <f t="shared" si="33"/>
        <v>36.41272410204185</v>
      </c>
      <c r="AS115" s="30">
        <v>0</v>
      </c>
      <c r="AT115" s="35">
        <v>0</v>
      </c>
      <c r="AU115" s="35">
        <v>0</v>
      </c>
      <c r="AV115" s="62">
        <v>0</v>
      </c>
      <c r="AW115" s="62">
        <v>0</v>
      </c>
      <c r="AX115" s="36">
        <v>0</v>
      </c>
      <c r="AY115" s="36">
        <v>0</v>
      </c>
      <c r="AZ115" s="36">
        <v>0</v>
      </c>
      <c r="BA115" s="36">
        <v>0</v>
      </c>
      <c r="BB115" s="36">
        <v>0</v>
      </c>
      <c r="BC115" s="36">
        <v>0</v>
      </c>
      <c r="BD115" s="36">
        <v>0</v>
      </c>
      <c r="BE115" s="36">
        <v>0</v>
      </c>
      <c r="BF115" s="36">
        <v>0</v>
      </c>
      <c r="BG115" s="36">
        <v>0</v>
      </c>
      <c r="BH115" s="36">
        <v>0</v>
      </c>
      <c r="BI115" s="36">
        <v>0</v>
      </c>
      <c r="BJ115" s="36">
        <v>0</v>
      </c>
      <c r="BK115" s="36">
        <v>0</v>
      </c>
      <c r="BL115" s="36">
        <v>0</v>
      </c>
      <c r="BM115" s="36">
        <v>0</v>
      </c>
      <c r="BN115" s="36">
        <v>0</v>
      </c>
      <c r="BO115" s="36">
        <v>0</v>
      </c>
      <c r="BP115" s="36">
        <v>0</v>
      </c>
      <c r="BQ115" s="36">
        <v>0</v>
      </c>
      <c r="BR115" s="36">
        <v>0</v>
      </c>
      <c r="BS115" s="36">
        <v>0</v>
      </c>
      <c r="BT115" s="36">
        <v>0</v>
      </c>
      <c r="BU115" s="36">
        <v>0</v>
      </c>
      <c r="BV115" s="36">
        <v>0</v>
      </c>
      <c r="BW115" s="36">
        <v>0</v>
      </c>
      <c r="BX115" s="36">
        <v>0</v>
      </c>
      <c r="BZ115" s="35"/>
      <c r="CA115" s="35"/>
      <c r="CB115" s="35"/>
      <c r="CC115" s="35"/>
      <c r="CD115" s="37">
        <v>397.31859362604928</v>
      </c>
      <c r="CE115" s="37">
        <v>397.31859362604928</v>
      </c>
      <c r="CF115" s="37">
        <v>397.31859362604928</v>
      </c>
      <c r="CG115" s="37">
        <v>397.31859362604928</v>
      </c>
      <c r="CH115" s="37">
        <v>397.31859362604928</v>
      </c>
      <c r="CI115" s="37">
        <v>397.31859362604928</v>
      </c>
      <c r="CJ115" s="37">
        <v>397.31859362604928</v>
      </c>
      <c r="CK115" s="37">
        <v>397.31859362604928</v>
      </c>
      <c r="CL115" s="37">
        <v>397.31859362604928</v>
      </c>
      <c r="CM115" s="37">
        <v>397.31859362604928</v>
      </c>
      <c r="CN115" s="37">
        <v>397.31859362604928</v>
      </c>
      <c r="CO115" s="37">
        <v>397.31859362604928</v>
      </c>
      <c r="CP115" s="37">
        <v>397.31859362604928</v>
      </c>
      <c r="CQ115" s="37">
        <v>397.31859362604928</v>
      </c>
      <c r="CR115" s="37">
        <v>160.0320367563111</v>
      </c>
      <c r="CS115" s="37">
        <v>0</v>
      </c>
      <c r="CT115" s="37">
        <v>0</v>
      </c>
      <c r="CU115" s="37">
        <v>0</v>
      </c>
      <c r="CV115" s="37">
        <v>0</v>
      </c>
      <c r="CW115" s="37">
        <v>0</v>
      </c>
      <c r="CX115" s="37">
        <v>0</v>
      </c>
      <c r="CY115" s="37">
        <v>0</v>
      </c>
      <c r="CZ115" s="37">
        <v>0</v>
      </c>
      <c r="DA115" s="37">
        <v>0</v>
      </c>
      <c r="DB115" s="37">
        <v>0</v>
      </c>
      <c r="DC115" s="37">
        <v>0</v>
      </c>
      <c r="DD115" s="37">
        <v>0</v>
      </c>
    </row>
    <row r="116" spans="1:108" x14ac:dyDescent="0.3">
      <c r="A116" s="411">
        <v>2201086</v>
      </c>
      <c r="B116" s="412" t="s">
        <v>80</v>
      </c>
      <c r="C116" s="429">
        <v>15.443234763562703</v>
      </c>
      <c r="D116" s="430">
        <v>0</v>
      </c>
      <c r="E116" s="430">
        <v>0</v>
      </c>
      <c r="F116" s="431">
        <v>0</v>
      </c>
      <c r="G116" s="432">
        <v>8105.520451817928</v>
      </c>
      <c r="H116" s="413"/>
      <c r="I116" s="413"/>
      <c r="J116" s="413"/>
      <c r="K116" s="413"/>
      <c r="L116" s="413"/>
      <c r="M116" s="414">
        <v>0</v>
      </c>
      <c r="N116" s="414">
        <v>0</v>
      </c>
      <c r="O116" s="414">
        <v>0</v>
      </c>
      <c r="P116" s="414">
        <v>0</v>
      </c>
      <c r="Q116" s="414">
        <v>0</v>
      </c>
      <c r="R116" s="414">
        <v>0</v>
      </c>
      <c r="S116" s="414">
        <v>0</v>
      </c>
      <c r="T116" s="414">
        <v>0</v>
      </c>
      <c r="U116" s="414">
        <v>0</v>
      </c>
      <c r="V116" s="414">
        <v>0</v>
      </c>
      <c r="W116" s="414">
        <v>0</v>
      </c>
      <c r="X116" s="414">
        <v>0</v>
      </c>
      <c r="Y116" s="414">
        <v>0</v>
      </c>
      <c r="Z116" s="414">
        <v>0</v>
      </c>
      <c r="AA116" s="414">
        <v>0</v>
      </c>
      <c r="AB116" s="414">
        <v>0</v>
      </c>
      <c r="AC116" s="414">
        <v>0</v>
      </c>
      <c r="AD116" s="414">
        <v>0</v>
      </c>
      <c r="AE116" s="414">
        <v>0</v>
      </c>
      <c r="AF116" s="414">
        <v>0</v>
      </c>
      <c r="AG116" s="414">
        <v>0</v>
      </c>
      <c r="AH116" s="414">
        <v>0</v>
      </c>
      <c r="AI116" s="414">
        <v>0</v>
      </c>
      <c r="AJ116" s="414">
        <v>0</v>
      </c>
      <c r="AK116" s="414">
        <v>0</v>
      </c>
      <c r="AL116" s="414">
        <v>0</v>
      </c>
      <c r="AM116" s="414">
        <v>0</v>
      </c>
      <c r="AN116" s="414">
        <v>0</v>
      </c>
      <c r="AO116" s="414">
        <v>0</v>
      </c>
      <c r="AP116" s="414">
        <v>0</v>
      </c>
      <c r="AQ116" s="414">
        <v>0</v>
      </c>
      <c r="AR116" s="415">
        <f t="shared" si="33"/>
        <v>0</v>
      </c>
      <c r="AS116" s="30">
        <v>0</v>
      </c>
      <c r="AT116" s="35">
        <v>0</v>
      </c>
      <c r="AU116" s="35">
        <v>0</v>
      </c>
      <c r="AV116" s="62">
        <v>0</v>
      </c>
      <c r="AW116" s="62">
        <v>0</v>
      </c>
      <c r="AX116" s="36">
        <v>0</v>
      </c>
      <c r="AY116" s="36">
        <v>0</v>
      </c>
      <c r="AZ116" s="36">
        <v>0</v>
      </c>
      <c r="BA116" s="36">
        <v>0</v>
      </c>
      <c r="BB116" s="36">
        <v>0</v>
      </c>
      <c r="BC116" s="36">
        <v>0</v>
      </c>
      <c r="BD116" s="36">
        <v>0</v>
      </c>
      <c r="BE116" s="36">
        <v>0</v>
      </c>
      <c r="BF116" s="36">
        <v>0</v>
      </c>
      <c r="BG116" s="36">
        <v>0</v>
      </c>
      <c r="BH116" s="36">
        <v>0</v>
      </c>
      <c r="BI116" s="36">
        <v>0</v>
      </c>
      <c r="BJ116" s="36">
        <v>0</v>
      </c>
      <c r="BK116" s="36">
        <v>0</v>
      </c>
      <c r="BL116" s="36">
        <v>0</v>
      </c>
      <c r="BM116" s="36">
        <v>0</v>
      </c>
      <c r="BN116" s="36">
        <v>0</v>
      </c>
      <c r="BO116" s="36">
        <v>0</v>
      </c>
      <c r="BP116" s="36">
        <v>0</v>
      </c>
      <c r="BQ116" s="36">
        <v>0</v>
      </c>
      <c r="BR116" s="36">
        <v>0</v>
      </c>
      <c r="BS116" s="36">
        <v>0</v>
      </c>
      <c r="BT116" s="36">
        <v>0</v>
      </c>
      <c r="BU116" s="36">
        <v>0</v>
      </c>
      <c r="BV116" s="36">
        <v>0</v>
      </c>
      <c r="BW116" s="36">
        <v>0</v>
      </c>
      <c r="BX116" s="36">
        <v>0</v>
      </c>
      <c r="BZ116" s="35"/>
      <c r="CA116" s="35"/>
      <c r="CB116" s="35"/>
      <c r="CC116" s="35"/>
      <c r="CD116" s="37">
        <v>31064.487138618962</v>
      </c>
      <c r="CE116" s="37">
        <v>31064.487138618962</v>
      </c>
      <c r="CF116" s="37">
        <v>31064.487138618962</v>
      </c>
      <c r="CG116" s="37">
        <v>31064.487138618962</v>
      </c>
      <c r="CH116" s="37">
        <v>31064.487138618962</v>
      </c>
      <c r="CI116" s="37">
        <v>31064.487138618962</v>
      </c>
      <c r="CJ116" s="37">
        <v>31064.487138618962</v>
      </c>
      <c r="CK116" s="37">
        <v>31064.487138618962</v>
      </c>
      <c r="CL116" s="37">
        <v>31064.487138618962</v>
      </c>
      <c r="CM116" s="37">
        <v>31064.487138618962</v>
      </c>
      <c r="CN116" s="37">
        <v>31064.487138618962</v>
      </c>
      <c r="CO116" s="37">
        <v>31064.487138618962</v>
      </c>
      <c r="CP116" s="37">
        <v>31064.487138618962</v>
      </c>
      <c r="CQ116" s="37">
        <v>31064.487138618962</v>
      </c>
      <c r="CR116" s="37">
        <v>12512.158321647425</v>
      </c>
      <c r="CS116" s="37">
        <v>0</v>
      </c>
      <c r="CT116" s="37">
        <v>0</v>
      </c>
      <c r="CU116" s="37">
        <v>0</v>
      </c>
      <c r="CV116" s="37">
        <v>0</v>
      </c>
      <c r="CW116" s="37">
        <v>0</v>
      </c>
      <c r="CX116" s="37">
        <v>0</v>
      </c>
      <c r="CY116" s="37">
        <v>0</v>
      </c>
      <c r="CZ116" s="37">
        <v>0</v>
      </c>
      <c r="DA116" s="37">
        <v>0</v>
      </c>
      <c r="DB116" s="37">
        <v>0</v>
      </c>
      <c r="DC116" s="37">
        <v>0</v>
      </c>
      <c r="DD116" s="37">
        <v>0</v>
      </c>
    </row>
    <row r="117" spans="1:108" x14ac:dyDescent="0.3">
      <c r="A117" s="411">
        <v>2201213</v>
      </c>
      <c r="B117" s="412" t="s">
        <v>80</v>
      </c>
      <c r="C117" s="429">
        <v>12.547628245394696</v>
      </c>
      <c r="D117" s="430">
        <v>378.91695742128587</v>
      </c>
      <c r="E117" s="430">
        <v>297.90451192461495</v>
      </c>
      <c r="F117" s="431">
        <v>2.3161214745370164E-2</v>
      </c>
      <c r="G117" s="432">
        <v>0</v>
      </c>
      <c r="H117" s="413"/>
      <c r="I117" s="413"/>
      <c r="J117" s="413"/>
      <c r="K117" s="413"/>
      <c r="L117" s="413"/>
      <c r="M117" s="414">
        <v>297.90451192461495</v>
      </c>
      <c r="N117" s="414">
        <v>297.90451192461495</v>
      </c>
      <c r="O117" s="414">
        <v>297.90451192461495</v>
      </c>
      <c r="P117" s="414">
        <v>297.90451192461495</v>
      </c>
      <c r="Q117" s="414">
        <v>297.90451192461495</v>
      </c>
      <c r="R117" s="414">
        <v>297.90451192461495</v>
      </c>
      <c r="S117" s="414">
        <v>297.90451192461495</v>
      </c>
      <c r="T117" s="414">
        <v>297.90451192461495</v>
      </c>
      <c r="U117" s="414">
        <v>297.90451192461495</v>
      </c>
      <c r="V117" s="414">
        <v>297.90451192461495</v>
      </c>
      <c r="W117" s="414">
        <v>297.90451192461495</v>
      </c>
      <c r="X117" s="414">
        <v>297.90451192461495</v>
      </c>
      <c r="Y117" s="414">
        <v>163.14092516044022</v>
      </c>
      <c r="Z117" s="414">
        <v>0</v>
      </c>
      <c r="AA117" s="414">
        <v>0</v>
      </c>
      <c r="AB117" s="414">
        <v>0</v>
      </c>
      <c r="AC117" s="414">
        <v>0</v>
      </c>
      <c r="AD117" s="414">
        <v>0</v>
      </c>
      <c r="AE117" s="414">
        <v>0</v>
      </c>
      <c r="AF117" s="414">
        <v>0</v>
      </c>
      <c r="AG117" s="414">
        <v>0</v>
      </c>
      <c r="AH117" s="414">
        <v>0</v>
      </c>
      <c r="AI117" s="414">
        <v>0</v>
      </c>
      <c r="AJ117" s="414">
        <v>0</v>
      </c>
      <c r="AK117" s="414">
        <v>0</v>
      </c>
      <c r="AL117" s="414">
        <v>0</v>
      </c>
      <c r="AM117" s="414">
        <v>0</v>
      </c>
      <c r="AN117" s="414">
        <v>0</v>
      </c>
      <c r="AO117" s="414">
        <v>0</v>
      </c>
      <c r="AP117" s="414">
        <v>0</v>
      </c>
      <c r="AQ117" s="414">
        <v>0</v>
      </c>
      <c r="AR117" s="415">
        <f t="shared" si="33"/>
        <v>3737.9950682558188</v>
      </c>
      <c r="AS117" s="30">
        <v>0</v>
      </c>
      <c r="AT117" s="35">
        <v>0</v>
      </c>
      <c r="AU117" s="35">
        <v>0</v>
      </c>
      <c r="AV117" s="35">
        <v>0</v>
      </c>
      <c r="AW117" s="35">
        <v>0</v>
      </c>
      <c r="AX117" s="36">
        <v>0</v>
      </c>
      <c r="AY117" s="36">
        <v>0</v>
      </c>
      <c r="AZ117" s="36">
        <v>0</v>
      </c>
      <c r="BA117" s="36">
        <v>0</v>
      </c>
      <c r="BB117" s="36">
        <v>0</v>
      </c>
      <c r="BC117" s="36">
        <v>0</v>
      </c>
      <c r="BD117" s="36">
        <v>0</v>
      </c>
      <c r="BE117" s="36">
        <v>0</v>
      </c>
      <c r="BF117" s="36">
        <v>0</v>
      </c>
      <c r="BG117" s="36">
        <v>0</v>
      </c>
      <c r="BH117" s="36">
        <v>0</v>
      </c>
      <c r="BI117" s="36">
        <v>0</v>
      </c>
      <c r="BJ117" s="36">
        <v>0</v>
      </c>
      <c r="BK117" s="36">
        <v>0</v>
      </c>
      <c r="BL117" s="36">
        <v>0</v>
      </c>
      <c r="BM117" s="36">
        <v>0</v>
      </c>
      <c r="BN117" s="36">
        <v>0</v>
      </c>
      <c r="BO117" s="36">
        <v>0</v>
      </c>
      <c r="BP117" s="36">
        <v>0</v>
      </c>
      <c r="BQ117" s="36">
        <v>0</v>
      </c>
      <c r="BR117" s="36">
        <v>0</v>
      </c>
      <c r="BS117" s="36">
        <v>0</v>
      </c>
      <c r="BT117" s="36">
        <v>0</v>
      </c>
      <c r="BU117" s="36">
        <v>0</v>
      </c>
      <c r="BV117" s="36">
        <v>0</v>
      </c>
      <c r="BW117" s="36">
        <v>0</v>
      </c>
      <c r="BX117" s="36">
        <v>0</v>
      </c>
      <c r="BZ117" s="35"/>
      <c r="CA117" s="35"/>
      <c r="CB117" s="35"/>
      <c r="CC117" s="35"/>
      <c r="CD117" s="37">
        <v>294325.58954028966</v>
      </c>
      <c r="CE117" s="37">
        <v>294325.58954028966</v>
      </c>
      <c r="CF117" s="37">
        <v>294325.58954028966</v>
      </c>
      <c r="CG117" s="37">
        <v>294325.58954028966</v>
      </c>
      <c r="CH117" s="37">
        <v>294325.58954028966</v>
      </c>
      <c r="CI117" s="37">
        <v>294325.58954028966</v>
      </c>
      <c r="CJ117" s="37">
        <v>294325.58954028966</v>
      </c>
      <c r="CK117" s="37">
        <v>294325.58954028966</v>
      </c>
      <c r="CL117" s="37">
        <v>294325.58954028966</v>
      </c>
      <c r="CM117" s="37">
        <v>294325.58954028966</v>
      </c>
      <c r="CN117" s="37">
        <v>294325.58954028966</v>
      </c>
      <c r="CO117" s="37">
        <v>294325.58954028966</v>
      </c>
      <c r="CP117" s="37">
        <v>102742.03391607953</v>
      </c>
      <c r="CQ117" s="37">
        <v>0</v>
      </c>
      <c r="CR117" s="37">
        <v>0</v>
      </c>
      <c r="CS117" s="37">
        <v>0</v>
      </c>
      <c r="CT117" s="37">
        <v>0</v>
      </c>
      <c r="CU117" s="37">
        <v>0</v>
      </c>
      <c r="CV117" s="37">
        <v>0</v>
      </c>
      <c r="CW117" s="37">
        <v>0</v>
      </c>
      <c r="CX117" s="37">
        <v>0</v>
      </c>
      <c r="CY117" s="37">
        <v>0</v>
      </c>
      <c r="CZ117" s="37">
        <v>0</v>
      </c>
      <c r="DA117" s="37">
        <v>0</v>
      </c>
      <c r="DB117" s="37">
        <v>0</v>
      </c>
      <c r="DC117" s="37">
        <v>0</v>
      </c>
      <c r="DD117" s="37">
        <v>0</v>
      </c>
    </row>
    <row r="118" spans="1:108" x14ac:dyDescent="0.3">
      <c r="A118" s="411">
        <v>2300212</v>
      </c>
      <c r="B118" s="412" t="s">
        <v>80</v>
      </c>
      <c r="C118" s="429">
        <v>16</v>
      </c>
      <c r="D118" s="430">
        <v>172.12389217107281</v>
      </c>
      <c r="E118" s="430">
        <v>135.32380402489744</v>
      </c>
      <c r="F118" s="431">
        <v>1.8564478812742879E-2</v>
      </c>
      <c r="G118" s="432">
        <v>0</v>
      </c>
      <c r="H118" s="413"/>
      <c r="I118" s="413"/>
      <c r="J118" s="413"/>
      <c r="K118" s="413"/>
      <c r="L118" s="413"/>
      <c r="M118" s="414">
        <v>135.32380402489744</v>
      </c>
      <c r="N118" s="414">
        <v>135.32380402489744</v>
      </c>
      <c r="O118" s="414">
        <v>135.32380402489744</v>
      </c>
      <c r="P118" s="414">
        <v>135.32380402489744</v>
      </c>
      <c r="Q118" s="414">
        <v>135.32380402489744</v>
      </c>
      <c r="R118" s="414">
        <v>135.32380402489744</v>
      </c>
      <c r="S118" s="414">
        <v>135.32380402489744</v>
      </c>
      <c r="T118" s="414">
        <v>135.32380402489744</v>
      </c>
      <c r="U118" s="414">
        <v>135.32380402489744</v>
      </c>
      <c r="V118" s="414">
        <v>135.32380402489744</v>
      </c>
      <c r="W118" s="414">
        <v>135.32380402489744</v>
      </c>
      <c r="X118" s="414">
        <v>135.32380402489744</v>
      </c>
      <c r="Y118" s="414">
        <v>135.32380402489744</v>
      </c>
      <c r="Z118" s="414">
        <v>135.32380402489744</v>
      </c>
      <c r="AA118" s="414">
        <v>135.32380402489744</v>
      </c>
      <c r="AB118" s="414">
        <v>135.32380402489744</v>
      </c>
      <c r="AC118" s="414">
        <v>0</v>
      </c>
      <c r="AD118" s="414">
        <v>0</v>
      </c>
      <c r="AE118" s="414">
        <v>0</v>
      </c>
      <c r="AF118" s="414">
        <v>0</v>
      </c>
      <c r="AG118" s="414">
        <v>0</v>
      </c>
      <c r="AH118" s="414">
        <v>0</v>
      </c>
      <c r="AI118" s="414">
        <v>0</v>
      </c>
      <c r="AJ118" s="414">
        <v>0</v>
      </c>
      <c r="AK118" s="414">
        <v>0</v>
      </c>
      <c r="AL118" s="414">
        <v>0</v>
      </c>
      <c r="AM118" s="414">
        <v>0</v>
      </c>
      <c r="AN118" s="414">
        <v>0</v>
      </c>
      <c r="AO118" s="414">
        <v>0</v>
      </c>
      <c r="AP118" s="414">
        <v>0</v>
      </c>
      <c r="AQ118" s="414">
        <v>0</v>
      </c>
      <c r="AR118" s="415">
        <f t="shared" si="33"/>
        <v>2165.1808643983595</v>
      </c>
      <c r="AT118" s="35"/>
      <c r="AU118" s="35"/>
      <c r="AV118" s="216"/>
      <c r="AW118" s="21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Z118" s="35"/>
      <c r="CA118" s="35"/>
      <c r="CB118" s="35"/>
      <c r="CC118" s="35"/>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row>
    <row r="119" spans="1:108" x14ac:dyDescent="0.3">
      <c r="A119" s="411">
        <v>2200795</v>
      </c>
      <c r="B119" s="412" t="s">
        <v>80</v>
      </c>
      <c r="C119" s="429">
        <v>15</v>
      </c>
      <c r="D119" s="430">
        <v>96.158780724753711</v>
      </c>
      <c r="E119" s="430">
        <v>75.600033405801369</v>
      </c>
      <c r="F119" s="431">
        <v>4.3488135458796234E-2</v>
      </c>
      <c r="G119" s="432">
        <v>0</v>
      </c>
      <c r="H119" s="413"/>
      <c r="I119" s="413"/>
      <c r="J119" s="413"/>
      <c r="K119" s="413"/>
      <c r="L119" s="413"/>
      <c r="M119" s="414">
        <v>75.600033405801369</v>
      </c>
      <c r="N119" s="414">
        <v>75.600033405801369</v>
      </c>
      <c r="O119" s="414">
        <v>75.600033405801369</v>
      </c>
      <c r="P119" s="414">
        <v>75.600033405801369</v>
      </c>
      <c r="Q119" s="414">
        <v>75.600033405801369</v>
      </c>
      <c r="R119" s="414">
        <v>75.600033405801369</v>
      </c>
      <c r="S119" s="414">
        <v>75.600033405801369</v>
      </c>
      <c r="T119" s="414">
        <v>75.600033405801369</v>
      </c>
      <c r="U119" s="414">
        <v>75.600033405801369</v>
      </c>
      <c r="V119" s="414">
        <v>75.600033405801369</v>
      </c>
      <c r="W119" s="414">
        <v>75.600033405801369</v>
      </c>
      <c r="X119" s="414">
        <v>75.600033405801369</v>
      </c>
      <c r="Y119" s="414">
        <v>75.600033405801369</v>
      </c>
      <c r="Z119" s="414">
        <v>75.600033405801369</v>
      </c>
      <c r="AA119" s="414">
        <v>75.600033405801369</v>
      </c>
      <c r="AB119" s="414">
        <v>0</v>
      </c>
      <c r="AC119" s="414">
        <v>0</v>
      </c>
      <c r="AD119" s="414">
        <v>0</v>
      </c>
      <c r="AE119" s="414">
        <v>0</v>
      </c>
      <c r="AF119" s="414">
        <v>0</v>
      </c>
      <c r="AG119" s="414">
        <v>0</v>
      </c>
      <c r="AH119" s="414">
        <v>0</v>
      </c>
      <c r="AI119" s="414">
        <v>0</v>
      </c>
      <c r="AJ119" s="414">
        <v>0</v>
      </c>
      <c r="AK119" s="414">
        <v>0</v>
      </c>
      <c r="AL119" s="414">
        <v>0</v>
      </c>
      <c r="AM119" s="414">
        <v>0</v>
      </c>
      <c r="AN119" s="414">
        <v>0</v>
      </c>
      <c r="AO119" s="414">
        <v>0</v>
      </c>
      <c r="AP119" s="414">
        <v>0</v>
      </c>
      <c r="AQ119" s="414">
        <v>0</v>
      </c>
      <c r="AR119" s="415">
        <f t="shared" si="33"/>
        <v>1134.0005010870207</v>
      </c>
      <c r="AT119" s="35"/>
      <c r="AU119" s="35"/>
      <c r="AV119" s="216"/>
      <c r="AW119" s="21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Z119" s="35"/>
      <c r="CA119" s="35"/>
      <c r="CB119" s="35"/>
      <c r="CC119" s="35"/>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row>
    <row r="120" spans="1:108" x14ac:dyDescent="0.3">
      <c r="A120" s="411">
        <v>2300946</v>
      </c>
      <c r="B120" s="412" t="s">
        <v>80</v>
      </c>
      <c r="C120" s="429">
        <v>20</v>
      </c>
      <c r="D120" s="430">
        <v>0</v>
      </c>
      <c r="E120" s="430">
        <v>0</v>
      </c>
      <c r="F120" s="431">
        <v>0</v>
      </c>
      <c r="G120" s="432">
        <v>7650.8310813558091</v>
      </c>
      <c r="H120" s="413"/>
      <c r="I120" s="413"/>
      <c r="J120" s="413"/>
      <c r="K120" s="413"/>
      <c r="L120" s="413"/>
      <c r="M120" s="414">
        <v>0</v>
      </c>
      <c r="N120" s="414">
        <v>0</v>
      </c>
      <c r="O120" s="414">
        <v>0</v>
      </c>
      <c r="P120" s="414">
        <v>0</v>
      </c>
      <c r="Q120" s="414">
        <v>0</v>
      </c>
      <c r="R120" s="414">
        <v>0</v>
      </c>
      <c r="S120" s="414">
        <v>0</v>
      </c>
      <c r="T120" s="414">
        <v>0</v>
      </c>
      <c r="U120" s="414">
        <v>0</v>
      </c>
      <c r="V120" s="414">
        <v>0</v>
      </c>
      <c r="W120" s="414">
        <v>0</v>
      </c>
      <c r="X120" s="414">
        <v>0</v>
      </c>
      <c r="Y120" s="414">
        <v>0</v>
      </c>
      <c r="Z120" s="414">
        <v>0</v>
      </c>
      <c r="AA120" s="414">
        <v>0</v>
      </c>
      <c r="AB120" s="414">
        <v>0</v>
      </c>
      <c r="AC120" s="414">
        <v>0</v>
      </c>
      <c r="AD120" s="414">
        <v>0</v>
      </c>
      <c r="AE120" s="414">
        <v>0</v>
      </c>
      <c r="AF120" s="414">
        <v>0</v>
      </c>
      <c r="AG120" s="414">
        <v>0</v>
      </c>
      <c r="AH120" s="414">
        <v>0</v>
      </c>
      <c r="AI120" s="414">
        <v>0</v>
      </c>
      <c r="AJ120" s="414">
        <v>0</v>
      </c>
      <c r="AK120" s="414">
        <v>0</v>
      </c>
      <c r="AL120" s="414">
        <v>0</v>
      </c>
      <c r="AM120" s="414">
        <v>0</v>
      </c>
      <c r="AN120" s="414">
        <v>0</v>
      </c>
      <c r="AO120" s="414">
        <v>0</v>
      </c>
      <c r="AP120" s="414">
        <v>0</v>
      </c>
      <c r="AQ120" s="414">
        <v>0</v>
      </c>
      <c r="AR120" s="415">
        <f t="shared" si="33"/>
        <v>0</v>
      </c>
      <c r="AT120" s="35"/>
      <c r="AU120" s="35"/>
      <c r="AV120" s="216"/>
      <c r="AW120" s="21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Z120" s="35"/>
      <c r="CA120" s="35"/>
      <c r="CB120" s="35"/>
      <c r="CC120" s="35"/>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row>
    <row r="121" spans="1:108" x14ac:dyDescent="0.3">
      <c r="A121" s="411">
        <v>2200673</v>
      </c>
      <c r="B121" s="412" t="s">
        <v>80</v>
      </c>
      <c r="C121" s="429">
        <v>14.478032590840034</v>
      </c>
      <c r="D121" s="430">
        <v>2.9988017440522374</v>
      </c>
      <c r="E121" s="430">
        <v>2.3576579311738692</v>
      </c>
      <c r="F121" s="431">
        <v>1.8210798227268754E-4</v>
      </c>
      <c r="G121" s="432">
        <v>105.59613087788169</v>
      </c>
      <c r="H121" s="413"/>
      <c r="I121" s="413"/>
      <c r="J121" s="413"/>
      <c r="K121" s="413"/>
      <c r="L121" s="413"/>
      <c r="M121" s="414">
        <v>2.3576579311738692</v>
      </c>
      <c r="N121" s="414">
        <v>2.3576579311738692</v>
      </c>
      <c r="O121" s="414">
        <v>2.3576579311738692</v>
      </c>
      <c r="P121" s="414">
        <v>2.3576579311738692</v>
      </c>
      <c r="Q121" s="414">
        <v>2.3576579311738692</v>
      </c>
      <c r="R121" s="414">
        <v>2.3576579311738692</v>
      </c>
      <c r="S121" s="414">
        <v>2.3576579311738692</v>
      </c>
      <c r="T121" s="414">
        <v>2.3576579311738692</v>
      </c>
      <c r="U121" s="414">
        <v>2.3576579311738692</v>
      </c>
      <c r="V121" s="414">
        <v>2.3576579311738692</v>
      </c>
      <c r="W121" s="414">
        <v>2.3576579311738692</v>
      </c>
      <c r="X121" s="414">
        <v>2.3576579311738692</v>
      </c>
      <c r="Y121" s="414">
        <v>2.3576579311738692</v>
      </c>
      <c r="Z121" s="414">
        <v>2.3576579311738692</v>
      </c>
      <c r="AA121" s="414">
        <v>1.1270373291535982</v>
      </c>
      <c r="AB121" s="414">
        <v>0</v>
      </c>
      <c r="AC121" s="414">
        <v>0</v>
      </c>
      <c r="AD121" s="414">
        <v>0</v>
      </c>
      <c r="AE121" s="414">
        <v>0</v>
      </c>
      <c r="AF121" s="414">
        <v>0</v>
      </c>
      <c r="AG121" s="414">
        <v>0</v>
      </c>
      <c r="AH121" s="414">
        <v>0</v>
      </c>
      <c r="AI121" s="414">
        <v>0</v>
      </c>
      <c r="AJ121" s="414">
        <v>0</v>
      </c>
      <c r="AK121" s="414">
        <v>0</v>
      </c>
      <c r="AL121" s="414">
        <v>0</v>
      </c>
      <c r="AM121" s="414">
        <v>0</v>
      </c>
      <c r="AN121" s="414">
        <v>0</v>
      </c>
      <c r="AO121" s="414">
        <v>0</v>
      </c>
      <c r="AP121" s="414">
        <v>0</v>
      </c>
      <c r="AQ121" s="414">
        <v>0</v>
      </c>
      <c r="AR121" s="415">
        <f t="shared" si="33"/>
        <v>34.134248365587766</v>
      </c>
      <c r="AT121" s="35"/>
      <c r="AU121" s="35"/>
      <c r="AV121" s="216"/>
      <c r="AW121" s="21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Z121" s="35"/>
      <c r="CA121" s="35"/>
      <c r="CB121" s="35"/>
      <c r="CC121" s="35"/>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row>
    <row r="122" spans="1:108" x14ac:dyDescent="0.3">
      <c r="A122" s="411">
        <v>2300014</v>
      </c>
      <c r="B122" s="412" t="s">
        <v>80</v>
      </c>
      <c r="C122" s="429">
        <v>14.478032590840034</v>
      </c>
      <c r="D122" s="430">
        <v>873.77450536069148</v>
      </c>
      <c r="E122" s="430">
        <v>686.96151611457572</v>
      </c>
      <c r="F122" s="431">
        <v>5.3336163807987939E-2</v>
      </c>
      <c r="G122" s="432">
        <v>0</v>
      </c>
      <c r="H122" s="413"/>
      <c r="I122" s="413"/>
      <c r="J122" s="413"/>
      <c r="K122" s="413"/>
      <c r="L122" s="413"/>
      <c r="M122" s="414">
        <v>686.96151611457572</v>
      </c>
      <c r="N122" s="414">
        <v>686.96151611457572</v>
      </c>
      <c r="O122" s="414">
        <v>686.96151611457572</v>
      </c>
      <c r="P122" s="414">
        <v>686.96151611457572</v>
      </c>
      <c r="Q122" s="414">
        <v>686.96151611457572</v>
      </c>
      <c r="R122" s="414">
        <v>686.96151611457572</v>
      </c>
      <c r="S122" s="414">
        <v>686.96151611457572</v>
      </c>
      <c r="T122" s="414">
        <v>686.96151611457572</v>
      </c>
      <c r="U122" s="414">
        <v>686.96151611457572</v>
      </c>
      <c r="V122" s="414">
        <v>686.96151611457572</v>
      </c>
      <c r="W122" s="414">
        <v>686.96151611457572</v>
      </c>
      <c r="X122" s="414">
        <v>686.96151611457572</v>
      </c>
      <c r="Y122" s="414">
        <v>686.96151611457572</v>
      </c>
      <c r="Z122" s="414">
        <v>686.96151611457572</v>
      </c>
      <c r="AA122" s="414">
        <v>328.38999335564813</v>
      </c>
      <c r="AB122" s="414">
        <v>0</v>
      </c>
      <c r="AC122" s="414">
        <v>0</v>
      </c>
      <c r="AD122" s="414">
        <v>0</v>
      </c>
      <c r="AE122" s="414">
        <v>0</v>
      </c>
      <c r="AF122" s="414">
        <v>0</v>
      </c>
      <c r="AG122" s="414">
        <v>0</v>
      </c>
      <c r="AH122" s="414">
        <v>0</v>
      </c>
      <c r="AI122" s="414">
        <v>0</v>
      </c>
      <c r="AJ122" s="414">
        <v>0</v>
      </c>
      <c r="AK122" s="414">
        <v>0</v>
      </c>
      <c r="AL122" s="414">
        <v>0</v>
      </c>
      <c r="AM122" s="414">
        <v>0</v>
      </c>
      <c r="AN122" s="414">
        <v>0</v>
      </c>
      <c r="AO122" s="414">
        <v>0</v>
      </c>
      <c r="AP122" s="414">
        <v>0</v>
      </c>
      <c r="AQ122" s="414">
        <v>0</v>
      </c>
      <c r="AR122" s="415">
        <f t="shared" si="33"/>
        <v>9945.8512189597077</v>
      </c>
      <c r="AT122" s="35"/>
      <c r="AU122" s="35"/>
      <c r="AV122" s="216"/>
      <c r="AW122" s="21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Z122" s="35"/>
      <c r="CA122" s="35"/>
      <c r="CB122" s="35"/>
      <c r="CC122" s="35"/>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row>
    <row r="123" spans="1:108" x14ac:dyDescent="0.3">
      <c r="A123" s="411">
        <v>2300045</v>
      </c>
      <c r="B123" s="412" t="s">
        <v>81</v>
      </c>
      <c r="C123" s="429">
        <v>15</v>
      </c>
      <c r="D123" s="430">
        <v>516.0766697879103</v>
      </c>
      <c r="E123" s="430">
        <v>405.73947778725511</v>
      </c>
      <c r="F123" s="431">
        <v>6.1619999990686958E-2</v>
      </c>
      <c r="G123" s="432" t="s">
        <v>409</v>
      </c>
      <c r="H123" s="413"/>
      <c r="I123" s="413"/>
      <c r="J123" s="413"/>
      <c r="K123" s="413"/>
      <c r="L123" s="413"/>
      <c r="M123" s="414">
        <v>405.73947778725511</v>
      </c>
      <c r="N123" s="414">
        <v>405.73947778725511</v>
      </c>
      <c r="O123" s="414">
        <v>405.73947778725511</v>
      </c>
      <c r="P123" s="414">
        <v>405.73947778725511</v>
      </c>
      <c r="Q123" s="414">
        <v>405.73947778725511</v>
      </c>
      <c r="R123" s="414">
        <v>405.73947778725511</v>
      </c>
      <c r="S123" s="414">
        <v>405.73947778725511</v>
      </c>
      <c r="T123" s="414">
        <v>405.73947778725511</v>
      </c>
      <c r="U123" s="414">
        <v>405.73947778725511</v>
      </c>
      <c r="V123" s="414">
        <v>405.73947778725511</v>
      </c>
      <c r="W123" s="414">
        <v>405.73947778725511</v>
      </c>
      <c r="X123" s="414">
        <v>405.73947778725511</v>
      </c>
      <c r="Y123" s="414">
        <v>405.73947778725511</v>
      </c>
      <c r="Z123" s="414">
        <v>405.73947778725511</v>
      </c>
      <c r="AA123" s="414">
        <v>405.73947778725511</v>
      </c>
      <c r="AB123" s="414">
        <v>0</v>
      </c>
      <c r="AC123" s="414">
        <v>0</v>
      </c>
      <c r="AD123" s="414">
        <v>0</v>
      </c>
      <c r="AE123" s="414">
        <v>0</v>
      </c>
      <c r="AF123" s="414">
        <v>0</v>
      </c>
      <c r="AG123" s="414">
        <v>0</v>
      </c>
      <c r="AH123" s="414">
        <v>0</v>
      </c>
      <c r="AI123" s="414">
        <v>0</v>
      </c>
      <c r="AJ123" s="414">
        <v>0</v>
      </c>
      <c r="AK123" s="414">
        <v>0</v>
      </c>
      <c r="AL123" s="414">
        <v>0</v>
      </c>
      <c r="AM123" s="414">
        <v>0</v>
      </c>
      <c r="AN123" s="414">
        <v>0</v>
      </c>
      <c r="AO123" s="414">
        <v>0</v>
      </c>
      <c r="AP123" s="414">
        <v>0</v>
      </c>
      <c r="AQ123" s="414">
        <v>0</v>
      </c>
      <c r="AR123" s="415">
        <f t="shared" si="33"/>
        <v>6086.0921668088267</v>
      </c>
      <c r="AT123" s="35"/>
      <c r="AU123" s="35"/>
      <c r="AV123" s="216"/>
      <c r="AW123" s="21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Z123" s="35"/>
      <c r="CA123" s="35"/>
      <c r="CB123" s="35"/>
      <c r="CC123" s="35"/>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row>
    <row r="124" spans="1:108" x14ac:dyDescent="0.3">
      <c r="A124" s="411">
        <v>2100448</v>
      </c>
      <c r="B124" s="412" t="s">
        <v>81</v>
      </c>
      <c r="C124" s="429">
        <v>15</v>
      </c>
      <c r="D124" s="430">
        <v>38.056135512980632</v>
      </c>
      <c r="E124" s="430">
        <v>29.919733740305375</v>
      </c>
      <c r="F124" s="431">
        <v>1.3668849922954323E-2</v>
      </c>
      <c r="G124" s="432" t="s">
        <v>409</v>
      </c>
      <c r="H124" s="413"/>
      <c r="I124" s="413"/>
      <c r="J124" s="413"/>
      <c r="K124" s="413"/>
      <c r="L124" s="413"/>
      <c r="M124" s="414">
        <v>29.919733740305375</v>
      </c>
      <c r="N124" s="414">
        <v>29.919733740305375</v>
      </c>
      <c r="O124" s="414">
        <v>29.919733740305375</v>
      </c>
      <c r="P124" s="414">
        <v>29.919733740305375</v>
      </c>
      <c r="Q124" s="414">
        <v>29.919733740305375</v>
      </c>
      <c r="R124" s="414">
        <v>29.919733740305375</v>
      </c>
      <c r="S124" s="414">
        <v>29.919733740305375</v>
      </c>
      <c r="T124" s="414">
        <v>29.919733740305375</v>
      </c>
      <c r="U124" s="414">
        <v>29.919733740305375</v>
      </c>
      <c r="V124" s="414">
        <v>29.919733740305375</v>
      </c>
      <c r="W124" s="414">
        <v>29.919733740305375</v>
      </c>
      <c r="X124" s="414">
        <v>29.919733740305375</v>
      </c>
      <c r="Y124" s="414">
        <v>29.919733740305375</v>
      </c>
      <c r="Z124" s="414">
        <v>29.919733740305375</v>
      </c>
      <c r="AA124" s="414">
        <v>29.919733740305375</v>
      </c>
      <c r="AB124" s="414">
        <v>0</v>
      </c>
      <c r="AC124" s="414">
        <v>0</v>
      </c>
      <c r="AD124" s="414">
        <v>0</v>
      </c>
      <c r="AE124" s="414">
        <v>0</v>
      </c>
      <c r="AF124" s="414">
        <v>0</v>
      </c>
      <c r="AG124" s="414">
        <v>0</v>
      </c>
      <c r="AH124" s="414">
        <v>0</v>
      </c>
      <c r="AI124" s="414">
        <v>0</v>
      </c>
      <c r="AJ124" s="414">
        <v>0</v>
      </c>
      <c r="AK124" s="414">
        <v>0</v>
      </c>
      <c r="AL124" s="414">
        <v>0</v>
      </c>
      <c r="AM124" s="414">
        <v>0</v>
      </c>
      <c r="AN124" s="414">
        <v>0</v>
      </c>
      <c r="AO124" s="414">
        <v>0</v>
      </c>
      <c r="AP124" s="414">
        <v>0</v>
      </c>
      <c r="AQ124" s="414">
        <v>0</v>
      </c>
      <c r="AR124" s="415">
        <f t="shared" si="33"/>
        <v>448.79600610458078</v>
      </c>
      <c r="AT124" s="35"/>
      <c r="AU124" s="35"/>
      <c r="AV124" s="216"/>
      <c r="AW124" s="21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Z124" s="35"/>
      <c r="CA124" s="35"/>
      <c r="CB124" s="35"/>
      <c r="CC124" s="35"/>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row>
    <row r="125" spans="1:108" x14ac:dyDescent="0.3">
      <c r="A125" s="411">
        <v>2301514</v>
      </c>
      <c r="B125" s="412" t="s">
        <v>81</v>
      </c>
      <c r="C125" s="429">
        <v>15</v>
      </c>
      <c r="D125" s="430">
        <v>0.30297827523054754</v>
      </c>
      <c r="E125" s="430">
        <v>0.23820151998625647</v>
      </c>
      <c r="F125" s="431">
        <v>1.3789687389771912E-3</v>
      </c>
      <c r="G125" s="432" t="s">
        <v>409</v>
      </c>
      <c r="H125" s="413"/>
      <c r="I125" s="413"/>
      <c r="J125" s="413"/>
      <c r="K125" s="413"/>
      <c r="L125" s="413"/>
      <c r="M125" s="414">
        <v>0.23820151998625647</v>
      </c>
      <c r="N125" s="414">
        <v>0.23820151998625647</v>
      </c>
      <c r="O125" s="414">
        <v>0.23820151998625647</v>
      </c>
      <c r="P125" s="414">
        <v>0.23820151998625647</v>
      </c>
      <c r="Q125" s="414">
        <v>0.23820151998625647</v>
      </c>
      <c r="R125" s="414">
        <v>0.23820151998625647</v>
      </c>
      <c r="S125" s="414">
        <v>0.23820151998625647</v>
      </c>
      <c r="T125" s="414">
        <v>0.23820151998625647</v>
      </c>
      <c r="U125" s="414">
        <v>0.23820151998625647</v>
      </c>
      <c r="V125" s="414">
        <v>0.23820151998625647</v>
      </c>
      <c r="W125" s="414">
        <v>0.23820151998625647</v>
      </c>
      <c r="X125" s="414">
        <v>0.23820151998625647</v>
      </c>
      <c r="Y125" s="414">
        <v>0.23820151998625647</v>
      </c>
      <c r="Z125" s="414">
        <v>0.23820151998625647</v>
      </c>
      <c r="AA125" s="414">
        <v>0.23820151998625647</v>
      </c>
      <c r="AB125" s="414">
        <v>0</v>
      </c>
      <c r="AC125" s="414">
        <v>0</v>
      </c>
      <c r="AD125" s="414">
        <v>0</v>
      </c>
      <c r="AE125" s="414">
        <v>0</v>
      </c>
      <c r="AF125" s="414">
        <v>0</v>
      </c>
      <c r="AG125" s="414">
        <v>0</v>
      </c>
      <c r="AH125" s="414">
        <v>0</v>
      </c>
      <c r="AI125" s="414">
        <v>0</v>
      </c>
      <c r="AJ125" s="414">
        <v>0</v>
      </c>
      <c r="AK125" s="414">
        <v>0</v>
      </c>
      <c r="AL125" s="414">
        <v>0</v>
      </c>
      <c r="AM125" s="414">
        <v>0</v>
      </c>
      <c r="AN125" s="414">
        <v>0</v>
      </c>
      <c r="AO125" s="414">
        <v>0</v>
      </c>
      <c r="AP125" s="414">
        <v>0</v>
      </c>
      <c r="AQ125" s="414">
        <v>0</v>
      </c>
      <c r="AR125" s="415">
        <f t="shared" si="33"/>
        <v>3.5730227997938462</v>
      </c>
      <c r="AT125" s="35"/>
      <c r="AU125" s="35"/>
      <c r="AV125" s="216"/>
      <c r="AW125" s="21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Z125" s="35"/>
      <c r="CA125" s="35"/>
      <c r="CB125" s="35"/>
      <c r="CC125" s="35"/>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row>
    <row r="126" spans="1:108" x14ac:dyDescent="0.3">
      <c r="A126" s="411">
        <v>2200611</v>
      </c>
      <c r="B126" s="412" t="s">
        <v>81</v>
      </c>
      <c r="C126" s="429">
        <v>15</v>
      </c>
      <c r="D126" s="430">
        <v>143.43895744285092</v>
      </c>
      <c r="E126" s="430">
        <v>112.77170834156939</v>
      </c>
      <c r="F126" s="431">
        <v>1.9803128385517808E-2</v>
      </c>
      <c r="G126" s="432" t="s">
        <v>409</v>
      </c>
      <c r="H126" s="413"/>
      <c r="I126" s="413"/>
      <c r="J126" s="413"/>
      <c r="K126" s="413"/>
      <c r="L126" s="413"/>
      <c r="M126" s="414">
        <v>112.77170834156939</v>
      </c>
      <c r="N126" s="414">
        <v>112.77170834156939</v>
      </c>
      <c r="O126" s="414">
        <v>112.77170834156939</v>
      </c>
      <c r="P126" s="414">
        <v>112.77170834156939</v>
      </c>
      <c r="Q126" s="414">
        <v>112.77170834156939</v>
      </c>
      <c r="R126" s="414">
        <v>112.77170834156939</v>
      </c>
      <c r="S126" s="414">
        <v>112.77170834156939</v>
      </c>
      <c r="T126" s="414">
        <v>112.77170834156939</v>
      </c>
      <c r="U126" s="414">
        <v>112.77170834156939</v>
      </c>
      <c r="V126" s="414">
        <v>112.77170834156939</v>
      </c>
      <c r="W126" s="414">
        <v>112.77170834156939</v>
      </c>
      <c r="X126" s="414">
        <v>112.77170834156939</v>
      </c>
      <c r="Y126" s="414">
        <v>112.77170834156939</v>
      </c>
      <c r="Z126" s="414">
        <v>112.77170834156939</v>
      </c>
      <c r="AA126" s="414">
        <v>112.77170834156939</v>
      </c>
      <c r="AB126" s="414">
        <v>0</v>
      </c>
      <c r="AC126" s="414">
        <v>0</v>
      </c>
      <c r="AD126" s="414">
        <v>0</v>
      </c>
      <c r="AE126" s="414">
        <v>0</v>
      </c>
      <c r="AF126" s="414">
        <v>0</v>
      </c>
      <c r="AG126" s="414">
        <v>0</v>
      </c>
      <c r="AH126" s="414">
        <v>0</v>
      </c>
      <c r="AI126" s="414">
        <v>0</v>
      </c>
      <c r="AJ126" s="414">
        <v>0</v>
      </c>
      <c r="AK126" s="414">
        <v>0</v>
      </c>
      <c r="AL126" s="414">
        <v>0</v>
      </c>
      <c r="AM126" s="414">
        <v>0</v>
      </c>
      <c r="AN126" s="414">
        <v>0</v>
      </c>
      <c r="AO126" s="414">
        <v>0</v>
      </c>
      <c r="AP126" s="414">
        <v>0</v>
      </c>
      <c r="AQ126" s="414">
        <v>0</v>
      </c>
      <c r="AR126" s="415">
        <f t="shared" si="33"/>
        <v>1691.5756251235407</v>
      </c>
      <c r="AT126" s="35"/>
      <c r="AU126" s="35"/>
      <c r="AV126" s="216"/>
      <c r="AW126" s="21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Z126" s="35"/>
      <c r="CA126" s="35"/>
      <c r="CB126" s="35"/>
      <c r="CC126" s="35"/>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row>
    <row r="127" spans="1:108" x14ac:dyDescent="0.3">
      <c r="A127" s="411">
        <v>2200861</v>
      </c>
      <c r="B127" s="412" t="s">
        <v>81</v>
      </c>
      <c r="C127" s="429">
        <v>15</v>
      </c>
      <c r="D127" s="430">
        <v>177.87080161387769</v>
      </c>
      <c r="E127" s="430">
        <v>139.84202422883064</v>
      </c>
      <c r="F127" s="431">
        <v>1.5502736184068317E-2</v>
      </c>
      <c r="G127" s="432" t="s">
        <v>409</v>
      </c>
      <c r="H127" s="413"/>
      <c r="I127" s="413"/>
      <c r="J127" s="413"/>
      <c r="K127" s="413"/>
      <c r="L127" s="413"/>
      <c r="M127" s="414">
        <v>139.84202422883064</v>
      </c>
      <c r="N127" s="414">
        <v>139.84202422883064</v>
      </c>
      <c r="O127" s="414">
        <v>139.84202422883064</v>
      </c>
      <c r="P127" s="414">
        <v>139.84202422883064</v>
      </c>
      <c r="Q127" s="414">
        <v>139.84202422883064</v>
      </c>
      <c r="R127" s="414">
        <v>139.84202422883064</v>
      </c>
      <c r="S127" s="414">
        <v>139.84202422883064</v>
      </c>
      <c r="T127" s="414">
        <v>139.84202422883064</v>
      </c>
      <c r="U127" s="414">
        <v>139.84202422883064</v>
      </c>
      <c r="V127" s="414">
        <v>139.84202422883064</v>
      </c>
      <c r="W127" s="414">
        <v>139.84202422883064</v>
      </c>
      <c r="X127" s="414">
        <v>139.84202422883064</v>
      </c>
      <c r="Y127" s="414">
        <v>139.84202422883064</v>
      </c>
      <c r="Z127" s="414">
        <v>139.84202422883064</v>
      </c>
      <c r="AA127" s="414">
        <v>139.84202422883064</v>
      </c>
      <c r="AB127" s="414">
        <v>0</v>
      </c>
      <c r="AC127" s="414">
        <v>0</v>
      </c>
      <c r="AD127" s="414">
        <v>0</v>
      </c>
      <c r="AE127" s="414">
        <v>0</v>
      </c>
      <c r="AF127" s="414">
        <v>0</v>
      </c>
      <c r="AG127" s="414">
        <v>0</v>
      </c>
      <c r="AH127" s="414">
        <v>0</v>
      </c>
      <c r="AI127" s="414">
        <v>0</v>
      </c>
      <c r="AJ127" s="414">
        <v>0</v>
      </c>
      <c r="AK127" s="414">
        <v>0</v>
      </c>
      <c r="AL127" s="414">
        <v>0</v>
      </c>
      <c r="AM127" s="414">
        <v>0</v>
      </c>
      <c r="AN127" s="414">
        <v>0</v>
      </c>
      <c r="AO127" s="414">
        <v>0</v>
      </c>
      <c r="AP127" s="414">
        <v>0</v>
      </c>
      <c r="AQ127" s="414">
        <v>0</v>
      </c>
      <c r="AR127" s="415">
        <f t="shared" si="33"/>
        <v>2097.6303634324599</v>
      </c>
      <c r="AT127" s="35"/>
      <c r="AU127" s="35"/>
      <c r="AV127" s="216"/>
      <c r="AW127" s="21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Z127" s="35"/>
      <c r="CA127" s="35"/>
      <c r="CB127" s="35"/>
      <c r="CC127" s="35"/>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row>
    <row r="128" spans="1:108" x14ac:dyDescent="0.3">
      <c r="A128" s="411">
        <v>2301623</v>
      </c>
      <c r="B128" s="412" t="s">
        <v>81</v>
      </c>
      <c r="C128" s="429">
        <v>15</v>
      </c>
      <c r="D128" s="430">
        <v>2.9823647257590702</v>
      </c>
      <c r="E128" s="430">
        <v>2.344735147391781</v>
      </c>
      <c r="F128" s="431">
        <v>7.67673318605859E-4</v>
      </c>
      <c r="G128" s="432" t="s">
        <v>409</v>
      </c>
      <c r="H128" s="413"/>
      <c r="I128" s="413"/>
      <c r="J128" s="413"/>
      <c r="K128" s="413"/>
      <c r="L128" s="413"/>
      <c r="M128" s="414">
        <v>2.344735147391781</v>
      </c>
      <c r="N128" s="414">
        <v>2.344735147391781</v>
      </c>
      <c r="O128" s="414">
        <v>2.344735147391781</v>
      </c>
      <c r="P128" s="414">
        <v>2.344735147391781</v>
      </c>
      <c r="Q128" s="414">
        <v>2.344735147391781</v>
      </c>
      <c r="R128" s="414">
        <v>2.344735147391781</v>
      </c>
      <c r="S128" s="414">
        <v>2.344735147391781</v>
      </c>
      <c r="T128" s="414">
        <v>2.344735147391781</v>
      </c>
      <c r="U128" s="414">
        <v>2.344735147391781</v>
      </c>
      <c r="V128" s="414">
        <v>2.344735147391781</v>
      </c>
      <c r="W128" s="414">
        <v>2.344735147391781</v>
      </c>
      <c r="X128" s="414">
        <v>2.344735147391781</v>
      </c>
      <c r="Y128" s="414">
        <v>2.344735147391781</v>
      </c>
      <c r="Z128" s="414">
        <v>2.344735147391781</v>
      </c>
      <c r="AA128" s="414">
        <v>2.344735147391781</v>
      </c>
      <c r="AB128" s="414">
        <v>0</v>
      </c>
      <c r="AC128" s="414">
        <v>0</v>
      </c>
      <c r="AD128" s="414">
        <v>0</v>
      </c>
      <c r="AE128" s="414">
        <v>0</v>
      </c>
      <c r="AF128" s="414">
        <v>0</v>
      </c>
      <c r="AG128" s="414">
        <v>0</v>
      </c>
      <c r="AH128" s="414">
        <v>0</v>
      </c>
      <c r="AI128" s="414">
        <v>0</v>
      </c>
      <c r="AJ128" s="414">
        <v>0</v>
      </c>
      <c r="AK128" s="414">
        <v>0</v>
      </c>
      <c r="AL128" s="414">
        <v>0</v>
      </c>
      <c r="AM128" s="414">
        <v>0</v>
      </c>
      <c r="AN128" s="414">
        <v>0</v>
      </c>
      <c r="AO128" s="414">
        <v>0</v>
      </c>
      <c r="AP128" s="414">
        <v>0</v>
      </c>
      <c r="AQ128" s="414">
        <v>0</v>
      </c>
      <c r="AR128" s="415">
        <f t="shared" si="33"/>
        <v>35.171027210876716</v>
      </c>
      <c r="AT128" s="35"/>
      <c r="AU128" s="35"/>
      <c r="AV128" s="216"/>
      <c r="AW128" s="21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Z128" s="35"/>
      <c r="CA128" s="35"/>
      <c r="CB128" s="35"/>
      <c r="CC128" s="35"/>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row>
    <row r="129" spans="1:108" x14ac:dyDescent="0.3">
      <c r="A129" s="411">
        <v>2300002</v>
      </c>
      <c r="B129" s="412" t="s">
        <v>81</v>
      </c>
      <c r="C129" s="429">
        <v>15</v>
      </c>
      <c r="D129" s="430">
        <v>16.729138899509739</v>
      </c>
      <c r="E129" s="430">
        <v>13.152449002794556</v>
      </c>
      <c r="F129" s="431">
        <v>9.069918097602556E-3</v>
      </c>
      <c r="G129" s="432" t="s">
        <v>409</v>
      </c>
      <c r="H129" s="413"/>
      <c r="I129" s="413"/>
      <c r="J129" s="413"/>
      <c r="K129" s="413"/>
      <c r="L129" s="413"/>
      <c r="M129" s="414">
        <v>13.152449002794556</v>
      </c>
      <c r="N129" s="414">
        <v>13.152449002794556</v>
      </c>
      <c r="O129" s="414">
        <v>13.152449002794556</v>
      </c>
      <c r="P129" s="414">
        <v>13.152449002794556</v>
      </c>
      <c r="Q129" s="414">
        <v>13.152449002794556</v>
      </c>
      <c r="R129" s="414">
        <v>13.152449002794556</v>
      </c>
      <c r="S129" s="414">
        <v>13.152449002794556</v>
      </c>
      <c r="T129" s="414">
        <v>13.152449002794556</v>
      </c>
      <c r="U129" s="414">
        <v>13.152449002794556</v>
      </c>
      <c r="V129" s="414">
        <v>13.152449002794556</v>
      </c>
      <c r="W129" s="414">
        <v>13.152449002794556</v>
      </c>
      <c r="X129" s="414">
        <v>13.152449002794556</v>
      </c>
      <c r="Y129" s="414">
        <v>13.152449002794556</v>
      </c>
      <c r="Z129" s="414">
        <v>13.152449002794556</v>
      </c>
      <c r="AA129" s="414">
        <v>13.152449002794556</v>
      </c>
      <c r="AB129" s="414">
        <v>0</v>
      </c>
      <c r="AC129" s="414">
        <v>0</v>
      </c>
      <c r="AD129" s="414">
        <v>0</v>
      </c>
      <c r="AE129" s="414">
        <v>0</v>
      </c>
      <c r="AF129" s="414">
        <v>0</v>
      </c>
      <c r="AG129" s="414">
        <v>0</v>
      </c>
      <c r="AH129" s="414">
        <v>0</v>
      </c>
      <c r="AI129" s="414">
        <v>0</v>
      </c>
      <c r="AJ129" s="414">
        <v>0</v>
      </c>
      <c r="AK129" s="414">
        <v>0</v>
      </c>
      <c r="AL129" s="414">
        <v>0</v>
      </c>
      <c r="AM129" s="414">
        <v>0</v>
      </c>
      <c r="AN129" s="414">
        <v>0</v>
      </c>
      <c r="AO129" s="414">
        <v>0</v>
      </c>
      <c r="AP129" s="414">
        <v>0</v>
      </c>
      <c r="AQ129" s="414">
        <v>0</v>
      </c>
      <c r="AR129" s="415">
        <f t="shared" si="33"/>
        <v>197.28673504191835</v>
      </c>
      <c r="AT129" s="35"/>
      <c r="AU129" s="35"/>
      <c r="AV129" s="216"/>
      <c r="AW129" s="21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Z129" s="35"/>
      <c r="CA129" s="35"/>
      <c r="CB129" s="35"/>
      <c r="CC129" s="35"/>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row>
    <row r="130" spans="1:108" x14ac:dyDescent="0.3">
      <c r="A130" s="411">
        <v>2300842</v>
      </c>
      <c r="B130" s="412" t="s">
        <v>81</v>
      </c>
      <c r="C130" s="429">
        <v>15</v>
      </c>
      <c r="D130" s="430">
        <v>0.97404683525370739</v>
      </c>
      <c r="E130" s="430">
        <v>0.76579562187646477</v>
      </c>
      <c r="F130" s="431">
        <v>1.3505363938436407E-3</v>
      </c>
      <c r="G130" s="432" t="s">
        <v>409</v>
      </c>
      <c r="H130" s="413"/>
      <c r="I130" s="413"/>
      <c r="J130" s="413"/>
      <c r="K130" s="413"/>
      <c r="L130" s="413"/>
      <c r="M130" s="414">
        <v>0.76579562187646477</v>
      </c>
      <c r="N130" s="414">
        <v>0.76579562187646477</v>
      </c>
      <c r="O130" s="414">
        <v>0.76579562187646477</v>
      </c>
      <c r="P130" s="414">
        <v>0.76579562187646477</v>
      </c>
      <c r="Q130" s="414">
        <v>0.76579562187646477</v>
      </c>
      <c r="R130" s="414">
        <v>0.76579562187646477</v>
      </c>
      <c r="S130" s="414">
        <v>0.76579562187646477</v>
      </c>
      <c r="T130" s="414">
        <v>0.76579562187646477</v>
      </c>
      <c r="U130" s="414">
        <v>0.76579562187646477</v>
      </c>
      <c r="V130" s="414">
        <v>0.76579562187646477</v>
      </c>
      <c r="W130" s="414">
        <v>0.76579562187646477</v>
      </c>
      <c r="X130" s="414">
        <v>0.76579562187646477</v>
      </c>
      <c r="Y130" s="414">
        <v>0.76579562187646477</v>
      </c>
      <c r="Z130" s="414">
        <v>0.76579562187646477</v>
      </c>
      <c r="AA130" s="414">
        <v>0.76579562187646477</v>
      </c>
      <c r="AB130" s="414">
        <v>0</v>
      </c>
      <c r="AC130" s="414">
        <v>0</v>
      </c>
      <c r="AD130" s="414">
        <v>0</v>
      </c>
      <c r="AE130" s="414">
        <v>0</v>
      </c>
      <c r="AF130" s="414">
        <v>0</v>
      </c>
      <c r="AG130" s="414">
        <v>0</v>
      </c>
      <c r="AH130" s="414">
        <v>0</v>
      </c>
      <c r="AI130" s="414">
        <v>0</v>
      </c>
      <c r="AJ130" s="414">
        <v>0</v>
      </c>
      <c r="AK130" s="414">
        <v>0</v>
      </c>
      <c r="AL130" s="414">
        <v>0</v>
      </c>
      <c r="AM130" s="414">
        <v>0</v>
      </c>
      <c r="AN130" s="414">
        <v>0</v>
      </c>
      <c r="AO130" s="414">
        <v>0</v>
      </c>
      <c r="AP130" s="414">
        <v>0</v>
      </c>
      <c r="AQ130" s="414">
        <v>0</v>
      </c>
      <c r="AR130" s="415">
        <f t="shared" si="33"/>
        <v>11.486934328146969</v>
      </c>
      <c r="AT130" s="35"/>
      <c r="AU130" s="35"/>
      <c r="AV130" s="216"/>
      <c r="AW130" s="21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Z130" s="35"/>
      <c r="CA130" s="35"/>
      <c r="CB130" s="35"/>
      <c r="CC130" s="35"/>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row>
    <row r="131" spans="1:108" x14ac:dyDescent="0.3">
      <c r="A131" s="411">
        <v>2300688</v>
      </c>
      <c r="B131" s="412" t="s">
        <v>81</v>
      </c>
      <c r="C131" s="429">
        <v>15</v>
      </c>
      <c r="D131" s="430">
        <v>14.029619191022404</v>
      </c>
      <c r="E131" s="430">
        <v>11.030086607981815</v>
      </c>
      <c r="F131" s="431">
        <v>1.7699134845635086E-3</v>
      </c>
      <c r="G131" s="432" t="s">
        <v>409</v>
      </c>
      <c r="H131" s="413"/>
      <c r="I131" s="413"/>
      <c r="J131" s="413"/>
      <c r="K131" s="413"/>
      <c r="L131" s="413"/>
      <c r="M131" s="414">
        <v>11.030086607981815</v>
      </c>
      <c r="N131" s="414">
        <v>11.030086607981815</v>
      </c>
      <c r="O131" s="414">
        <v>11.030086607981815</v>
      </c>
      <c r="P131" s="414">
        <v>11.030086607981815</v>
      </c>
      <c r="Q131" s="414">
        <v>11.030086607981815</v>
      </c>
      <c r="R131" s="414">
        <v>11.030086607981815</v>
      </c>
      <c r="S131" s="414">
        <v>11.030086607981815</v>
      </c>
      <c r="T131" s="414">
        <v>11.030086607981815</v>
      </c>
      <c r="U131" s="414">
        <v>11.030086607981815</v>
      </c>
      <c r="V131" s="414">
        <v>11.030086607981815</v>
      </c>
      <c r="W131" s="414">
        <v>11.030086607981815</v>
      </c>
      <c r="X131" s="414">
        <v>11.030086607981815</v>
      </c>
      <c r="Y131" s="414">
        <v>11.030086607981815</v>
      </c>
      <c r="Z131" s="414">
        <v>11.030086607981815</v>
      </c>
      <c r="AA131" s="414">
        <v>11.030086607981815</v>
      </c>
      <c r="AB131" s="414">
        <v>0</v>
      </c>
      <c r="AC131" s="414">
        <v>0</v>
      </c>
      <c r="AD131" s="414">
        <v>0</v>
      </c>
      <c r="AE131" s="414">
        <v>0</v>
      </c>
      <c r="AF131" s="414">
        <v>0</v>
      </c>
      <c r="AG131" s="414">
        <v>0</v>
      </c>
      <c r="AH131" s="414">
        <v>0</v>
      </c>
      <c r="AI131" s="414">
        <v>0</v>
      </c>
      <c r="AJ131" s="414">
        <v>0</v>
      </c>
      <c r="AK131" s="414">
        <v>0</v>
      </c>
      <c r="AL131" s="414">
        <v>0</v>
      </c>
      <c r="AM131" s="414">
        <v>0</v>
      </c>
      <c r="AN131" s="414">
        <v>0</v>
      </c>
      <c r="AO131" s="414">
        <v>0</v>
      </c>
      <c r="AP131" s="414">
        <v>0</v>
      </c>
      <c r="AQ131" s="414">
        <v>0</v>
      </c>
      <c r="AR131" s="415">
        <f t="shared" si="33"/>
        <v>165.45129911972722</v>
      </c>
      <c r="AT131" s="35"/>
      <c r="AU131" s="35"/>
      <c r="AV131" s="216"/>
      <c r="AW131" s="21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Z131" s="35"/>
      <c r="CA131" s="35"/>
      <c r="CB131" s="35"/>
      <c r="CC131" s="35"/>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row>
    <row r="132" spans="1:108" x14ac:dyDescent="0.3">
      <c r="A132" s="411">
        <v>2301077</v>
      </c>
      <c r="B132" s="412" t="s">
        <v>81</v>
      </c>
      <c r="C132" s="429">
        <v>15</v>
      </c>
      <c r="D132" s="430">
        <v>20.578250082057316</v>
      </c>
      <c r="E132" s="430">
        <v>16.178620214513462</v>
      </c>
      <c r="F132" s="431">
        <v>9.5248356197393609E-4</v>
      </c>
      <c r="G132" s="432" t="s">
        <v>409</v>
      </c>
      <c r="H132" s="413"/>
      <c r="I132" s="413"/>
      <c r="J132" s="413"/>
      <c r="K132" s="413"/>
      <c r="L132" s="413"/>
      <c r="M132" s="414">
        <v>16.178620214513462</v>
      </c>
      <c r="N132" s="414">
        <v>16.178620214513462</v>
      </c>
      <c r="O132" s="414">
        <v>16.178620214513462</v>
      </c>
      <c r="P132" s="414">
        <v>16.178620214513462</v>
      </c>
      <c r="Q132" s="414">
        <v>16.178620214513462</v>
      </c>
      <c r="R132" s="414">
        <v>16.178620214513462</v>
      </c>
      <c r="S132" s="414">
        <v>16.178620214513462</v>
      </c>
      <c r="T132" s="414">
        <v>16.178620214513462</v>
      </c>
      <c r="U132" s="414">
        <v>16.178620214513462</v>
      </c>
      <c r="V132" s="414">
        <v>16.178620214513462</v>
      </c>
      <c r="W132" s="414">
        <v>16.178620214513462</v>
      </c>
      <c r="X132" s="414">
        <v>16.178620214513462</v>
      </c>
      <c r="Y132" s="414">
        <v>16.178620214513462</v>
      </c>
      <c r="Z132" s="414">
        <v>16.178620214513462</v>
      </c>
      <c r="AA132" s="414">
        <v>16.178620214513462</v>
      </c>
      <c r="AB132" s="414">
        <v>0</v>
      </c>
      <c r="AC132" s="414">
        <v>0</v>
      </c>
      <c r="AD132" s="414">
        <v>0</v>
      </c>
      <c r="AE132" s="414">
        <v>0</v>
      </c>
      <c r="AF132" s="414">
        <v>0</v>
      </c>
      <c r="AG132" s="414">
        <v>0</v>
      </c>
      <c r="AH132" s="414">
        <v>0</v>
      </c>
      <c r="AI132" s="414">
        <v>0</v>
      </c>
      <c r="AJ132" s="414">
        <v>0</v>
      </c>
      <c r="AK132" s="414">
        <v>0</v>
      </c>
      <c r="AL132" s="414">
        <v>0</v>
      </c>
      <c r="AM132" s="414">
        <v>0</v>
      </c>
      <c r="AN132" s="414">
        <v>0</v>
      </c>
      <c r="AO132" s="414">
        <v>0</v>
      </c>
      <c r="AP132" s="414">
        <v>0</v>
      </c>
      <c r="AQ132" s="414">
        <v>0</v>
      </c>
      <c r="AR132" s="415">
        <f t="shared" si="33"/>
        <v>242.679303217702</v>
      </c>
      <c r="AT132" s="35"/>
      <c r="AU132" s="35"/>
      <c r="AV132" s="216"/>
      <c r="AW132" s="21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Z132" s="35"/>
      <c r="CA132" s="35"/>
      <c r="CB132" s="35"/>
      <c r="CC132" s="35"/>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row>
    <row r="133" spans="1:108" x14ac:dyDescent="0.3">
      <c r="A133" s="411">
        <v>2300071</v>
      </c>
      <c r="B133" s="412" t="s">
        <v>81</v>
      </c>
      <c r="C133" s="429">
        <v>15</v>
      </c>
      <c r="D133" s="430">
        <v>160.05747891955988</v>
      </c>
      <c r="E133" s="430">
        <v>125.83718992655798</v>
      </c>
      <c r="F133" s="431">
        <v>7.0107055013051714E-2</v>
      </c>
      <c r="G133" s="432" t="s">
        <v>409</v>
      </c>
      <c r="H133" s="413"/>
      <c r="I133" s="413"/>
      <c r="J133" s="413"/>
      <c r="K133" s="413"/>
      <c r="L133" s="413"/>
      <c r="M133" s="414">
        <v>125.83718992655798</v>
      </c>
      <c r="N133" s="414">
        <v>125.83718992655798</v>
      </c>
      <c r="O133" s="414">
        <v>125.83718992655798</v>
      </c>
      <c r="P133" s="414">
        <v>125.83718992655798</v>
      </c>
      <c r="Q133" s="414">
        <v>125.83718992655798</v>
      </c>
      <c r="R133" s="414">
        <v>125.83718992655798</v>
      </c>
      <c r="S133" s="414">
        <v>125.83718992655798</v>
      </c>
      <c r="T133" s="414">
        <v>125.83718992655798</v>
      </c>
      <c r="U133" s="414">
        <v>125.83718992655798</v>
      </c>
      <c r="V133" s="414">
        <v>125.83718992655798</v>
      </c>
      <c r="W133" s="414">
        <v>125.83718992655798</v>
      </c>
      <c r="X133" s="414">
        <v>125.83718992655798</v>
      </c>
      <c r="Y133" s="414">
        <v>125.83718992655798</v>
      </c>
      <c r="Z133" s="414">
        <v>125.83718992655798</v>
      </c>
      <c r="AA133" s="414">
        <v>125.83718992655798</v>
      </c>
      <c r="AB133" s="414">
        <v>0</v>
      </c>
      <c r="AC133" s="414">
        <v>0</v>
      </c>
      <c r="AD133" s="414">
        <v>0</v>
      </c>
      <c r="AE133" s="414">
        <v>0</v>
      </c>
      <c r="AF133" s="414">
        <v>0</v>
      </c>
      <c r="AG133" s="414">
        <v>0</v>
      </c>
      <c r="AH133" s="414">
        <v>0</v>
      </c>
      <c r="AI133" s="414">
        <v>0</v>
      </c>
      <c r="AJ133" s="414">
        <v>0</v>
      </c>
      <c r="AK133" s="414">
        <v>0</v>
      </c>
      <c r="AL133" s="414">
        <v>0</v>
      </c>
      <c r="AM133" s="414">
        <v>0</v>
      </c>
      <c r="AN133" s="414">
        <v>0</v>
      </c>
      <c r="AO133" s="414">
        <v>0</v>
      </c>
      <c r="AP133" s="414">
        <v>0</v>
      </c>
      <c r="AQ133" s="414">
        <v>0</v>
      </c>
      <c r="AR133" s="415">
        <f t="shared" si="33"/>
        <v>1887.5578488983704</v>
      </c>
      <c r="AT133" s="35"/>
      <c r="AU133" s="35"/>
      <c r="AV133" s="216"/>
      <c r="AW133" s="21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Z133" s="35"/>
      <c r="CA133" s="35"/>
      <c r="CB133" s="35"/>
      <c r="CC133" s="35"/>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row>
    <row r="134" spans="1:108" x14ac:dyDescent="0.3">
      <c r="A134" s="411">
        <v>2200765</v>
      </c>
      <c r="B134" s="412" t="s">
        <v>81</v>
      </c>
      <c r="C134" s="429">
        <v>15</v>
      </c>
      <c r="D134" s="430">
        <v>5.1407180744451102</v>
      </c>
      <c r="E134" s="430">
        <v>4.0416325501287451</v>
      </c>
      <c r="F134" s="431">
        <v>2.158157157362138E-3</v>
      </c>
      <c r="G134" s="432" t="s">
        <v>409</v>
      </c>
      <c r="H134" s="413"/>
      <c r="I134" s="413"/>
      <c r="J134" s="413"/>
      <c r="K134" s="413"/>
      <c r="L134" s="413"/>
      <c r="M134" s="414">
        <v>4.0416325501287451</v>
      </c>
      <c r="N134" s="414">
        <v>4.0416325501287451</v>
      </c>
      <c r="O134" s="414">
        <v>4.0416325501287451</v>
      </c>
      <c r="P134" s="414">
        <v>4.0416325501287451</v>
      </c>
      <c r="Q134" s="414">
        <v>4.0416325501287451</v>
      </c>
      <c r="R134" s="414">
        <v>4.0416325501287451</v>
      </c>
      <c r="S134" s="414">
        <v>4.0416325501287451</v>
      </c>
      <c r="T134" s="414">
        <v>4.0416325501287451</v>
      </c>
      <c r="U134" s="414">
        <v>4.0416325501287451</v>
      </c>
      <c r="V134" s="414">
        <v>4.0416325501287451</v>
      </c>
      <c r="W134" s="414">
        <v>4.0416325501287451</v>
      </c>
      <c r="X134" s="414">
        <v>4.0416325501287451</v>
      </c>
      <c r="Y134" s="414">
        <v>4.0416325501287451</v>
      </c>
      <c r="Z134" s="414">
        <v>4.0416325501287451</v>
      </c>
      <c r="AA134" s="414">
        <v>4.0416325501287451</v>
      </c>
      <c r="AB134" s="414">
        <v>0</v>
      </c>
      <c r="AC134" s="414">
        <v>0</v>
      </c>
      <c r="AD134" s="414">
        <v>0</v>
      </c>
      <c r="AE134" s="414">
        <v>0</v>
      </c>
      <c r="AF134" s="414">
        <v>0</v>
      </c>
      <c r="AG134" s="414">
        <v>0</v>
      </c>
      <c r="AH134" s="414">
        <v>0</v>
      </c>
      <c r="AI134" s="414">
        <v>0</v>
      </c>
      <c r="AJ134" s="414">
        <v>0</v>
      </c>
      <c r="AK134" s="414">
        <v>0</v>
      </c>
      <c r="AL134" s="414">
        <v>0</v>
      </c>
      <c r="AM134" s="414">
        <v>0</v>
      </c>
      <c r="AN134" s="414">
        <v>0</v>
      </c>
      <c r="AO134" s="414">
        <v>0</v>
      </c>
      <c r="AP134" s="414">
        <v>0</v>
      </c>
      <c r="AQ134" s="414">
        <v>0</v>
      </c>
      <c r="AR134" s="415">
        <f t="shared" si="33"/>
        <v>60.624488251931183</v>
      </c>
      <c r="AT134" s="35"/>
      <c r="AU134" s="35"/>
      <c r="AV134" s="216"/>
      <c r="AW134" s="21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Z134" s="35"/>
      <c r="CA134" s="35"/>
      <c r="CB134" s="35"/>
      <c r="CC134" s="35"/>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row>
    <row r="135" spans="1:108" x14ac:dyDescent="0.3">
      <c r="A135" s="411">
        <v>2101386</v>
      </c>
      <c r="B135" s="412" t="s">
        <v>81</v>
      </c>
      <c r="C135" s="429">
        <v>15</v>
      </c>
      <c r="D135" s="430">
        <v>33.31689224909487</v>
      </c>
      <c r="E135" s="430">
        <v>26.193740686238385</v>
      </c>
      <c r="F135" s="431">
        <v>2.047128849615624E-3</v>
      </c>
      <c r="G135" s="432" t="s">
        <v>409</v>
      </c>
      <c r="H135" s="413"/>
      <c r="I135" s="413"/>
      <c r="J135" s="413"/>
      <c r="K135" s="413"/>
      <c r="L135" s="413"/>
      <c r="M135" s="414">
        <v>26.193740686238385</v>
      </c>
      <c r="N135" s="414">
        <v>26.193740686238385</v>
      </c>
      <c r="O135" s="414">
        <v>26.193740686238385</v>
      </c>
      <c r="P135" s="414">
        <v>26.193740686238385</v>
      </c>
      <c r="Q135" s="414">
        <v>26.193740686238385</v>
      </c>
      <c r="R135" s="414">
        <v>26.193740686238385</v>
      </c>
      <c r="S135" s="414">
        <v>26.193740686238385</v>
      </c>
      <c r="T135" s="414">
        <v>26.193740686238385</v>
      </c>
      <c r="U135" s="414">
        <v>26.193740686238385</v>
      </c>
      <c r="V135" s="414">
        <v>26.193740686238385</v>
      </c>
      <c r="W135" s="414">
        <v>26.193740686238385</v>
      </c>
      <c r="X135" s="414">
        <v>26.193740686238385</v>
      </c>
      <c r="Y135" s="414">
        <v>26.193740686238385</v>
      </c>
      <c r="Z135" s="414">
        <v>26.193740686238385</v>
      </c>
      <c r="AA135" s="414">
        <v>26.193740686238385</v>
      </c>
      <c r="AB135" s="414">
        <v>0</v>
      </c>
      <c r="AC135" s="414">
        <v>0</v>
      </c>
      <c r="AD135" s="414">
        <v>0</v>
      </c>
      <c r="AE135" s="414">
        <v>0</v>
      </c>
      <c r="AF135" s="414">
        <v>0</v>
      </c>
      <c r="AG135" s="414">
        <v>0</v>
      </c>
      <c r="AH135" s="414">
        <v>0</v>
      </c>
      <c r="AI135" s="414">
        <v>0</v>
      </c>
      <c r="AJ135" s="414">
        <v>0</v>
      </c>
      <c r="AK135" s="414">
        <v>0</v>
      </c>
      <c r="AL135" s="414">
        <v>0</v>
      </c>
      <c r="AM135" s="414">
        <v>0</v>
      </c>
      <c r="AN135" s="414">
        <v>0</v>
      </c>
      <c r="AO135" s="414">
        <v>0</v>
      </c>
      <c r="AP135" s="414">
        <v>0</v>
      </c>
      <c r="AQ135" s="414">
        <v>0</v>
      </c>
      <c r="AR135" s="415">
        <f t="shared" ref="AR135:AR144" si="34">SUM(M135:AQ135)</f>
        <v>392.90611029357569</v>
      </c>
      <c r="AT135" s="35"/>
      <c r="AU135" s="35"/>
      <c r="AV135" s="216"/>
      <c r="AW135" s="21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Z135" s="35"/>
      <c r="CA135" s="35"/>
      <c r="CB135" s="35"/>
      <c r="CC135" s="35"/>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row>
    <row r="136" spans="1:108" x14ac:dyDescent="0.3">
      <c r="A136" s="411">
        <v>2200076</v>
      </c>
      <c r="B136" s="412" t="s">
        <v>81</v>
      </c>
      <c r="C136" s="429">
        <v>15</v>
      </c>
      <c r="D136" s="430">
        <v>33.665985756299911</v>
      </c>
      <c r="E136" s="430">
        <v>26.468198001602989</v>
      </c>
      <c r="F136" s="431">
        <v>9.2902687723875714E-3</v>
      </c>
      <c r="G136" s="432" t="s">
        <v>409</v>
      </c>
      <c r="H136" s="413"/>
      <c r="I136" s="413"/>
      <c r="J136" s="413"/>
      <c r="K136" s="413"/>
      <c r="L136" s="413"/>
      <c r="M136" s="414">
        <v>26.468198001602989</v>
      </c>
      <c r="N136" s="414">
        <v>26.468198001602989</v>
      </c>
      <c r="O136" s="414">
        <v>26.468198001602989</v>
      </c>
      <c r="P136" s="414">
        <v>26.468198001602989</v>
      </c>
      <c r="Q136" s="414">
        <v>26.468198001602989</v>
      </c>
      <c r="R136" s="414">
        <v>26.468198001602989</v>
      </c>
      <c r="S136" s="414">
        <v>26.468198001602989</v>
      </c>
      <c r="T136" s="414">
        <v>26.468198001602989</v>
      </c>
      <c r="U136" s="414">
        <v>26.468198001602989</v>
      </c>
      <c r="V136" s="414">
        <v>26.468198001602989</v>
      </c>
      <c r="W136" s="414">
        <v>26.468198001602989</v>
      </c>
      <c r="X136" s="414">
        <v>26.468198001602989</v>
      </c>
      <c r="Y136" s="414">
        <v>26.468198001602989</v>
      </c>
      <c r="Z136" s="414">
        <v>26.468198001602989</v>
      </c>
      <c r="AA136" s="414">
        <v>26.468198001602989</v>
      </c>
      <c r="AB136" s="414">
        <v>0</v>
      </c>
      <c r="AC136" s="414">
        <v>0</v>
      </c>
      <c r="AD136" s="414">
        <v>0</v>
      </c>
      <c r="AE136" s="414">
        <v>0</v>
      </c>
      <c r="AF136" s="414">
        <v>0</v>
      </c>
      <c r="AG136" s="414">
        <v>0</v>
      </c>
      <c r="AH136" s="414">
        <v>0</v>
      </c>
      <c r="AI136" s="414">
        <v>0</v>
      </c>
      <c r="AJ136" s="414">
        <v>0</v>
      </c>
      <c r="AK136" s="414">
        <v>0</v>
      </c>
      <c r="AL136" s="414">
        <v>0</v>
      </c>
      <c r="AM136" s="414">
        <v>0</v>
      </c>
      <c r="AN136" s="414">
        <v>0</v>
      </c>
      <c r="AO136" s="414">
        <v>0</v>
      </c>
      <c r="AP136" s="414">
        <v>0</v>
      </c>
      <c r="AQ136" s="414">
        <v>0</v>
      </c>
      <c r="AR136" s="415">
        <f t="shared" si="34"/>
        <v>397.02297002404498</v>
      </c>
      <c r="AT136" s="35"/>
      <c r="AU136" s="35"/>
      <c r="AV136" s="216"/>
      <c r="AW136" s="21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Z136" s="35"/>
      <c r="CA136" s="35"/>
      <c r="CB136" s="35"/>
      <c r="CC136" s="35"/>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row>
    <row r="137" spans="1:108" x14ac:dyDescent="0.3">
      <c r="A137" s="411">
        <v>2300110</v>
      </c>
      <c r="B137" s="412" t="s">
        <v>81</v>
      </c>
      <c r="C137" s="429">
        <v>15</v>
      </c>
      <c r="D137" s="430">
        <v>700.6933878935281</v>
      </c>
      <c r="E137" s="430">
        <v>550.88514156189171</v>
      </c>
      <c r="F137" s="431">
        <v>3.5113946239934662E-2</v>
      </c>
      <c r="G137" s="432" t="s">
        <v>409</v>
      </c>
      <c r="H137" s="413"/>
      <c r="I137" s="413"/>
      <c r="J137" s="413"/>
      <c r="K137" s="413"/>
      <c r="L137" s="413"/>
      <c r="M137" s="414">
        <v>550.88514156189171</v>
      </c>
      <c r="N137" s="414">
        <v>550.88514156189171</v>
      </c>
      <c r="O137" s="414">
        <v>550.88514156189171</v>
      </c>
      <c r="P137" s="414">
        <v>550.88514156189171</v>
      </c>
      <c r="Q137" s="414">
        <v>550.88514156189171</v>
      </c>
      <c r="R137" s="414">
        <v>550.88514156189171</v>
      </c>
      <c r="S137" s="414">
        <v>550.88514156189171</v>
      </c>
      <c r="T137" s="414">
        <v>550.88514156189171</v>
      </c>
      <c r="U137" s="414">
        <v>550.88514156189171</v>
      </c>
      <c r="V137" s="414">
        <v>550.88514156189171</v>
      </c>
      <c r="W137" s="414">
        <v>550.88514156189171</v>
      </c>
      <c r="X137" s="414">
        <v>550.88514156189171</v>
      </c>
      <c r="Y137" s="414">
        <v>550.88514156189171</v>
      </c>
      <c r="Z137" s="414">
        <v>550.88514156189171</v>
      </c>
      <c r="AA137" s="414">
        <v>550.88514156189171</v>
      </c>
      <c r="AB137" s="414">
        <v>0</v>
      </c>
      <c r="AC137" s="414">
        <v>0</v>
      </c>
      <c r="AD137" s="414">
        <v>0</v>
      </c>
      <c r="AE137" s="414">
        <v>0</v>
      </c>
      <c r="AF137" s="414">
        <v>0</v>
      </c>
      <c r="AG137" s="414">
        <v>0</v>
      </c>
      <c r="AH137" s="414">
        <v>0</v>
      </c>
      <c r="AI137" s="414">
        <v>0</v>
      </c>
      <c r="AJ137" s="414">
        <v>0</v>
      </c>
      <c r="AK137" s="414">
        <v>0</v>
      </c>
      <c r="AL137" s="414">
        <v>0</v>
      </c>
      <c r="AM137" s="414">
        <v>0</v>
      </c>
      <c r="AN137" s="414">
        <v>0</v>
      </c>
      <c r="AO137" s="414">
        <v>0</v>
      </c>
      <c r="AP137" s="414">
        <v>0</v>
      </c>
      <c r="AQ137" s="414">
        <v>0</v>
      </c>
      <c r="AR137" s="415">
        <f t="shared" si="34"/>
        <v>8263.2771234283773</v>
      </c>
      <c r="AT137" s="35"/>
      <c r="AU137" s="35"/>
      <c r="AV137" s="216"/>
      <c r="AW137" s="21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Z137" s="35"/>
      <c r="CA137" s="35"/>
      <c r="CB137" s="35"/>
      <c r="CC137" s="35"/>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row>
    <row r="138" spans="1:108" x14ac:dyDescent="0.3">
      <c r="A138" s="411">
        <v>2300003</v>
      </c>
      <c r="B138" s="412" t="s">
        <v>81</v>
      </c>
      <c r="C138" s="429">
        <v>15</v>
      </c>
      <c r="D138" s="430">
        <v>8.1254650672591815</v>
      </c>
      <c r="E138" s="430">
        <v>6.3882406358791677</v>
      </c>
      <c r="F138" s="431">
        <v>1.6704002765960825E-3</v>
      </c>
      <c r="G138" s="432" t="s">
        <v>409</v>
      </c>
      <c r="H138" s="413"/>
      <c r="I138" s="413"/>
      <c r="J138" s="413"/>
      <c r="K138" s="413"/>
      <c r="L138" s="413"/>
      <c r="M138" s="414">
        <v>6.3882406358791677</v>
      </c>
      <c r="N138" s="414">
        <v>6.3882406358791677</v>
      </c>
      <c r="O138" s="414">
        <v>6.3882406358791677</v>
      </c>
      <c r="P138" s="414">
        <v>6.3882406358791677</v>
      </c>
      <c r="Q138" s="414">
        <v>6.3882406358791677</v>
      </c>
      <c r="R138" s="414">
        <v>6.3882406358791677</v>
      </c>
      <c r="S138" s="414">
        <v>6.3882406358791677</v>
      </c>
      <c r="T138" s="414">
        <v>6.3882406358791677</v>
      </c>
      <c r="U138" s="414">
        <v>6.3882406358791677</v>
      </c>
      <c r="V138" s="414">
        <v>6.3882406358791677</v>
      </c>
      <c r="W138" s="414">
        <v>6.3882406358791677</v>
      </c>
      <c r="X138" s="414">
        <v>6.3882406358791677</v>
      </c>
      <c r="Y138" s="414">
        <v>6.3882406358791677</v>
      </c>
      <c r="Z138" s="414">
        <v>6.3882406358791677</v>
      </c>
      <c r="AA138" s="414">
        <v>6.3882406358791677</v>
      </c>
      <c r="AB138" s="414">
        <v>0</v>
      </c>
      <c r="AC138" s="414">
        <v>0</v>
      </c>
      <c r="AD138" s="414">
        <v>0</v>
      </c>
      <c r="AE138" s="414">
        <v>0</v>
      </c>
      <c r="AF138" s="414">
        <v>0</v>
      </c>
      <c r="AG138" s="414">
        <v>0</v>
      </c>
      <c r="AH138" s="414">
        <v>0</v>
      </c>
      <c r="AI138" s="414">
        <v>0</v>
      </c>
      <c r="AJ138" s="414">
        <v>0</v>
      </c>
      <c r="AK138" s="414">
        <v>0</v>
      </c>
      <c r="AL138" s="414">
        <v>0</v>
      </c>
      <c r="AM138" s="414">
        <v>0</v>
      </c>
      <c r="AN138" s="414">
        <v>0</v>
      </c>
      <c r="AO138" s="414">
        <v>0</v>
      </c>
      <c r="AP138" s="414">
        <v>0</v>
      </c>
      <c r="AQ138" s="414">
        <v>0</v>
      </c>
      <c r="AR138" s="415">
        <f t="shared" si="34"/>
        <v>95.82360953818754</v>
      </c>
      <c r="AT138" s="35"/>
      <c r="AU138" s="35"/>
      <c r="AV138" s="216"/>
      <c r="AW138" s="21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Z138" s="35"/>
      <c r="CA138" s="35"/>
      <c r="CB138" s="35"/>
      <c r="CC138" s="35"/>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row>
    <row r="139" spans="1:108" x14ac:dyDescent="0.3">
      <c r="A139" s="411">
        <v>2301298</v>
      </c>
      <c r="B139" s="412" t="s">
        <v>81</v>
      </c>
      <c r="C139" s="429">
        <v>15</v>
      </c>
      <c r="D139" s="430">
        <v>10.470301263463416</v>
      </c>
      <c r="E139" s="430">
        <v>8.2317508533349368</v>
      </c>
      <c r="F139" s="431">
        <v>3.8099342478957444E-3</v>
      </c>
      <c r="G139" s="432" t="s">
        <v>409</v>
      </c>
      <c r="H139" s="413"/>
      <c r="I139" s="413"/>
      <c r="J139" s="413"/>
      <c r="K139" s="413"/>
      <c r="L139" s="413"/>
      <c r="M139" s="414">
        <v>8.2317508533349368</v>
      </c>
      <c r="N139" s="414">
        <v>8.2317508533349368</v>
      </c>
      <c r="O139" s="414">
        <v>8.2317508533349368</v>
      </c>
      <c r="P139" s="414">
        <v>8.2317508533349368</v>
      </c>
      <c r="Q139" s="414">
        <v>8.2317508533349368</v>
      </c>
      <c r="R139" s="414">
        <v>8.2317508533349368</v>
      </c>
      <c r="S139" s="414">
        <v>8.2317508533349368</v>
      </c>
      <c r="T139" s="414">
        <v>8.2317508533349368</v>
      </c>
      <c r="U139" s="414">
        <v>8.2317508533349368</v>
      </c>
      <c r="V139" s="414">
        <v>8.2317508533349368</v>
      </c>
      <c r="W139" s="414">
        <v>8.2317508533349368</v>
      </c>
      <c r="X139" s="414">
        <v>8.2317508533349368</v>
      </c>
      <c r="Y139" s="414">
        <v>8.2317508533349368</v>
      </c>
      <c r="Z139" s="414">
        <v>8.2317508533349368</v>
      </c>
      <c r="AA139" s="414">
        <v>8.2317508533349368</v>
      </c>
      <c r="AB139" s="414">
        <v>0</v>
      </c>
      <c r="AC139" s="414">
        <v>0</v>
      </c>
      <c r="AD139" s="414">
        <v>0</v>
      </c>
      <c r="AE139" s="414">
        <v>0</v>
      </c>
      <c r="AF139" s="414">
        <v>0</v>
      </c>
      <c r="AG139" s="414">
        <v>0</v>
      </c>
      <c r="AH139" s="414">
        <v>0</v>
      </c>
      <c r="AI139" s="414">
        <v>0</v>
      </c>
      <c r="AJ139" s="414">
        <v>0</v>
      </c>
      <c r="AK139" s="414">
        <v>0</v>
      </c>
      <c r="AL139" s="414">
        <v>0</v>
      </c>
      <c r="AM139" s="414">
        <v>0</v>
      </c>
      <c r="AN139" s="414">
        <v>0</v>
      </c>
      <c r="AO139" s="414">
        <v>0</v>
      </c>
      <c r="AP139" s="414">
        <v>0</v>
      </c>
      <c r="AQ139" s="414">
        <v>0</v>
      </c>
      <c r="AR139" s="415">
        <f t="shared" si="34"/>
        <v>123.4762628000241</v>
      </c>
      <c r="AT139" s="35"/>
      <c r="AU139" s="35"/>
      <c r="AV139" s="216"/>
      <c r="AW139" s="21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Z139" s="35"/>
      <c r="CA139" s="35"/>
      <c r="CB139" s="35"/>
      <c r="CC139" s="35"/>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row>
    <row r="140" spans="1:108" x14ac:dyDescent="0.3">
      <c r="A140" s="411">
        <v>2200407</v>
      </c>
      <c r="B140" s="412" t="s">
        <v>81</v>
      </c>
      <c r="C140" s="429">
        <v>15</v>
      </c>
      <c r="D140" s="430">
        <v>3.0205892728795845</v>
      </c>
      <c r="E140" s="430">
        <v>2.3747872863379293</v>
      </c>
      <c r="F140" s="431">
        <v>1.6917245354462448E-3</v>
      </c>
      <c r="G140" s="432" t="s">
        <v>409</v>
      </c>
      <c r="H140" s="413"/>
      <c r="I140" s="413"/>
      <c r="J140" s="413"/>
      <c r="K140" s="413"/>
      <c r="L140" s="413"/>
      <c r="M140" s="414">
        <v>2.3747872863379293</v>
      </c>
      <c r="N140" s="414">
        <v>2.3747872863379293</v>
      </c>
      <c r="O140" s="414">
        <v>2.3747872863379293</v>
      </c>
      <c r="P140" s="414">
        <v>2.3747872863379293</v>
      </c>
      <c r="Q140" s="414">
        <v>2.3747872863379293</v>
      </c>
      <c r="R140" s="414">
        <v>2.3747872863379293</v>
      </c>
      <c r="S140" s="414">
        <v>2.3747872863379293</v>
      </c>
      <c r="T140" s="414">
        <v>2.3747872863379293</v>
      </c>
      <c r="U140" s="414">
        <v>2.3747872863379293</v>
      </c>
      <c r="V140" s="414">
        <v>2.3747872863379293</v>
      </c>
      <c r="W140" s="414">
        <v>2.3747872863379293</v>
      </c>
      <c r="X140" s="414">
        <v>2.3747872863379293</v>
      </c>
      <c r="Y140" s="414">
        <v>2.3747872863379293</v>
      </c>
      <c r="Z140" s="414">
        <v>2.3747872863379293</v>
      </c>
      <c r="AA140" s="414">
        <v>2.3747872863379293</v>
      </c>
      <c r="AB140" s="414">
        <v>0</v>
      </c>
      <c r="AC140" s="414">
        <v>0</v>
      </c>
      <c r="AD140" s="414">
        <v>0</v>
      </c>
      <c r="AE140" s="414">
        <v>0</v>
      </c>
      <c r="AF140" s="414">
        <v>0</v>
      </c>
      <c r="AG140" s="414">
        <v>0</v>
      </c>
      <c r="AH140" s="414">
        <v>0</v>
      </c>
      <c r="AI140" s="414">
        <v>0</v>
      </c>
      <c r="AJ140" s="414">
        <v>0</v>
      </c>
      <c r="AK140" s="414">
        <v>0</v>
      </c>
      <c r="AL140" s="414">
        <v>0</v>
      </c>
      <c r="AM140" s="414">
        <v>0</v>
      </c>
      <c r="AN140" s="414">
        <v>0</v>
      </c>
      <c r="AO140" s="414">
        <v>0</v>
      </c>
      <c r="AP140" s="414">
        <v>0</v>
      </c>
      <c r="AQ140" s="414">
        <v>0</v>
      </c>
      <c r="AR140" s="415">
        <f t="shared" si="34"/>
        <v>35.621809295068942</v>
      </c>
      <c r="AT140" s="35"/>
      <c r="AU140" s="35"/>
      <c r="AV140" s="216"/>
      <c r="AW140" s="21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Z140" s="35"/>
      <c r="CA140" s="35"/>
      <c r="CB140" s="35"/>
      <c r="CC140" s="35"/>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row>
    <row r="141" spans="1:108" x14ac:dyDescent="0.3">
      <c r="A141" s="411">
        <v>2300635</v>
      </c>
      <c r="B141" s="412" t="s">
        <v>81</v>
      </c>
      <c r="C141" s="429">
        <v>15</v>
      </c>
      <c r="D141" s="430">
        <v>0</v>
      </c>
      <c r="E141" s="430">
        <v>0</v>
      </c>
      <c r="F141" s="431">
        <v>0</v>
      </c>
      <c r="G141" s="432" t="s">
        <v>409</v>
      </c>
      <c r="H141" s="413"/>
      <c r="I141" s="413"/>
      <c r="J141" s="413"/>
      <c r="K141" s="413"/>
      <c r="L141" s="413"/>
      <c r="M141" s="414">
        <v>0</v>
      </c>
      <c r="N141" s="414">
        <v>0</v>
      </c>
      <c r="O141" s="414">
        <v>0</v>
      </c>
      <c r="P141" s="414">
        <v>0</v>
      </c>
      <c r="Q141" s="414">
        <v>0</v>
      </c>
      <c r="R141" s="414">
        <v>0</v>
      </c>
      <c r="S141" s="414">
        <v>0</v>
      </c>
      <c r="T141" s="414">
        <v>0</v>
      </c>
      <c r="U141" s="414">
        <v>0</v>
      </c>
      <c r="V141" s="414">
        <v>0</v>
      </c>
      <c r="W141" s="414">
        <v>0</v>
      </c>
      <c r="X141" s="414">
        <v>0</v>
      </c>
      <c r="Y141" s="414">
        <v>0</v>
      </c>
      <c r="Z141" s="414">
        <v>0</v>
      </c>
      <c r="AA141" s="414">
        <v>0</v>
      </c>
      <c r="AB141" s="414">
        <v>0</v>
      </c>
      <c r="AC141" s="414">
        <v>0</v>
      </c>
      <c r="AD141" s="414">
        <v>0</v>
      </c>
      <c r="AE141" s="414">
        <v>0</v>
      </c>
      <c r="AF141" s="414">
        <v>0</v>
      </c>
      <c r="AG141" s="414">
        <v>0</v>
      </c>
      <c r="AH141" s="414">
        <v>0</v>
      </c>
      <c r="AI141" s="414">
        <v>0</v>
      </c>
      <c r="AJ141" s="414">
        <v>0</v>
      </c>
      <c r="AK141" s="414">
        <v>0</v>
      </c>
      <c r="AL141" s="414">
        <v>0</v>
      </c>
      <c r="AM141" s="414">
        <v>0</v>
      </c>
      <c r="AN141" s="414">
        <v>0</v>
      </c>
      <c r="AO141" s="414">
        <v>0</v>
      </c>
      <c r="AP141" s="414">
        <v>0</v>
      </c>
      <c r="AQ141" s="414">
        <v>0</v>
      </c>
      <c r="AR141" s="415">
        <f t="shared" si="34"/>
        <v>0</v>
      </c>
      <c r="AT141" s="35"/>
      <c r="AU141" s="35"/>
      <c r="AV141" s="216"/>
      <c r="AW141" s="21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Z141" s="35"/>
      <c r="CA141" s="35"/>
      <c r="CB141" s="35"/>
      <c r="CC141" s="35"/>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row>
    <row r="142" spans="1:108" x14ac:dyDescent="0.3">
      <c r="A142" s="411">
        <v>2300800</v>
      </c>
      <c r="B142" s="412" t="s">
        <v>81</v>
      </c>
      <c r="C142" s="429">
        <v>15</v>
      </c>
      <c r="D142" s="430">
        <v>13.570416443296413</v>
      </c>
      <c r="E142" s="430">
        <v>10.66906140771964</v>
      </c>
      <c r="F142" s="431">
        <v>5.3594970576742382E-3</v>
      </c>
      <c r="G142" s="432" t="s">
        <v>409</v>
      </c>
      <c r="H142" s="413"/>
      <c r="I142" s="413"/>
      <c r="J142" s="413"/>
      <c r="K142" s="413"/>
      <c r="L142" s="413"/>
      <c r="M142" s="414">
        <v>10.66906140771964</v>
      </c>
      <c r="N142" s="414">
        <v>10.66906140771964</v>
      </c>
      <c r="O142" s="414">
        <v>10.66906140771964</v>
      </c>
      <c r="P142" s="414">
        <v>10.66906140771964</v>
      </c>
      <c r="Q142" s="414">
        <v>10.66906140771964</v>
      </c>
      <c r="R142" s="414">
        <v>10.66906140771964</v>
      </c>
      <c r="S142" s="414">
        <v>10.66906140771964</v>
      </c>
      <c r="T142" s="414">
        <v>10.66906140771964</v>
      </c>
      <c r="U142" s="414">
        <v>10.66906140771964</v>
      </c>
      <c r="V142" s="414">
        <v>10.66906140771964</v>
      </c>
      <c r="W142" s="414">
        <v>10.66906140771964</v>
      </c>
      <c r="X142" s="414">
        <v>10.66906140771964</v>
      </c>
      <c r="Y142" s="414">
        <v>10.66906140771964</v>
      </c>
      <c r="Z142" s="414">
        <v>10.66906140771964</v>
      </c>
      <c r="AA142" s="414">
        <v>10.66906140771964</v>
      </c>
      <c r="AB142" s="414">
        <v>0</v>
      </c>
      <c r="AC142" s="414">
        <v>0</v>
      </c>
      <c r="AD142" s="414">
        <v>0</v>
      </c>
      <c r="AE142" s="414">
        <v>0</v>
      </c>
      <c r="AF142" s="414">
        <v>0</v>
      </c>
      <c r="AG142" s="414">
        <v>0</v>
      </c>
      <c r="AH142" s="414">
        <v>0</v>
      </c>
      <c r="AI142" s="414">
        <v>0</v>
      </c>
      <c r="AJ142" s="414">
        <v>0</v>
      </c>
      <c r="AK142" s="414">
        <v>0</v>
      </c>
      <c r="AL142" s="414">
        <v>0</v>
      </c>
      <c r="AM142" s="414">
        <v>0</v>
      </c>
      <c r="AN142" s="414">
        <v>0</v>
      </c>
      <c r="AO142" s="414">
        <v>0</v>
      </c>
      <c r="AP142" s="414">
        <v>0</v>
      </c>
      <c r="AQ142" s="414">
        <v>0</v>
      </c>
      <c r="AR142" s="415">
        <f t="shared" si="34"/>
        <v>160.03592111579465</v>
      </c>
      <c r="AS142" s="30">
        <v>0</v>
      </c>
      <c r="AT142" s="35">
        <v>0</v>
      </c>
      <c r="AU142" s="35">
        <v>0</v>
      </c>
      <c r="AV142" s="62">
        <v>0</v>
      </c>
      <c r="AW142" s="62">
        <v>0</v>
      </c>
      <c r="AX142" s="36">
        <v>0</v>
      </c>
      <c r="AY142" s="36">
        <v>0</v>
      </c>
      <c r="AZ142" s="36">
        <v>0</v>
      </c>
      <c r="BA142" s="36">
        <v>0</v>
      </c>
      <c r="BB142" s="36">
        <v>0</v>
      </c>
      <c r="BC142" s="36">
        <v>0</v>
      </c>
      <c r="BD142" s="36">
        <v>0</v>
      </c>
      <c r="BE142" s="36">
        <v>0</v>
      </c>
      <c r="BF142" s="36">
        <v>0</v>
      </c>
      <c r="BG142" s="36">
        <v>0</v>
      </c>
      <c r="BH142" s="36">
        <v>0</v>
      </c>
      <c r="BI142" s="36">
        <v>0</v>
      </c>
      <c r="BJ142" s="36">
        <v>0</v>
      </c>
      <c r="BK142" s="36">
        <v>0</v>
      </c>
      <c r="BL142" s="36">
        <v>0</v>
      </c>
      <c r="BM142" s="36">
        <v>0</v>
      </c>
      <c r="BN142" s="36">
        <v>0</v>
      </c>
      <c r="BO142" s="36">
        <v>0</v>
      </c>
      <c r="BP142" s="36">
        <v>0</v>
      </c>
      <c r="BQ142" s="36">
        <v>0</v>
      </c>
      <c r="BR142" s="36">
        <v>0</v>
      </c>
      <c r="BS142" s="36">
        <v>0</v>
      </c>
      <c r="BT142" s="36">
        <v>0</v>
      </c>
      <c r="BU142" s="36">
        <v>0</v>
      </c>
      <c r="BV142" s="36">
        <v>0</v>
      </c>
      <c r="BW142" s="36">
        <v>0</v>
      </c>
      <c r="BX142" s="36">
        <v>0</v>
      </c>
      <c r="BZ142" s="35"/>
      <c r="CA142" s="35"/>
      <c r="CB142" s="35"/>
      <c r="CC142" s="35"/>
      <c r="CD142" s="37">
        <v>5549.505704887215</v>
      </c>
      <c r="CE142" s="37">
        <v>5549.505704887215</v>
      </c>
      <c r="CF142" s="37">
        <v>5549.505704887215</v>
      </c>
      <c r="CG142" s="37">
        <v>5549.505704887215</v>
      </c>
      <c r="CH142" s="37">
        <v>5549.505704887215</v>
      </c>
      <c r="CI142" s="37">
        <v>5549.505704887215</v>
      </c>
      <c r="CJ142" s="37">
        <v>5549.505704887215</v>
      </c>
      <c r="CK142" s="37">
        <v>5549.505704887215</v>
      </c>
      <c r="CL142" s="37">
        <v>5549.505704887215</v>
      </c>
      <c r="CM142" s="37">
        <v>5549.505704887215</v>
      </c>
      <c r="CN142" s="37">
        <v>5549.505704887215</v>
      </c>
      <c r="CO142" s="37">
        <v>5549.505704887215</v>
      </c>
      <c r="CP142" s="37">
        <v>5549.505704887215</v>
      </c>
      <c r="CQ142" s="37">
        <v>5549.505704887215</v>
      </c>
      <c r="CR142" s="37">
        <v>5549.505704887215</v>
      </c>
      <c r="CS142" s="37">
        <v>5549.505704887215</v>
      </c>
      <c r="CT142" s="37">
        <v>5549.505704887215</v>
      </c>
      <c r="CU142" s="37">
        <v>2682.2767880218657</v>
      </c>
      <c r="CV142" s="37">
        <v>0</v>
      </c>
      <c r="CW142" s="37">
        <v>0</v>
      </c>
      <c r="CX142" s="37">
        <v>0</v>
      </c>
      <c r="CY142" s="37">
        <v>0</v>
      </c>
      <c r="CZ142" s="37">
        <v>0</v>
      </c>
      <c r="DA142" s="37">
        <v>0</v>
      </c>
      <c r="DB142" s="37">
        <v>0</v>
      </c>
      <c r="DC142" s="37">
        <v>0</v>
      </c>
      <c r="DD142" s="37">
        <v>0</v>
      </c>
    </row>
    <row r="143" spans="1:108" x14ac:dyDescent="0.3">
      <c r="A143" s="411">
        <v>2301724</v>
      </c>
      <c r="B143" s="412" t="s">
        <v>81</v>
      </c>
      <c r="C143" s="429">
        <v>15</v>
      </c>
      <c r="D143" s="430">
        <v>11.366836441527376</v>
      </c>
      <c r="E143" s="430">
        <v>8.9366068103288239</v>
      </c>
      <c r="F143" s="431">
        <v>2.0186965044820737E-3</v>
      </c>
      <c r="G143" s="432" t="s">
        <v>409</v>
      </c>
      <c r="H143" s="413"/>
      <c r="I143" s="413"/>
      <c r="J143" s="413"/>
      <c r="K143" s="413"/>
      <c r="L143" s="413"/>
      <c r="M143" s="414">
        <v>8.9366068103288239</v>
      </c>
      <c r="N143" s="414">
        <v>8.9366068103288239</v>
      </c>
      <c r="O143" s="414">
        <v>8.9366068103288239</v>
      </c>
      <c r="P143" s="414">
        <v>8.9366068103288239</v>
      </c>
      <c r="Q143" s="414">
        <v>8.9366068103288239</v>
      </c>
      <c r="R143" s="414">
        <v>8.9366068103288239</v>
      </c>
      <c r="S143" s="414">
        <v>8.9366068103288239</v>
      </c>
      <c r="T143" s="414">
        <v>8.9366068103288239</v>
      </c>
      <c r="U143" s="414">
        <v>8.9366068103288239</v>
      </c>
      <c r="V143" s="414">
        <v>8.9366068103288239</v>
      </c>
      <c r="W143" s="414">
        <v>8.9366068103288239</v>
      </c>
      <c r="X143" s="414">
        <v>8.9366068103288239</v>
      </c>
      <c r="Y143" s="414">
        <v>8.9366068103288239</v>
      </c>
      <c r="Z143" s="414">
        <v>8.9366068103288239</v>
      </c>
      <c r="AA143" s="414">
        <v>8.9366068103288239</v>
      </c>
      <c r="AB143" s="414">
        <v>0</v>
      </c>
      <c r="AC143" s="414">
        <v>0</v>
      </c>
      <c r="AD143" s="414">
        <v>0</v>
      </c>
      <c r="AE143" s="414">
        <v>0</v>
      </c>
      <c r="AF143" s="414">
        <v>0</v>
      </c>
      <c r="AG143" s="414">
        <v>0</v>
      </c>
      <c r="AH143" s="414">
        <v>0</v>
      </c>
      <c r="AI143" s="414">
        <v>0</v>
      </c>
      <c r="AJ143" s="414">
        <v>0</v>
      </c>
      <c r="AK143" s="414">
        <v>0</v>
      </c>
      <c r="AL143" s="414">
        <v>0</v>
      </c>
      <c r="AM143" s="414">
        <v>0</v>
      </c>
      <c r="AN143" s="414">
        <v>0</v>
      </c>
      <c r="AO143" s="414">
        <v>0</v>
      </c>
      <c r="AP143" s="414">
        <v>0</v>
      </c>
      <c r="AQ143" s="414">
        <v>0</v>
      </c>
      <c r="AR143" s="415">
        <f t="shared" si="34"/>
        <v>134.04910215493237</v>
      </c>
      <c r="AS143" s="30">
        <v>0</v>
      </c>
      <c r="AT143" s="35">
        <v>0</v>
      </c>
      <c r="AU143" s="35">
        <v>0</v>
      </c>
      <c r="AV143" s="62">
        <v>0</v>
      </c>
      <c r="AW143" s="62">
        <v>0</v>
      </c>
      <c r="AX143" s="36">
        <v>0</v>
      </c>
      <c r="AY143" s="36">
        <v>0</v>
      </c>
      <c r="AZ143" s="36">
        <v>0</v>
      </c>
      <c r="BA143" s="36">
        <v>0</v>
      </c>
      <c r="BB143" s="36">
        <v>0</v>
      </c>
      <c r="BC143" s="36">
        <v>0</v>
      </c>
      <c r="BD143" s="36">
        <v>0</v>
      </c>
      <c r="BE143" s="36">
        <v>0</v>
      </c>
      <c r="BF143" s="36">
        <v>0</v>
      </c>
      <c r="BG143" s="36">
        <v>0</v>
      </c>
      <c r="BH143" s="36">
        <v>0</v>
      </c>
      <c r="BI143" s="36">
        <v>0</v>
      </c>
      <c r="BJ143" s="36">
        <v>0</v>
      </c>
      <c r="BK143" s="36">
        <v>0</v>
      </c>
      <c r="BL143" s="36">
        <v>0</v>
      </c>
      <c r="BM143" s="36">
        <v>0</v>
      </c>
      <c r="BN143" s="36">
        <v>0</v>
      </c>
      <c r="BO143" s="36">
        <v>0</v>
      </c>
      <c r="BP143" s="36">
        <v>0</v>
      </c>
      <c r="BQ143" s="36">
        <v>0</v>
      </c>
      <c r="BR143" s="36">
        <v>0</v>
      </c>
      <c r="BS143" s="36">
        <v>0</v>
      </c>
      <c r="BT143" s="36">
        <v>0</v>
      </c>
      <c r="BU143" s="36">
        <v>0</v>
      </c>
      <c r="BV143" s="36">
        <v>0</v>
      </c>
      <c r="BW143" s="36">
        <v>0</v>
      </c>
      <c r="BX143" s="36">
        <v>0</v>
      </c>
      <c r="BZ143" s="35"/>
      <c r="CA143" s="35"/>
      <c r="CB143" s="35"/>
      <c r="CC143" s="35"/>
      <c r="CD143" s="37" t="s">
        <v>203</v>
      </c>
      <c r="CE143" s="37" t="s">
        <v>203</v>
      </c>
      <c r="CF143" s="37" t="s">
        <v>203</v>
      </c>
      <c r="CG143" s="37" t="s">
        <v>203</v>
      </c>
      <c r="CH143" s="37" t="s">
        <v>203</v>
      </c>
      <c r="CI143" s="37" t="s">
        <v>203</v>
      </c>
      <c r="CJ143" s="37" t="s">
        <v>203</v>
      </c>
      <c r="CK143" s="37" t="s">
        <v>203</v>
      </c>
      <c r="CL143" s="37" t="s">
        <v>203</v>
      </c>
      <c r="CM143" s="37" t="s">
        <v>203</v>
      </c>
      <c r="CN143" s="37" t="s">
        <v>203</v>
      </c>
      <c r="CO143" s="37" t="s">
        <v>203</v>
      </c>
      <c r="CP143" s="37" t="s">
        <v>203</v>
      </c>
      <c r="CQ143" s="37" t="e">
        <v>#VALUE!</v>
      </c>
      <c r="CR143" s="37">
        <v>0</v>
      </c>
      <c r="CS143" s="37">
        <v>0</v>
      </c>
      <c r="CT143" s="37">
        <v>0</v>
      </c>
      <c r="CU143" s="37">
        <v>0</v>
      </c>
      <c r="CV143" s="37">
        <v>0</v>
      </c>
      <c r="CW143" s="37">
        <v>0</v>
      </c>
      <c r="CX143" s="37">
        <v>0</v>
      </c>
      <c r="CY143" s="37">
        <v>0</v>
      </c>
      <c r="CZ143" s="37">
        <v>0</v>
      </c>
      <c r="DA143" s="37">
        <v>0</v>
      </c>
      <c r="DB143" s="37">
        <v>0</v>
      </c>
      <c r="DC143" s="37">
        <v>0</v>
      </c>
      <c r="DD143" s="37">
        <v>0</v>
      </c>
    </row>
    <row r="144" spans="1:108" x14ac:dyDescent="0.3">
      <c r="A144" s="411">
        <v>2201036</v>
      </c>
      <c r="B144" s="412" t="s">
        <v>81</v>
      </c>
      <c r="C144" s="429">
        <v>11.27</v>
      </c>
      <c r="D144" s="430">
        <v>29.545194885712618</v>
      </c>
      <c r="E144" s="430">
        <v>23.228432219147262</v>
      </c>
      <c r="F144" s="431">
        <v>2.3007453682068928E-3</v>
      </c>
      <c r="G144" s="432" t="s">
        <v>409</v>
      </c>
      <c r="H144" s="413"/>
      <c r="I144" s="413"/>
      <c r="J144" s="413"/>
      <c r="K144" s="413"/>
      <c r="L144" s="413"/>
      <c r="M144" s="414">
        <v>23.228432219147262</v>
      </c>
      <c r="N144" s="414">
        <v>23.228432219147262</v>
      </c>
      <c r="O144" s="414">
        <v>23.228432219147262</v>
      </c>
      <c r="P144" s="414">
        <v>23.228432219147262</v>
      </c>
      <c r="Q144" s="414">
        <v>23.228432219147262</v>
      </c>
      <c r="R144" s="414">
        <v>23.228432219147262</v>
      </c>
      <c r="S144" s="414">
        <v>23.228432219147262</v>
      </c>
      <c r="T144" s="414">
        <v>23.228432219147262</v>
      </c>
      <c r="U144" s="414">
        <v>23.228432219147262</v>
      </c>
      <c r="V144" s="414">
        <v>23.228432219147262</v>
      </c>
      <c r="W144" s="414">
        <v>23.228432219147262</v>
      </c>
      <c r="X144" s="414">
        <v>6.2716766991697508</v>
      </c>
      <c r="Y144" s="414">
        <v>0</v>
      </c>
      <c r="Z144" s="414">
        <v>0</v>
      </c>
      <c r="AA144" s="414">
        <v>0</v>
      </c>
      <c r="AB144" s="414">
        <v>0</v>
      </c>
      <c r="AC144" s="414">
        <v>0</v>
      </c>
      <c r="AD144" s="414">
        <v>0</v>
      </c>
      <c r="AE144" s="414">
        <v>0</v>
      </c>
      <c r="AF144" s="414">
        <v>0</v>
      </c>
      <c r="AG144" s="414">
        <v>0</v>
      </c>
      <c r="AH144" s="414">
        <v>0</v>
      </c>
      <c r="AI144" s="414">
        <v>0</v>
      </c>
      <c r="AJ144" s="414">
        <v>0</v>
      </c>
      <c r="AK144" s="414">
        <v>0</v>
      </c>
      <c r="AL144" s="414">
        <v>0</v>
      </c>
      <c r="AM144" s="414">
        <v>0</v>
      </c>
      <c r="AN144" s="414">
        <v>0</v>
      </c>
      <c r="AO144" s="414">
        <v>0</v>
      </c>
      <c r="AP144" s="414">
        <v>0</v>
      </c>
      <c r="AQ144" s="414">
        <v>0</v>
      </c>
      <c r="AR144" s="415">
        <f t="shared" si="34"/>
        <v>261.78443110978964</v>
      </c>
      <c r="AS144" s="30">
        <v>0</v>
      </c>
      <c r="AT144" s="35">
        <v>0</v>
      </c>
      <c r="AU144" s="35">
        <v>0</v>
      </c>
      <c r="AV144" s="35">
        <v>0</v>
      </c>
      <c r="AW144" s="35">
        <v>0</v>
      </c>
      <c r="AX144" s="36">
        <v>0</v>
      </c>
      <c r="AY144" s="36">
        <v>0</v>
      </c>
      <c r="AZ144" s="36">
        <v>0</v>
      </c>
      <c r="BA144" s="36">
        <v>0</v>
      </c>
      <c r="BB144" s="36">
        <v>0</v>
      </c>
      <c r="BC144" s="36">
        <v>0</v>
      </c>
      <c r="BD144" s="36">
        <v>0</v>
      </c>
      <c r="BE144" s="36">
        <v>0</v>
      </c>
      <c r="BF144" s="36">
        <v>0</v>
      </c>
      <c r="BG144" s="36">
        <v>0</v>
      </c>
      <c r="BH144" s="36">
        <v>0</v>
      </c>
      <c r="BI144" s="36">
        <v>0</v>
      </c>
      <c r="BJ144" s="36">
        <v>0</v>
      </c>
      <c r="BK144" s="36">
        <v>0</v>
      </c>
      <c r="BL144" s="36">
        <v>0</v>
      </c>
      <c r="BM144" s="36">
        <v>0</v>
      </c>
      <c r="BN144" s="36">
        <v>0</v>
      </c>
      <c r="BO144" s="36">
        <v>0</v>
      </c>
      <c r="BP144" s="36">
        <v>0</v>
      </c>
      <c r="BQ144" s="36">
        <v>0</v>
      </c>
      <c r="BR144" s="36">
        <v>0</v>
      </c>
      <c r="BS144" s="36">
        <v>0</v>
      </c>
      <c r="BT144" s="36">
        <v>0</v>
      </c>
      <c r="BU144" s="36">
        <v>0</v>
      </c>
      <c r="BV144" s="36">
        <v>0</v>
      </c>
      <c r="BW144" s="36">
        <v>0</v>
      </c>
      <c r="BX144" s="36">
        <v>0</v>
      </c>
      <c r="BZ144" s="35"/>
      <c r="CA144" s="35"/>
      <c r="CB144" s="35"/>
      <c r="CC144" s="35"/>
      <c r="CD144" s="37" t="s">
        <v>203</v>
      </c>
      <c r="CE144" s="37" t="s">
        <v>203</v>
      </c>
      <c r="CF144" s="37" t="s">
        <v>203</v>
      </c>
      <c r="CG144" s="37" t="s">
        <v>203</v>
      </c>
      <c r="CH144" s="37" t="s">
        <v>203</v>
      </c>
      <c r="CI144" s="37" t="s">
        <v>203</v>
      </c>
      <c r="CJ144" s="37" t="s">
        <v>203</v>
      </c>
      <c r="CK144" s="37" t="s">
        <v>203</v>
      </c>
      <c r="CL144" s="37" t="s">
        <v>203</v>
      </c>
      <c r="CM144" s="37" t="s">
        <v>203</v>
      </c>
      <c r="CN144" s="37" t="s">
        <v>203</v>
      </c>
      <c r="CO144" s="37" t="s">
        <v>203</v>
      </c>
      <c r="CP144" s="37" t="s">
        <v>203</v>
      </c>
      <c r="CQ144" s="37" t="e">
        <v>#VALUE!</v>
      </c>
      <c r="CR144" s="37">
        <v>0</v>
      </c>
      <c r="CS144" s="37">
        <v>0</v>
      </c>
      <c r="CT144" s="37">
        <v>0</v>
      </c>
      <c r="CU144" s="37">
        <v>0</v>
      </c>
      <c r="CV144" s="37">
        <v>0</v>
      </c>
      <c r="CW144" s="37">
        <v>0</v>
      </c>
      <c r="CX144" s="37">
        <v>0</v>
      </c>
      <c r="CY144" s="37">
        <v>0</v>
      </c>
      <c r="CZ144" s="37">
        <v>0</v>
      </c>
      <c r="DA144" s="37">
        <v>0</v>
      </c>
      <c r="DB144" s="37">
        <v>0</v>
      </c>
      <c r="DC144" s="37">
        <v>0</v>
      </c>
      <c r="DD144" s="37">
        <v>0</v>
      </c>
    </row>
    <row r="145" spans="1:108" x14ac:dyDescent="0.3">
      <c r="A145" s="226" t="s">
        <v>372</v>
      </c>
      <c r="B145" s="416"/>
      <c r="C145" s="433"/>
      <c r="D145" s="434">
        <f>SUM(D6:D144)</f>
        <v>21505.035064466712</v>
      </c>
      <c r="E145" s="434">
        <f>SUM(E6:E144)</f>
        <v>16907.25856768373</v>
      </c>
      <c r="F145" s="435">
        <f>SUM(F6:F144)</f>
        <v>2.1592386215786146</v>
      </c>
      <c r="G145" s="436">
        <f>SUM(G6:G144)</f>
        <v>914894.30529502709</v>
      </c>
      <c r="H145" s="420"/>
      <c r="I145" s="420"/>
      <c r="J145" s="421"/>
      <c r="K145" s="421"/>
      <c r="L145" s="421"/>
      <c r="M145" s="418">
        <f t="shared" ref="M145:AK145" si="35">SUM(M6:M144)</f>
        <v>16907.25856768373</v>
      </c>
      <c r="N145" s="422">
        <f t="shared" si="35"/>
        <v>16907.25856768373</v>
      </c>
      <c r="O145" s="422">
        <f t="shared" si="35"/>
        <v>16907.25856768373</v>
      </c>
      <c r="P145" s="422">
        <f t="shared" si="35"/>
        <v>16907.25856768373</v>
      </c>
      <c r="Q145" s="422">
        <f t="shared" si="35"/>
        <v>16907.25856768373</v>
      </c>
      <c r="R145" s="422">
        <f t="shared" si="35"/>
        <v>16838.919454991526</v>
      </c>
      <c r="S145" s="422">
        <f t="shared" si="35"/>
        <v>16788.07802630082</v>
      </c>
      <c r="T145" s="422">
        <f t="shared" si="35"/>
        <v>16788.07802630082</v>
      </c>
      <c r="U145" s="422">
        <f t="shared" si="35"/>
        <v>16788.07802630082</v>
      </c>
      <c r="V145" s="422">
        <f t="shared" si="35"/>
        <v>16702.444027987756</v>
      </c>
      <c r="W145" s="422">
        <f t="shared" si="35"/>
        <v>16546.351755315234</v>
      </c>
      <c r="X145" s="422">
        <f t="shared" si="35"/>
        <v>16508.278438512152</v>
      </c>
      <c r="Y145" s="422">
        <f t="shared" si="35"/>
        <v>15965.264895464081</v>
      </c>
      <c r="Z145" s="422">
        <f t="shared" si="35"/>
        <v>12977.119980605155</v>
      </c>
      <c r="AA145" s="422">
        <f t="shared" si="35"/>
        <v>12105.386199400613</v>
      </c>
      <c r="AB145" s="422">
        <f t="shared" si="35"/>
        <v>4172.5045058171982</v>
      </c>
      <c r="AC145" s="422">
        <f t="shared" si="35"/>
        <v>3906.4684224041007</v>
      </c>
      <c r="AD145" s="422">
        <f t="shared" si="35"/>
        <v>3590.2610256139201</v>
      </c>
      <c r="AE145" s="422">
        <f t="shared" si="35"/>
        <v>3438.9809173722674</v>
      </c>
      <c r="AF145" s="422">
        <f t="shared" si="35"/>
        <v>3211.3623965122301</v>
      </c>
      <c r="AG145" s="422">
        <f t="shared" si="35"/>
        <v>3102.8341012447713</v>
      </c>
      <c r="AH145" s="422">
        <f t="shared" si="35"/>
        <v>3102.5044139777979</v>
      </c>
      <c r="AI145" s="422">
        <f t="shared" si="35"/>
        <v>2774.1376370204198</v>
      </c>
      <c r="AJ145" s="422">
        <f t="shared" si="35"/>
        <v>2659.9527362651943</v>
      </c>
      <c r="AK145" s="422">
        <f t="shared" si="35"/>
        <v>2647.134193898798</v>
      </c>
      <c r="AL145" s="422">
        <f t="shared" ref="AL145:AP145" si="36">SUM(AL6:AL144)</f>
        <v>781.99348755935364</v>
      </c>
      <c r="AM145" s="422">
        <f t="shared" si="36"/>
        <v>781.99348755935364</v>
      </c>
      <c r="AN145" s="422">
        <f t="shared" si="36"/>
        <v>781.99348755935364</v>
      </c>
      <c r="AO145" s="422">
        <f t="shared" si="36"/>
        <v>781.99348755935364</v>
      </c>
      <c r="AP145" s="422">
        <f t="shared" si="36"/>
        <v>781.99348755935364</v>
      </c>
      <c r="AQ145" s="422">
        <f>SUM(AQ6:AQ144)</f>
        <v>0</v>
      </c>
      <c r="AR145" s="422">
        <f>SUM(AR6:AR144)</f>
        <v>279060.39945752092</v>
      </c>
      <c r="AT145" s="39"/>
      <c r="AU145" s="62"/>
      <c r="AV145" s="62"/>
      <c r="AW145" s="62"/>
      <c r="AX145" s="63">
        <v>3.3021117867420267</v>
      </c>
      <c r="AY145" s="63">
        <v>3.3021117867420267</v>
      </c>
      <c r="AZ145" s="63">
        <v>3.3002753652030195</v>
      </c>
      <c r="BA145" s="63">
        <v>3.2435825097443152</v>
      </c>
      <c r="BB145" s="63">
        <v>3.2362193466621969</v>
      </c>
      <c r="BC145" s="63">
        <v>3.2336782370472772</v>
      </c>
      <c r="BD145" s="63">
        <v>3.2155534887824442</v>
      </c>
      <c r="BE145" s="63">
        <v>3.0797800288475727</v>
      </c>
      <c r="BF145" s="63">
        <v>2.9920988161123918</v>
      </c>
      <c r="BG145" s="63">
        <v>2.9914296648747065</v>
      </c>
      <c r="BH145" s="63">
        <v>2.8545900694713757</v>
      </c>
      <c r="BI145" s="63">
        <v>2.3582392095522788</v>
      </c>
      <c r="BJ145" s="63">
        <v>1.4311639834328016</v>
      </c>
      <c r="BK145" s="63">
        <v>0.5750469400241357</v>
      </c>
      <c r="BL145" s="63">
        <v>0.42289916340303302</v>
      </c>
      <c r="BM145" s="63">
        <v>0.41995418498787174</v>
      </c>
      <c r="BN145" s="63">
        <v>0.41995418498787174</v>
      </c>
      <c r="BO145" s="63">
        <v>0.40709872267678843</v>
      </c>
      <c r="BP145" s="63">
        <v>0.40061610593109637</v>
      </c>
      <c r="BQ145" s="63">
        <v>0.40061610593109637</v>
      </c>
      <c r="BR145" s="63">
        <v>0.35563590167680664</v>
      </c>
      <c r="BS145" s="63">
        <v>0.10700617003072721</v>
      </c>
      <c r="BT145" s="63">
        <v>4.7682606633652924E-2</v>
      </c>
      <c r="BU145" s="63">
        <v>1.2595901447660918E-2</v>
      </c>
      <c r="BV145" s="63">
        <v>0</v>
      </c>
      <c r="BW145" s="63">
        <v>0</v>
      </c>
      <c r="BX145" s="63">
        <v>0</v>
      </c>
      <c r="BZ145" s="39"/>
      <c r="CA145" s="39"/>
      <c r="CB145" s="39"/>
      <c r="CC145" s="39"/>
      <c r="CD145" s="38">
        <v>1598073.2858141887</v>
      </c>
      <c r="CE145" s="38">
        <v>1598073.2858141887</v>
      </c>
      <c r="CF145" s="38">
        <v>1598073.2858141887</v>
      </c>
      <c r="CG145" s="38">
        <v>1598073.2858141887</v>
      </c>
      <c r="CH145" s="38">
        <v>1598073.2858141887</v>
      </c>
      <c r="CI145" s="38">
        <v>1598073.2858141887</v>
      </c>
      <c r="CJ145" s="38" t="e">
        <v>#VALUE!</v>
      </c>
      <c r="CK145" s="38">
        <v>1596040.6333597077</v>
      </c>
      <c r="CL145" s="38" t="e">
        <v>#VALUE!</v>
      </c>
      <c r="CM145" s="38" t="e">
        <v>#VALUE!</v>
      </c>
      <c r="CN145" s="38">
        <v>1303291.4190896959</v>
      </c>
      <c r="CO145" s="38">
        <v>1293098.4993925996</v>
      </c>
      <c r="CP145" s="38" t="e">
        <v>#VALUE!</v>
      </c>
      <c r="CQ145" s="38" t="e">
        <v>#VALUE!</v>
      </c>
      <c r="CR145" s="38">
        <v>587509.07557262597</v>
      </c>
      <c r="CS145" s="38">
        <v>433224.22044924111</v>
      </c>
      <c r="CT145" s="38">
        <v>161340.05005993182</v>
      </c>
      <c r="CU145" s="38">
        <v>158472.82114306648</v>
      </c>
      <c r="CV145" s="38">
        <v>143141.37656865842</v>
      </c>
      <c r="CW145" s="38">
        <v>32707.716018342631</v>
      </c>
      <c r="CX145" s="38">
        <v>27684.553519518464</v>
      </c>
      <c r="CY145" s="38">
        <v>21328.504908957879</v>
      </c>
      <c r="CZ145" s="38">
        <v>21328.504908957879</v>
      </c>
      <c r="DA145" s="38">
        <v>21328.504908957879</v>
      </c>
      <c r="DB145" s="38">
        <v>9083.868089844178</v>
      </c>
      <c r="DC145" s="38">
        <v>0</v>
      </c>
      <c r="DD145" s="38">
        <v>0</v>
      </c>
    </row>
    <row r="146" spans="1:108" x14ac:dyDescent="0.3">
      <c r="A146" s="226" t="s">
        <v>373</v>
      </c>
      <c r="B146" s="416"/>
      <c r="C146" s="416"/>
      <c r="D146" s="423"/>
      <c r="E146" s="423"/>
      <c r="F146" s="423"/>
      <c r="G146" s="419"/>
      <c r="H146" s="420"/>
      <c r="I146" s="420"/>
      <c r="J146" s="421"/>
      <c r="K146" s="421"/>
      <c r="L146" s="447"/>
      <c r="M146" s="422">
        <f>M145-M145</f>
        <v>0</v>
      </c>
      <c r="N146" s="424">
        <f>M145-N145</f>
        <v>0</v>
      </c>
      <c r="O146" s="424">
        <f>N145-O145</f>
        <v>0</v>
      </c>
      <c r="P146" s="424">
        <f t="shared" ref="P146:AK146" si="37">O145-P145</f>
        <v>0</v>
      </c>
      <c r="Q146" s="424">
        <f t="shared" si="37"/>
        <v>0</v>
      </c>
      <c r="R146" s="424">
        <f t="shared" si="37"/>
        <v>68.339112692203344</v>
      </c>
      <c r="S146" s="424">
        <f t="shared" si="37"/>
        <v>50.84142869070638</v>
      </c>
      <c r="T146" s="424">
        <f t="shared" si="37"/>
        <v>0</v>
      </c>
      <c r="U146" s="424">
        <f t="shared" si="37"/>
        <v>0</v>
      </c>
      <c r="V146" s="424">
        <f t="shared" si="37"/>
        <v>85.633998313063785</v>
      </c>
      <c r="W146" s="424">
        <f t="shared" si="37"/>
        <v>156.09227267252209</v>
      </c>
      <c r="X146" s="424">
        <f t="shared" si="37"/>
        <v>38.07331680308198</v>
      </c>
      <c r="Y146" s="424">
        <f t="shared" si="37"/>
        <v>543.01354304807137</v>
      </c>
      <c r="Z146" s="424">
        <f t="shared" si="37"/>
        <v>2988.1449148589254</v>
      </c>
      <c r="AA146" s="424">
        <f t="shared" si="37"/>
        <v>871.73378120454254</v>
      </c>
      <c r="AB146" s="424">
        <f t="shared" si="37"/>
        <v>7932.8816935834147</v>
      </c>
      <c r="AC146" s="424">
        <f t="shared" si="37"/>
        <v>266.03608341309746</v>
      </c>
      <c r="AD146" s="424">
        <f t="shared" si="37"/>
        <v>316.20739679018061</v>
      </c>
      <c r="AE146" s="424">
        <f t="shared" si="37"/>
        <v>151.28010824165267</v>
      </c>
      <c r="AF146" s="424">
        <f t="shared" si="37"/>
        <v>227.61852086003728</v>
      </c>
      <c r="AG146" s="424">
        <f t="shared" si="37"/>
        <v>108.52829526745882</v>
      </c>
      <c r="AH146" s="424">
        <f t="shared" si="37"/>
        <v>0.32968726697345119</v>
      </c>
      <c r="AI146" s="424">
        <f t="shared" si="37"/>
        <v>328.36677695737808</v>
      </c>
      <c r="AJ146" s="424">
        <f t="shared" si="37"/>
        <v>114.1849007552255</v>
      </c>
      <c r="AK146" s="424">
        <f t="shared" si="37"/>
        <v>12.818542366396287</v>
      </c>
      <c r="AL146" s="424">
        <f t="shared" ref="AL146" si="38">AK145-AL145</f>
        <v>1865.1407063394445</v>
      </c>
      <c r="AM146" s="424">
        <f t="shared" ref="AM146" si="39">AL145-AM145</f>
        <v>0</v>
      </c>
      <c r="AN146" s="424">
        <f t="shared" ref="AN146" si="40">AM145-AN145</f>
        <v>0</v>
      </c>
      <c r="AO146" s="424">
        <f t="shared" ref="AO146" si="41">AN145-AO145</f>
        <v>0</v>
      </c>
      <c r="AP146" s="424">
        <f t="shared" ref="AP146" si="42">AO145-AP145</f>
        <v>0</v>
      </c>
      <c r="AQ146" s="424">
        <f>AK145-AQ145</f>
        <v>2647.134193898798</v>
      </c>
      <c r="AR146" s="425"/>
    </row>
    <row r="147" spans="1:108" x14ac:dyDescent="0.3">
      <c r="A147" s="226" t="s">
        <v>374</v>
      </c>
      <c r="B147" s="416"/>
      <c r="C147" s="416"/>
      <c r="D147" s="423"/>
      <c r="E147" s="423"/>
      <c r="F147" s="423"/>
      <c r="G147" s="419"/>
      <c r="H147" s="420"/>
      <c r="I147" s="420"/>
      <c r="J147" s="421"/>
      <c r="K147" s="421"/>
      <c r="L147" s="447"/>
      <c r="M147" s="422">
        <f t="shared" ref="M147:AK147" si="43">$M$145-M145</f>
        <v>0</v>
      </c>
      <c r="N147" s="424">
        <f t="shared" si="43"/>
        <v>0</v>
      </c>
      <c r="O147" s="424">
        <f t="shared" si="43"/>
        <v>0</v>
      </c>
      <c r="P147" s="424">
        <f t="shared" si="43"/>
        <v>0</v>
      </c>
      <c r="Q147" s="424">
        <f t="shared" si="43"/>
        <v>0</v>
      </c>
      <c r="R147" s="424">
        <f t="shared" si="43"/>
        <v>68.339112692203344</v>
      </c>
      <c r="S147" s="424">
        <f t="shared" si="43"/>
        <v>119.18054138290972</v>
      </c>
      <c r="T147" s="424">
        <f t="shared" si="43"/>
        <v>119.18054138290972</v>
      </c>
      <c r="U147" s="424">
        <f t="shared" si="43"/>
        <v>119.18054138290972</v>
      </c>
      <c r="V147" s="424">
        <f t="shared" si="43"/>
        <v>204.81453969597351</v>
      </c>
      <c r="W147" s="424">
        <f t="shared" si="43"/>
        <v>360.90681236849559</v>
      </c>
      <c r="X147" s="424">
        <f t="shared" si="43"/>
        <v>398.98012917157757</v>
      </c>
      <c r="Y147" s="424">
        <f t="shared" si="43"/>
        <v>941.99367221964894</v>
      </c>
      <c r="Z147" s="424">
        <f t="shared" si="43"/>
        <v>3930.1385870785743</v>
      </c>
      <c r="AA147" s="424">
        <f t="shared" si="43"/>
        <v>4801.8723682831169</v>
      </c>
      <c r="AB147" s="424">
        <f t="shared" si="43"/>
        <v>12734.754061866532</v>
      </c>
      <c r="AC147" s="424">
        <f t="shared" si="43"/>
        <v>13000.790145279629</v>
      </c>
      <c r="AD147" s="424">
        <f t="shared" si="43"/>
        <v>13316.99754206981</v>
      </c>
      <c r="AE147" s="424">
        <f t="shared" si="43"/>
        <v>13468.277650311462</v>
      </c>
      <c r="AF147" s="424">
        <f t="shared" si="43"/>
        <v>13695.8961711715</v>
      </c>
      <c r="AG147" s="424">
        <f t="shared" si="43"/>
        <v>13804.424466438959</v>
      </c>
      <c r="AH147" s="424">
        <f t="shared" si="43"/>
        <v>13804.754153705931</v>
      </c>
      <c r="AI147" s="424">
        <f t="shared" si="43"/>
        <v>14133.12093066331</v>
      </c>
      <c r="AJ147" s="424">
        <f t="shared" si="43"/>
        <v>14247.305831418536</v>
      </c>
      <c r="AK147" s="424">
        <f t="shared" si="43"/>
        <v>14260.124373784933</v>
      </c>
      <c r="AL147" s="424">
        <f t="shared" ref="AL147:AP147" si="44">$M$145-AL145</f>
        <v>16125.265080124376</v>
      </c>
      <c r="AM147" s="424">
        <f t="shared" si="44"/>
        <v>16125.265080124376</v>
      </c>
      <c r="AN147" s="424">
        <f t="shared" si="44"/>
        <v>16125.265080124376</v>
      </c>
      <c r="AO147" s="424">
        <f t="shared" si="44"/>
        <v>16125.265080124376</v>
      </c>
      <c r="AP147" s="424">
        <f t="shared" si="44"/>
        <v>16125.265080124376</v>
      </c>
      <c r="AQ147" s="424">
        <f>$M$145-AQ145</f>
        <v>16907.25856768373</v>
      </c>
      <c r="AR147" s="425"/>
    </row>
    <row r="148" spans="1:108" x14ac:dyDescent="0.3">
      <c r="A148" s="426" t="s">
        <v>70</v>
      </c>
      <c r="B148" s="417"/>
      <c r="C148" s="427">
        <f>SUMPRODUCT(C6:C144,D6:D144)/D145</f>
        <v>16.505360602393154</v>
      </c>
      <c r="D148" s="428"/>
      <c r="E148" s="428"/>
      <c r="F148" s="428"/>
      <c r="G148" s="428"/>
      <c r="H148" s="428"/>
      <c r="I148" s="428"/>
      <c r="J148" s="428"/>
      <c r="K148" s="428"/>
      <c r="L148" s="428"/>
      <c r="M148" s="428"/>
      <c r="N148" s="428"/>
      <c r="O148" s="428"/>
      <c r="P148" s="428"/>
      <c r="Q148" s="428"/>
      <c r="R148" s="428"/>
      <c r="S148" s="428"/>
      <c r="T148" s="428"/>
      <c r="U148" s="428"/>
      <c r="V148" s="428"/>
      <c r="W148" s="428"/>
      <c r="X148" s="428"/>
      <c r="Y148" s="428"/>
      <c r="Z148" s="428"/>
      <c r="AA148" s="428"/>
      <c r="AB148" s="428"/>
      <c r="AC148" s="428"/>
      <c r="AD148" s="428"/>
      <c r="AE148" s="428"/>
      <c r="AF148" s="428"/>
      <c r="AG148" s="428"/>
      <c r="AH148" s="428"/>
      <c r="AI148" s="428"/>
      <c r="AJ148" s="428"/>
      <c r="AK148" s="428"/>
      <c r="AL148" s="428"/>
      <c r="AM148" s="428"/>
      <c r="AN148" s="428"/>
      <c r="AO148" s="428"/>
      <c r="AP148" s="428"/>
      <c r="AQ148" s="428"/>
      <c r="AR148" s="428"/>
    </row>
    <row r="150" spans="1:108" x14ac:dyDescent="0.3">
      <c r="A150" s="617" t="s">
        <v>2</v>
      </c>
      <c r="B150" s="618"/>
      <c r="C150" s="618"/>
      <c r="D150" s="618"/>
    </row>
    <row r="151" spans="1:108" ht="30.75" customHeight="1" x14ac:dyDescent="0.3">
      <c r="A151" s="654" t="s">
        <v>79</v>
      </c>
      <c r="B151" s="655"/>
      <c r="C151" s="655"/>
      <c r="D151" s="656"/>
    </row>
    <row r="153" spans="1:108" ht="15.75" customHeight="1" x14ac:dyDescent="0.3">
      <c r="B153" s="619" t="s">
        <v>75</v>
      </c>
      <c r="C153" s="619" t="s">
        <v>70</v>
      </c>
      <c r="D153" s="621" t="s">
        <v>412</v>
      </c>
      <c r="E153" s="621" t="s">
        <v>629</v>
      </c>
      <c r="F153" s="621" t="s">
        <v>630</v>
      </c>
      <c r="G153" s="621" t="s">
        <v>631</v>
      </c>
      <c r="H153" s="624" t="s">
        <v>32</v>
      </c>
      <c r="I153" s="624"/>
      <c r="J153" s="624"/>
      <c r="K153" s="624"/>
      <c r="L153" s="624"/>
      <c r="M153" s="624"/>
      <c r="N153" s="624"/>
      <c r="O153" s="624"/>
      <c r="P153" s="624"/>
      <c r="Q153" s="624"/>
      <c r="R153" s="624"/>
      <c r="S153" s="624"/>
      <c r="T153" s="624"/>
      <c r="U153" s="624"/>
      <c r="V153" s="624"/>
      <c r="W153" s="624"/>
      <c r="X153" s="624"/>
      <c r="Y153" s="624"/>
      <c r="Z153" s="624"/>
      <c r="AA153" s="624"/>
      <c r="AB153" s="624"/>
      <c r="AC153" s="624"/>
      <c r="AD153" s="624"/>
      <c r="AE153" s="624"/>
      <c r="AF153" s="624"/>
      <c r="AG153" s="624"/>
      <c r="AH153" s="624"/>
      <c r="AI153" s="624"/>
      <c r="AJ153" s="624"/>
      <c r="AK153" s="624"/>
      <c r="AL153" s="624"/>
      <c r="AM153" s="624"/>
      <c r="AN153" s="624"/>
      <c r="AO153" s="624"/>
      <c r="AP153" s="624"/>
      <c r="AQ153" s="624"/>
      <c r="AR153" s="625" t="s">
        <v>1</v>
      </c>
      <c r="AT153" s="627" t="s">
        <v>77</v>
      </c>
      <c r="AU153" s="628"/>
      <c r="AV153" s="628"/>
      <c r="AW153" s="628"/>
      <c r="AX153" s="628"/>
      <c r="AY153" s="628"/>
      <c r="AZ153" s="628"/>
      <c r="BA153" s="628"/>
      <c r="BB153" s="628"/>
      <c r="BC153" s="628"/>
      <c r="BD153" s="628"/>
      <c r="BE153" s="628"/>
      <c r="BF153" s="628"/>
      <c r="BG153" s="628"/>
      <c r="BH153" s="628"/>
      <c r="BI153" s="628"/>
      <c r="BJ153" s="628"/>
      <c r="BK153" s="628"/>
      <c r="BL153" s="628"/>
      <c r="BM153" s="628"/>
      <c r="BN153" s="628"/>
      <c r="BO153" s="628"/>
      <c r="BP153" s="628"/>
      <c r="BQ153" s="628"/>
      <c r="BR153" s="628"/>
      <c r="BS153" s="628"/>
      <c r="BT153" s="628"/>
      <c r="BU153" s="628"/>
      <c r="BV153" s="628"/>
      <c r="BW153" s="628"/>
      <c r="BX153" s="628"/>
      <c r="BZ153" s="615" t="s">
        <v>78</v>
      </c>
      <c r="CA153" s="616"/>
      <c r="CB153" s="616"/>
      <c r="CC153" s="616"/>
      <c r="CD153" s="616"/>
      <c r="CE153" s="616"/>
      <c r="CF153" s="616"/>
      <c r="CG153" s="616"/>
      <c r="CH153" s="616"/>
      <c r="CI153" s="616"/>
      <c r="CJ153" s="616"/>
      <c r="CK153" s="616"/>
      <c r="CL153" s="616"/>
      <c r="CM153" s="616"/>
      <c r="CN153" s="616"/>
      <c r="CO153" s="616"/>
      <c r="CP153" s="616"/>
      <c r="CQ153" s="616"/>
      <c r="CR153" s="616"/>
      <c r="CS153" s="616"/>
      <c r="CT153" s="616"/>
      <c r="CU153" s="616"/>
      <c r="CV153" s="616"/>
      <c r="CW153" s="616"/>
      <c r="CX153" s="616"/>
      <c r="CY153" s="616"/>
      <c r="CZ153" s="616"/>
      <c r="DA153" s="616"/>
      <c r="DB153" s="616"/>
      <c r="DC153" s="616"/>
      <c r="DD153" s="616"/>
    </row>
    <row r="154" spans="1:108" x14ac:dyDescent="0.3">
      <c r="B154" s="620"/>
      <c r="C154" s="620"/>
      <c r="D154" s="622"/>
      <c r="E154" s="622"/>
      <c r="F154" s="622"/>
      <c r="G154" s="623"/>
      <c r="H154" s="40">
        <f t="shared" ref="H154:AK154" si="45">H5</f>
        <v>2018</v>
      </c>
      <c r="I154" s="40">
        <f t="shared" si="45"/>
        <v>2019</v>
      </c>
      <c r="J154" s="40">
        <f t="shared" si="45"/>
        <v>2020</v>
      </c>
      <c r="K154" s="40">
        <f t="shared" si="45"/>
        <v>2021</v>
      </c>
      <c r="L154" s="40">
        <f t="shared" si="45"/>
        <v>2022</v>
      </c>
      <c r="M154" s="40">
        <f t="shared" si="45"/>
        <v>2023</v>
      </c>
      <c r="N154" s="40">
        <f t="shared" si="45"/>
        <v>2024</v>
      </c>
      <c r="O154" s="40">
        <f t="shared" si="45"/>
        <v>2025</v>
      </c>
      <c r="P154" s="40">
        <f t="shared" si="45"/>
        <v>2026</v>
      </c>
      <c r="Q154" s="40">
        <f t="shared" si="45"/>
        <v>2027</v>
      </c>
      <c r="R154" s="40">
        <f t="shared" si="45"/>
        <v>2028</v>
      </c>
      <c r="S154" s="40">
        <f t="shared" si="45"/>
        <v>2029</v>
      </c>
      <c r="T154" s="40">
        <f t="shared" si="45"/>
        <v>2030</v>
      </c>
      <c r="U154" s="40">
        <f t="shared" si="45"/>
        <v>2031</v>
      </c>
      <c r="V154" s="40">
        <f t="shared" si="45"/>
        <v>2032</v>
      </c>
      <c r="W154" s="40">
        <f t="shared" si="45"/>
        <v>2033</v>
      </c>
      <c r="X154" s="40">
        <f t="shared" si="45"/>
        <v>2034</v>
      </c>
      <c r="Y154" s="40">
        <f t="shared" si="45"/>
        <v>2035</v>
      </c>
      <c r="Z154" s="40">
        <f t="shared" si="45"/>
        <v>2036</v>
      </c>
      <c r="AA154" s="40">
        <f t="shared" si="45"/>
        <v>2037</v>
      </c>
      <c r="AB154" s="40">
        <f t="shared" si="45"/>
        <v>2038</v>
      </c>
      <c r="AC154" s="40">
        <f t="shared" si="45"/>
        <v>2039</v>
      </c>
      <c r="AD154" s="40">
        <f t="shared" si="45"/>
        <v>2040</v>
      </c>
      <c r="AE154" s="40">
        <f t="shared" si="45"/>
        <v>2041</v>
      </c>
      <c r="AF154" s="40">
        <f t="shared" si="45"/>
        <v>2042</v>
      </c>
      <c r="AG154" s="40">
        <f t="shared" si="45"/>
        <v>2043</v>
      </c>
      <c r="AH154" s="40">
        <f t="shared" si="45"/>
        <v>2044</v>
      </c>
      <c r="AI154" s="40">
        <f t="shared" si="45"/>
        <v>2045</v>
      </c>
      <c r="AJ154" s="40">
        <f t="shared" si="45"/>
        <v>2046</v>
      </c>
      <c r="AK154" s="40">
        <f t="shared" si="45"/>
        <v>2047</v>
      </c>
      <c r="AL154" s="40">
        <f t="shared" ref="AL154:AQ154" si="46">AL5</f>
        <v>2048</v>
      </c>
      <c r="AM154" s="40">
        <f t="shared" si="46"/>
        <v>2049</v>
      </c>
      <c r="AN154" s="40">
        <f t="shared" si="46"/>
        <v>2050</v>
      </c>
      <c r="AO154" s="40">
        <f t="shared" si="46"/>
        <v>2051</v>
      </c>
      <c r="AP154" s="40">
        <f t="shared" si="46"/>
        <v>2052</v>
      </c>
      <c r="AQ154" s="40">
        <f t="shared" si="46"/>
        <v>2053</v>
      </c>
      <c r="AR154" s="626"/>
      <c r="AT154" s="64">
        <f t="shared" ref="AT154:BX154" si="47">AT5</f>
        <v>2018</v>
      </c>
      <c r="AU154" s="64">
        <f t="shared" si="47"/>
        <v>2019</v>
      </c>
      <c r="AV154" s="64">
        <f t="shared" si="47"/>
        <v>2020</v>
      </c>
      <c r="AW154" s="64">
        <f t="shared" si="47"/>
        <v>2021</v>
      </c>
      <c r="AX154" s="64">
        <f t="shared" si="47"/>
        <v>2022</v>
      </c>
      <c r="AY154" s="64">
        <f t="shared" si="47"/>
        <v>2023</v>
      </c>
      <c r="AZ154" s="64">
        <f t="shared" si="47"/>
        <v>2024</v>
      </c>
      <c r="BA154" s="64">
        <f t="shared" si="47"/>
        <v>2025</v>
      </c>
      <c r="BB154" s="64">
        <f t="shared" si="47"/>
        <v>2026</v>
      </c>
      <c r="BC154" s="64">
        <f t="shared" si="47"/>
        <v>2027</v>
      </c>
      <c r="BD154" s="64">
        <f t="shared" si="47"/>
        <v>2028</v>
      </c>
      <c r="BE154" s="64">
        <f t="shared" si="47"/>
        <v>2029</v>
      </c>
      <c r="BF154" s="64">
        <f t="shared" si="47"/>
        <v>2030</v>
      </c>
      <c r="BG154" s="64">
        <f t="shared" si="47"/>
        <v>2031</v>
      </c>
      <c r="BH154" s="64">
        <f t="shared" si="47"/>
        <v>2032</v>
      </c>
      <c r="BI154" s="64">
        <f t="shared" si="47"/>
        <v>2033</v>
      </c>
      <c r="BJ154" s="64">
        <f t="shared" si="47"/>
        <v>2034</v>
      </c>
      <c r="BK154" s="64">
        <f t="shared" si="47"/>
        <v>2035</v>
      </c>
      <c r="BL154" s="64">
        <f t="shared" si="47"/>
        <v>2036</v>
      </c>
      <c r="BM154" s="64">
        <f t="shared" si="47"/>
        <v>2037</v>
      </c>
      <c r="BN154" s="64">
        <f t="shared" si="47"/>
        <v>2038</v>
      </c>
      <c r="BO154" s="64">
        <f t="shared" si="47"/>
        <v>2039</v>
      </c>
      <c r="BP154" s="64">
        <f t="shared" si="47"/>
        <v>2040</v>
      </c>
      <c r="BQ154" s="64">
        <f t="shared" si="47"/>
        <v>2041</v>
      </c>
      <c r="BR154" s="64">
        <f t="shared" si="47"/>
        <v>2042</v>
      </c>
      <c r="BS154" s="64">
        <f t="shared" si="47"/>
        <v>2043</v>
      </c>
      <c r="BT154" s="64">
        <f t="shared" si="47"/>
        <v>2044</v>
      </c>
      <c r="BU154" s="64">
        <f t="shared" si="47"/>
        <v>2045</v>
      </c>
      <c r="BV154" s="64">
        <f t="shared" si="47"/>
        <v>2046</v>
      </c>
      <c r="BW154" s="64">
        <f t="shared" si="47"/>
        <v>2047</v>
      </c>
      <c r="BX154" s="64">
        <f t="shared" si="47"/>
        <v>2048</v>
      </c>
      <c r="BZ154" s="65">
        <f t="shared" ref="BZ154:DD154" si="48">BZ5</f>
        <v>2018</v>
      </c>
      <c r="CA154" s="65">
        <f t="shared" si="48"/>
        <v>2019</v>
      </c>
      <c r="CB154" s="65">
        <f t="shared" si="48"/>
        <v>2020</v>
      </c>
      <c r="CC154" s="65">
        <f t="shared" si="48"/>
        <v>2021</v>
      </c>
      <c r="CD154" s="65">
        <f t="shared" si="48"/>
        <v>2022</v>
      </c>
      <c r="CE154" s="65">
        <f t="shared" si="48"/>
        <v>2023</v>
      </c>
      <c r="CF154" s="65">
        <f t="shared" si="48"/>
        <v>2024</v>
      </c>
      <c r="CG154" s="65">
        <f t="shared" si="48"/>
        <v>2025</v>
      </c>
      <c r="CH154" s="65">
        <f t="shared" si="48"/>
        <v>2026</v>
      </c>
      <c r="CI154" s="65">
        <f t="shared" si="48"/>
        <v>2027</v>
      </c>
      <c r="CJ154" s="65">
        <f t="shared" si="48"/>
        <v>2028</v>
      </c>
      <c r="CK154" s="65">
        <f t="shared" si="48"/>
        <v>2029</v>
      </c>
      <c r="CL154" s="65">
        <f t="shared" si="48"/>
        <v>2030</v>
      </c>
      <c r="CM154" s="65">
        <f t="shared" si="48"/>
        <v>2031</v>
      </c>
      <c r="CN154" s="65">
        <f t="shared" si="48"/>
        <v>2032</v>
      </c>
      <c r="CO154" s="65">
        <f t="shared" si="48"/>
        <v>2033</v>
      </c>
      <c r="CP154" s="65">
        <f t="shared" si="48"/>
        <v>2034</v>
      </c>
      <c r="CQ154" s="65">
        <f t="shared" si="48"/>
        <v>2035</v>
      </c>
      <c r="CR154" s="65">
        <f t="shared" si="48"/>
        <v>2036</v>
      </c>
      <c r="CS154" s="65">
        <f t="shared" si="48"/>
        <v>2037</v>
      </c>
      <c r="CT154" s="65">
        <f t="shared" si="48"/>
        <v>2038</v>
      </c>
      <c r="CU154" s="65">
        <f t="shared" si="48"/>
        <v>2039</v>
      </c>
      <c r="CV154" s="65">
        <f t="shared" si="48"/>
        <v>2040</v>
      </c>
      <c r="CW154" s="65">
        <f t="shared" si="48"/>
        <v>2041</v>
      </c>
      <c r="CX154" s="65">
        <f t="shared" si="48"/>
        <v>2042</v>
      </c>
      <c r="CY154" s="65">
        <f t="shared" si="48"/>
        <v>2043</v>
      </c>
      <c r="CZ154" s="65">
        <f t="shared" si="48"/>
        <v>2044</v>
      </c>
      <c r="DA154" s="65">
        <f t="shared" si="48"/>
        <v>2045</v>
      </c>
      <c r="DB154" s="65">
        <f t="shared" si="48"/>
        <v>2046</v>
      </c>
      <c r="DC154" s="65">
        <f t="shared" si="48"/>
        <v>2047</v>
      </c>
      <c r="DD154" s="65">
        <f t="shared" si="48"/>
        <v>2048</v>
      </c>
    </row>
    <row r="155" spans="1:108" x14ac:dyDescent="0.3">
      <c r="B155" s="445" t="s">
        <v>80</v>
      </c>
      <c r="C155" s="429">
        <f>SUMPRODUCT(--($B$6:$B$144=B155),C$6:C$144,D$6:D$144)/D155</f>
        <v>16.660260577695958</v>
      </c>
      <c r="D155" s="430">
        <f t="shared" ref="D155:G156" si="49">SUMIF($B$6:$B$144,$B155,D$6:D$144)</f>
        <v>19565.022835833191</v>
      </c>
      <c r="E155" s="430">
        <f t="shared" si="49"/>
        <v>15382.020953532054</v>
      </c>
      <c r="F155" s="431">
        <f t="shared" si="49"/>
        <v>1.8977868594771676</v>
      </c>
      <c r="G155" s="432">
        <f t="shared" si="49"/>
        <v>914894.30529502709</v>
      </c>
      <c r="H155" s="413"/>
      <c r="I155" s="413"/>
      <c r="J155" s="413"/>
      <c r="K155" s="413"/>
      <c r="L155" s="413"/>
      <c r="M155" s="414">
        <f t="shared" ref="M155:V156" si="50">SUMIF($B$6:$B$144,$B155,M$6:M$144)</f>
        <v>15382.020953532054</v>
      </c>
      <c r="N155" s="414">
        <f t="shared" si="50"/>
        <v>15382.020953532054</v>
      </c>
      <c r="O155" s="414">
        <f t="shared" si="50"/>
        <v>15382.020953532054</v>
      </c>
      <c r="P155" s="414">
        <f t="shared" si="50"/>
        <v>15382.020953532054</v>
      </c>
      <c r="Q155" s="414">
        <f t="shared" si="50"/>
        <v>15382.020953532054</v>
      </c>
      <c r="R155" s="414">
        <f t="shared" si="50"/>
        <v>15313.68184083985</v>
      </c>
      <c r="S155" s="414">
        <f t="shared" si="50"/>
        <v>15262.840412149146</v>
      </c>
      <c r="T155" s="414">
        <f t="shared" si="50"/>
        <v>15262.840412149146</v>
      </c>
      <c r="U155" s="414">
        <f t="shared" si="50"/>
        <v>15262.840412149146</v>
      </c>
      <c r="V155" s="414">
        <f t="shared" si="50"/>
        <v>15177.20641383608</v>
      </c>
      <c r="W155" s="414">
        <f t="shared" ref="W155:AL156" si="51">SUMIF($B$6:$B$144,$B155,W$6:W$144)</f>
        <v>15021.114141163558</v>
      </c>
      <c r="X155" s="414">
        <f t="shared" si="51"/>
        <v>14999.997579880455</v>
      </c>
      <c r="Y155" s="414">
        <f t="shared" si="51"/>
        <v>14463.255713531555</v>
      </c>
      <c r="Z155" s="414">
        <f t="shared" si="51"/>
        <v>11475.110798672629</v>
      </c>
      <c r="AA155" s="414">
        <f t="shared" si="51"/>
        <v>10603.377017468087</v>
      </c>
      <c r="AB155" s="414">
        <f t="shared" si="51"/>
        <v>4172.5045058171982</v>
      </c>
      <c r="AC155" s="414">
        <f t="shared" si="51"/>
        <v>3906.4684224041007</v>
      </c>
      <c r="AD155" s="414">
        <f t="shared" si="51"/>
        <v>3590.2610256139201</v>
      </c>
      <c r="AE155" s="414">
        <f t="shared" si="51"/>
        <v>3438.9809173722674</v>
      </c>
      <c r="AF155" s="414">
        <f t="shared" si="51"/>
        <v>3211.3623965122301</v>
      </c>
      <c r="AG155" s="414">
        <f t="shared" si="51"/>
        <v>3102.8341012447713</v>
      </c>
      <c r="AH155" s="414">
        <f t="shared" si="51"/>
        <v>3102.5044139777979</v>
      </c>
      <c r="AI155" s="414">
        <f t="shared" si="51"/>
        <v>2774.1376370204198</v>
      </c>
      <c r="AJ155" s="414">
        <f t="shared" si="51"/>
        <v>2659.9527362651943</v>
      </c>
      <c r="AK155" s="414">
        <f t="shared" si="51"/>
        <v>2647.134193898798</v>
      </c>
      <c r="AL155" s="414">
        <f t="shared" si="51"/>
        <v>781.99348755935364</v>
      </c>
      <c r="AM155" s="414">
        <f t="shared" ref="AL155:AP156" si="52">SUMIF($B$6:$B$144,$B155,AM$6:AM$144)</f>
        <v>781.99348755935364</v>
      </c>
      <c r="AN155" s="414">
        <f t="shared" si="52"/>
        <v>781.99348755935364</v>
      </c>
      <c r="AO155" s="414">
        <f t="shared" si="52"/>
        <v>781.99348755935364</v>
      </c>
      <c r="AP155" s="414">
        <f t="shared" si="52"/>
        <v>781.99348755935364</v>
      </c>
      <c r="AQ155" s="414">
        <f>SUMIF($B$6:$B$144,$B155,AQ$6:AQ$144)</f>
        <v>0</v>
      </c>
      <c r="AR155" s="415">
        <f>SUM(H155:AQ155)</f>
        <v>256268.47729742338</v>
      </c>
      <c r="AT155" s="35"/>
      <c r="AU155" s="35"/>
      <c r="AV155" s="35"/>
      <c r="AW155" s="35"/>
      <c r="AX155" s="36">
        <f t="shared" ref="AX155:BG156" si="53">SUMIF($B$6:$B$144,$B155,AX$6:AX$144)</f>
        <v>0</v>
      </c>
      <c r="AY155" s="36">
        <f t="shared" si="53"/>
        <v>0</v>
      </c>
      <c r="AZ155" s="36">
        <f t="shared" si="53"/>
        <v>0</v>
      </c>
      <c r="BA155" s="36">
        <f t="shared" si="53"/>
        <v>0</v>
      </c>
      <c r="BB155" s="36">
        <f t="shared" si="53"/>
        <v>0</v>
      </c>
      <c r="BC155" s="36">
        <f t="shared" si="53"/>
        <v>0</v>
      </c>
      <c r="BD155" s="36">
        <f t="shared" si="53"/>
        <v>0</v>
      </c>
      <c r="BE155" s="36">
        <f t="shared" si="53"/>
        <v>0</v>
      </c>
      <c r="BF155" s="36">
        <f t="shared" si="53"/>
        <v>0</v>
      </c>
      <c r="BG155" s="36">
        <f t="shared" si="53"/>
        <v>0</v>
      </c>
      <c r="BH155" s="36">
        <f t="shared" ref="BH155:BQ156" si="54">SUMIF($B$6:$B$144,$B155,BH$6:BH$144)</f>
        <v>0</v>
      </c>
      <c r="BI155" s="36">
        <f t="shared" si="54"/>
        <v>0</v>
      </c>
      <c r="BJ155" s="36">
        <f t="shared" si="54"/>
        <v>0</v>
      </c>
      <c r="BK155" s="36">
        <f t="shared" si="54"/>
        <v>0</v>
      </c>
      <c r="BL155" s="36">
        <f t="shared" si="54"/>
        <v>0</v>
      </c>
      <c r="BM155" s="36">
        <f t="shared" si="54"/>
        <v>0</v>
      </c>
      <c r="BN155" s="36">
        <f t="shared" si="54"/>
        <v>0</v>
      </c>
      <c r="BO155" s="36">
        <f t="shared" si="54"/>
        <v>0</v>
      </c>
      <c r="BP155" s="36">
        <f t="shared" si="54"/>
        <v>0</v>
      </c>
      <c r="BQ155" s="36">
        <f t="shared" si="54"/>
        <v>0</v>
      </c>
      <c r="BR155" s="36">
        <f t="shared" ref="BR155:BX156" si="55">SUMIF($B$6:$B$144,$B155,BR$6:BR$144)</f>
        <v>0</v>
      </c>
      <c r="BS155" s="36">
        <f t="shared" si="55"/>
        <v>0.10700617003072721</v>
      </c>
      <c r="BT155" s="36">
        <f t="shared" si="55"/>
        <v>4.7682606633652924E-2</v>
      </c>
      <c r="BU155" s="36">
        <f t="shared" si="55"/>
        <v>1.2595901447660918E-2</v>
      </c>
      <c r="BV155" s="36">
        <f t="shared" si="55"/>
        <v>0</v>
      </c>
      <c r="BW155" s="36">
        <f t="shared" si="55"/>
        <v>0</v>
      </c>
      <c r="BX155" s="36">
        <f t="shared" si="55"/>
        <v>0</v>
      </c>
      <c r="BZ155" s="35"/>
      <c r="CA155" s="35"/>
      <c r="CB155" s="35"/>
      <c r="CC155" s="35"/>
      <c r="CD155" s="37">
        <f t="shared" ref="CD155:CM156" si="56">SUMIF($B$6:$B$144,$B155,CD$6:CD$144)</f>
        <v>1592523.7801093014</v>
      </c>
      <c r="CE155" s="37">
        <f t="shared" si="56"/>
        <v>1592523.7801093014</v>
      </c>
      <c r="CF155" s="37">
        <f t="shared" si="56"/>
        <v>1592523.7801093014</v>
      </c>
      <c r="CG155" s="37">
        <f t="shared" si="56"/>
        <v>1592523.7801093014</v>
      </c>
      <c r="CH155" s="37">
        <f t="shared" si="56"/>
        <v>1592523.7801093014</v>
      </c>
      <c r="CI155" s="37">
        <f t="shared" si="56"/>
        <v>1592523.7801093014</v>
      </c>
      <c r="CJ155" s="37">
        <f t="shared" si="56"/>
        <v>1592523.7801093014</v>
      </c>
      <c r="CK155" s="37">
        <f t="shared" si="56"/>
        <v>1590491.1276548204</v>
      </c>
      <c r="CL155" s="37">
        <f t="shared" si="56"/>
        <v>1348765.6269446758</v>
      </c>
      <c r="CM155" s="37">
        <f t="shared" si="56"/>
        <v>1297741.9133848087</v>
      </c>
      <c r="CN155" s="37">
        <f t="shared" ref="CN155:CW156" si="57">SUMIF($B$6:$B$144,$B155,CN$6:CN$144)</f>
        <v>1297741.9133848087</v>
      </c>
      <c r="CO155" s="37">
        <f t="shared" si="57"/>
        <v>1287548.9936877124</v>
      </c>
      <c r="CP155" s="37">
        <f t="shared" si="57"/>
        <v>991456.60873099114</v>
      </c>
      <c r="CQ155" s="37">
        <f t="shared" si="57"/>
        <v>829036.28155080811</v>
      </c>
      <c r="CR155" s="37">
        <f t="shared" si="57"/>
        <v>581959.56986773876</v>
      </c>
      <c r="CS155" s="37">
        <f t="shared" si="57"/>
        <v>427674.7147443539</v>
      </c>
      <c r="CT155" s="37">
        <f t="shared" si="57"/>
        <v>155790.54435504461</v>
      </c>
      <c r="CU155" s="37">
        <f t="shared" si="57"/>
        <v>155790.54435504461</v>
      </c>
      <c r="CV155" s="37">
        <f t="shared" si="57"/>
        <v>143141.37656865842</v>
      </c>
      <c r="CW155" s="37">
        <f t="shared" si="57"/>
        <v>32707.716018342631</v>
      </c>
      <c r="CX155" s="37">
        <f t="shared" ref="CX155:DD156" si="58">SUMIF($B$6:$B$144,$B155,CX$6:CX$144)</f>
        <v>27684.553519518464</v>
      </c>
      <c r="CY155" s="37">
        <f t="shared" si="58"/>
        <v>21328.504908957879</v>
      </c>
      <c r="CZ155" s="37">
        <f t="shared" si="58"/>
        <v>21328.504908957879</v>
      </c>
      <c r="DA155" s="37">
        <f t="shared" si="58"/>
        <v>21328.504908957879</v>
      </c>
      <c r="DB155" s="37">
        <f t="shared" si="58"/>
        <v>9083.868089844178</v>
      </c>
      <c r="DC155" s="37">
        <f t="shared" si="58"/>
        <v>0</v>
      </c>
      <c r="DD155" s="37">
        <f t="shared" si="58"/>
        <v>0</v>
      </c>
    </row>
    <row r="156" spans="1:108" x14ac:dyDescent="0.3">
      <c r="B156" s="446" t="s">
        <v>81</v>
      </c>
      <c r="C156" s="429">
        <f>SUMPRODUCT(--($B$6:$B$144=B156),C$6:C$144,D$6:D$144)/D156</f>
        <v>14.943194390583129</v>
      </c>
      <c r="D156" s="430">
        <f t="shared" si="49"/>
        <v>1940.012228633519</v>
      </c>
      <c r="E156" s="430">
        <f t="shared" si="49"/>
        <v>1525.2376141516725</v>
      </c>
      <c r="F156" s="431">
        <f t="shared" si="49"/>
        <v>0.2614517621014471</v>
      </c>
      <c r="G156" s="432">
        <f t="shared" si="49"/>
        <v>0</v>
      </c>
      <c r="H156" s="413"/>
      <c r="I156" s="413"/>
      <c r="J156" s="413"/>
      <c r="K156" s="413"/>
      <c r="L156" s="413"/>
      <c r="M156" s="414">
        <f t="shared" si="50"/>
        <v>1525.2376141516725</v>
      </c>
      <c r="N156" s="414">
        <f t="shared" si="50"/>
        <v>1525.2376141516725</v>
      </c>
      <c r="O156" s="414">
        <f t="shared" si="50"/>
        <v>1525.2376141516725</v>
      </c>
      <c r="P156" s="414">
        <f t="shared" si="50"/>
        <v>1525.2376141516725</v>
      </c>
      <c r="Q156" s="414">
        <f t="shared" si="50"/>
        <v>1525.2376141516725</v>
      </c>
      <c r="R156" s="414">
        <f t="shared" si="50"/>
        <v>1525.2376141516725</v>
      </c>
      <c r="S156" s="414">
        <f t="shared" si="50"/>
        <v>1525.2376141516725</v>
      </c>
      <c r="T156" s="414">
        <f t="shared" si="50"/>
        <v>1525.2376141516725</v>
      </c>
      <c r="U156" s="414">
        <f t="shared" si="50"/>
        <v>1525.2376141516725</v>
      </c>
      <c r="V156" s="414">
        <f t="shared" si="50"/>
        <v>1525.2376141516725</v>
      </c>
      <c r="W156" s="414">
        <f t="shared" si="51"/>
        <v>1525.2376141516725</v>
      </c>
      <c r="X156" s="414">
        <f t="shared" si="51"/>
        <v>1508.2808586316951</v>
      </c>
      <c r="Y156" s="414">
        <f t="shared" si="51"/>
        <v>1502.0091819325253</v>
      </c>
      <c r="Z156" s="414">
        <f t="shared" si="51"/>
        <v>1502.0091819325253</v>
      </c>
      <c r="AA156" s="414">
        <f t="shared" si="51"/>
        <v>1502.0091819325253</v>
      </c>
      <c r="AB156" s="414">
        <f t="shared" si="51"/>
        <v>0</v>
      </c>
      <c r="AC156" s="414">
        <f t="shared" si="51"/>
        <v>0</v>
      </c>
      <c r="AD156" s="414">
        <f t="shared" si="51"/>
        <v>0</v>
      </c>
      <c r="AE156" s="414">
        <f t="shared" si="51"/>
        <v>0</v>
      </c>
      <c r="AF156" s="414">
        <f t="shared" si="51"/>
        <v>0</v>
      </c>
      <c r="AG156" s="414">
        <f t="shared" si="51"/>
        <v>0</v>
      </c>
      <c r="AH156" s="414">
        <f t="shared" si="51"/>
        <v>0</v>
      </c>
      <c r="AI156" s="414">
        <f t="shared" si="51"/>
        <v>0</v>
      </c>
      <c r="AJ156" s="414">
        <f t="shared" si="51"/>
        <v>0</v>
      </c>
      <c r="AK156" s="414">
        <f t="shared" si="51"/>
        <v>0</v>
      </c>
      <c r="AL156" s="414">
        <f t="shared" si="52"/>
        <v>0</v>
      </c>
      <c r="AM156" s="414">
        <f t="shared" si="52"/>
        <v>0</v>
      </c>
      <c r="AN156" s="414">
        <f t="shared" si="52"/>
        <v>0</v>
      </c>
      <c r="AO156" s="414">
        <f t="shared" si="52"/>
        <v>0</v>
      </c>
      <c r="AP156" s="414">
        <f t="shared" si="52"/>
        <v>0</v>
      </c>
      <c r="AQ156" s="414">
        <f>SUMIF($B$6:$B$144,$B156,AQ$6:AQ$144)</f>
        <v>0</v>
      </c>
      <c r="AR156" s="415">
        <f>SUM(H156:AQ156)</f>
        <v>22791.922160097667</v>
      </c>
      <c r="AT156" s="39"/>
      <c r="AU156" s="62"/>
      <c r="AV156" s="62"/>
      <c r="AW156" s="62"/>
      <c r="AX156" s="36">
        <f t="shared" si="53"/>
        <v>0</v>
      </c>
      <c r="AY156" s="36">
        <f t="shared" si="53"/>
        <v>0</v>
      </c>
      <c r="AZ156" s="36">
        <f t="shared" si="53"/>
        <v>0</v>
      </c>
      <c r="BA156" s="36">
        <f t="shared" si="53"/>
        <v>0</v>
      </c>
      <c r="BB156" s="36">
        <f t="shared" si="53"/>
        <v>0</v>
      </c>
      <c r="BC156" s="36">
        <f t="shared" si="53"/>
        <v>0</v>
      </c>
      <c r="BD156" s="36">
        <f t="shared" si="53"/>
        <v>0</v>
      </c>
      <c r="BE156" s="36">
        <f t="shared" si="53"/>
        <v>0</v>
      </c>
      <c r="BF156" s="36">
        <f t="shared" si="53"/>
        <v>0</v>
      </c>
      <c r="BG156" s="36">
        <f t="shared" si="53"/>
        <v>0</v>
      </c>
      <c r="BH156" s="36">
        <f t="shared" si="54"/>
        <v>0</v>
      </c>
      <c r="BI156" s="36">
        <f t="shared" si="54"/>
        <v>0</v>
      </c>
      <c r="BJ156" s="36">
        <f t="shared" si="54"/>
        <v>0</v>
      </c>
      <c r="BK156" s="36">
        <f t="shared" si="54"/>
        <v>0</v>
      </c>
      <c r="BL156" s="36">
        <f t="shared" si="54"/>
        <v>0</v>
      </c>
      <c r="BM156" s="36">
        <f t="shared" si="54"/>
        <v>0</v>
      </c>
      <c r="BN156" s="36">
        <f t="shared" si="54"/>
        <v>0</v>
      </c>
      <c r="BO156" s="36">
        <f t="shared" si="54"/>
        <v>0</v>
      </c>
      <c r="BP156" s="36">
        <f t="shared" si="54"/>
        <v>0</v>
      </c>
      <c r="BQ156" s="36">
        <f t="shared" si="54"/>
        <v>0</v>
      </c>
      <c r="BR156" s="36">
        <f t="shared" si="55"/>
        <v>0</v>
      </c>
      <c r="BS156" s="36">
        <f t="shared" si="55"/>
        <v>0</v>
      </c>
      <c r="BT156" s="36">
        <f t="shared" si="55"/>
        <v>0</v>
      </c>
      <c r="BU156" s="36">
        <f t="shared" si="55"/>
        <v>0</v>
      </c>
      <c r="BV156" s="36">
        <f t="shared" si="55"/>
        <v>0</v>
      </c>
      <c r="BW156" s="36">
        <f t="shared" si="55"/>
        <v>0</v>
      </c>
      <c r="BX156" s="36">
        <f t="shared" si="55"/>
        <v>0</v>
      </c>
      <c r="BZ156" s="35"/>
      <c r="CA156" s="35"/>
      <c r="CB156" s="35"/>
      <c r="CC156" s="62"/>
      <c r="CD156" s="37">
        <f t="shared" si="56"/>
        <v>5549.505704887215</v>
      </c>
      <c r="CE156" s="37">
        <f t="shared" si="56"/>
        <v>5549.505704887215</v>
      </c>
      <c r="CF156" s="37">
        <f t="shared" si="56"/>
        <v>5549.505704887215</v>
      </c>
      <c r="CG156" s="37">
        <f t="shared" si="56"/>
        <v>5549.505704887215</v>
      </c>
      <c r="CH156" s="37">
        <f t="shared" si="56"/>
        <v>5549.505704887215</v>
      </c>
      <c r="CI156" s="37">
        <f t="shared" si="56"/>
        <v>5549.505704887215</v>
      </c>
      <c r="CJ156" s="37">
        <f t="shared" si="56"/>
        <v>5549.505704887215</v>
      </c>
      <c r="CK156" s="37">
        <f t="shared" si="56"/>
        <v>5549.505704887215</v>
      </c>
      <c r="CL156" s="37">
        <f t="shared" si="56"/>
        <v>5549.505704887215</v>
      </c>
      <c r="CM156" s="37">
        <f t="shared" si="56"/>
        <v>5549.505704887215</v>
      </c>
      <c r="CN156" s="37">
        <f t="shared" si="57"/>
        <v>5549.505704887215</v>
      </c>
      <c r="CO156" s="37">
        <f t="shared" si="57"/>
        <v>5549.505704887215</v>
      </c>
      <c r="CP156" s="37">
        <f t="shared" si="57"/>
        <v>5549.505704887215</v>
      </c>
      <c r="CQ156" s="37" t="e">
        <f t="shared" si="57"/>
        <v>#VALUE!</v>
      </c>
      <c r="CR156" s="37">
        <f t="shared" si="57"/>
        <v>5549.505704887215</v>
      </c>
      <c r="CS156" s="37">
        <f t="shared" si="57"/>
        <v>5549.505704887215</v>
      </c>
      <c r="CT156" s="37">
        <f t="shared" si="57"/>
        <v>5549.505704887215</v>
      </c>
      <c r="CU156" s="37">
        <f t="shared" si="57"/>
        <v>2682.2767880218657</v>
      </c>
      <c r="CV156" s="37">
        <f t="shared" si="57"/>
        <v>0</v>
      </c>
      <c r="CW156" s="37">
        <f t="shared" si="57"/>
        <v>0</v>
      </c>
      <c r="CX156" s="37">
        <f t="shared" si="58"/>
        <v>0</v>
      </c>
      <c r="CY156" s="37">
        <f t="shared" si="58"/>
        <v>0</v>
      </c>
      <c r="CZ156" s="37">
        <f t="shared" si="58"/>
        <v>0</v>
      </c>
      <c r="DA156" s="37">
        <f t="shared" si="58"/>
        <v>0</v>
      </c>
      <c r="DB156" s="37">
        <f t="shared" si="58"/>
        <v>0</v>
      </c>
      <c r="DC156" s="37">
        <f t="shared" si="58"/>
        <v>0</v>
      </c>
      <c r="DD156" s="37">
        <f t="shared" si="58"/>
        <v>0</v>
      </c>
    </row>
    <row r="157" spans="1:108" x14ac:dyDescent="0.3">
      <c r="B157" s="439" t="s">
        <v>174</v>
      </c>
      <c r="C157" s="440">
        <f>SUMPRODUCT(C155:C156,D155:D156)/D157</f>
        <v>16.505360602393143</v>
      </c>
      <c r="D157" s="441">
        <f>SUM(D155:D156)</f>
        <v>21505.035064466712</v>
      </c>
      <c r="E157" s="441">
        <f>SUM(E155:E156)</f>
        <v>16907.258567683726</v>
      </c>
      <c r="F157" s="441">
        <f>SUM(F155:F156)</f>
        <v>2.1592386215786146</v>
      </c>
      <c r="G157" s="442">
        <f>SUM(G155:G156)</f>
        <v>914894.30529502709</v>
      </c>
      <c r="H157" s="443"/>
      <c r="I157" s="443"/>
      <c r="J157" s="443"/>
      <c r="K157" s="443"/>
      <c r="L157" s="443"/>
      <c r="M157" s="418">
        <f t="shared" ref="M157:AQ157" si="59">SUM(M155:M156)</f>
        <v>16907.258567683726</v>
      </c>
      <c r="N157" s="422">
        <f t="shared" si="59"/>
        <v>16907.258567683726</v>
      </c>
      <c r="O157" s="422">
        <f t="shared" si="59"/>
        <v>16907.258567683726</v>
      </c>
      <c r="P157" s="422">
        <f t="shared" si="59"/>
        <v>16907.258567683726</v>
      </c>
      <c r="Q157" s="422">
        <f t="shared" si="59"/>
        <v>16907.258567683726</v>
      </c>
      <c r="R157" s="422">
        <f t="shared" si="59"/>
        <v>16838.919454991523</v>
      </c>
      <c r="S157" s="422">
        <f t="shared" si="59"/>
        <v>16788.07802630082</v>
      </c>
      <c r="T157" s="422">
        <f t="shared" si="59"/>
        <v>16788.07802630082</v>
      </c>
      <c r="U157" s="422">
        <f t="shared" si="59"/>
        <v>16788.07802630082</v>
      </c>
      <c r="V157" s="422">
        <f t="shared" si="59"/>
        <v>16702.444027987753</v>
      </c>
      <c r="W157" s="422">
        <f t="shared" si="59"/>
        <v>16546.351755315231</v>
      </c>
      <c r="X157" s="422">
        <f t="shared" si="59"/>
        <v>16508.278438512149</v>
      </c>
      <c r="Y157" s="422">
        <f t="shared" si="59"/>
        <v>15965.264895464079</v>
      </c>
      <c r="Z157" s="422">
        <f t="shared" si="59"/>
        <v>12977.119980605155</v>
      </c>
      <c r="AA157" s="422">
        <f t="shared" si="59"/>
        <v>12105.386199400611</v>
      </c>
      <c r="AB157" s="422">
        <f t="shared" si="59"/>
        <v>4172.5045058171982</v>
      </c>
      <c r="AC157" s="422">
        <f t="shared" si="59"/>
        <v>3906.4684224041007</v>
      </c>
      <c r="AD157" s="422">
        <f t="shared" si="59"/>
        <v>3590.2610256139201</v>
      </c>
      <c r="AE157" s="422">
        <f t="shared" si="59"/>
        <v>3438.9809173722674</v>
      </c>
      <c r="AF157" s="422">
        <f t="shared" si="59"/>
        <v>3211.3623965122301</v>
      </c>
      <c r="AG157" s="422">
        <f t="shared" si="59"/>
        <v>3102.8341012447713</v>
      </c>
      <c r="AH157" s="422">
        <f t="shared" si="59"/>
        <v>3102.5044139777979</v>
      </c>
      <c r="AI157" s="422">
        <f t="shared" si="59"/>
        <v>2774.1376370204198</v>
      </c>
      <c r="AJ157" s="422">
        <f t="shared" si="59"/>
        <v>2659.9527362651943</v>
      </c>
      <c r="AK157" s="422">
        <f t="shared" si="59"/>
        <v>2647.134193898798</v>
      </c>
      <c r="AL157" s="422">
        <f t="shared" ref="AL157:AP157" si="60">SUM(AL155:AL156)</f>
        <v>781.99348755935364</v>
      </c>
      <c r="AM157" s="422">
        <f t="shared" si="60"/>
        <v>781.99348755935364</v>
      </c>
      <c r="AN157" s="422">
        <f t="shared" si="60"/>
        <v>781.99348755935364</v>
      </c>
      <c r="AO157" s="422">
        <f t="shared" si="60"/>
        <v>781.99348755935364</v>
      </c>
      <c r="AP157" s="422">
        <f t="shared" si="60"/>
        <v>781.99348755935364</v>
      </c>
      <c r="AQ157" s="422">
        <f t="shared" si="59"/>
        <v>0</v>
      </c>
      <c r="AR157" s="422">
        <f>SUM(AR155:AR156)</f>
        <v>279060.39945752104</v>
      </c>
      <c r="AT157" s="39"/>
      <c r="AU157" s="62"/>
      <c r="AV157" s="62"/>
      <c r="AW157" s="62"/>
      <c r="AX157" s="66">
        <f t="shared" ref="AX157:BX157" si="61">SUM(AX155:AX156)</f>
        <v>0</v>
      </c>
      <c r="AY157" s="66">
        <f t="shared" si="61"/>
        <v>0</v>
      </c>
      <c r="AZ157" s="66">
        <f t="shared" si="61"/>
        <v>0</v>
      </c>
      <c r="BA157" s="66">
        <f t="shared" si="61"/>
        <v>0</v>
      </c>
      <c r="BB157" s="66">
        <f t="shared" si="61"/>
        <v>0</v>
      </c>
      <c r="BC157" s="66">
        <f t="shared" si="61"/>
        <v>0</v>
      </c>
      <c r="BD157" s="66">
        <f t="shared" si="61"/>
        <v>0</v>
      </c>
      <c r="BE157" s="66">
        <f t="shared" si="61"/>
        <v>0</v>
      </c>
      <c r="BF157" s="66">
        <f t="shared" si="61"/>
        <v>0</v>
      </c>
      <c r="BG157" s="66">
        <f t="shared" si="61"/>
        <v>0</v>
      </c>
      <c r="BH157" s="66">
        <f t="shared" si="61"/>
        <v>0</v>
      </c>
      <c r="BI157" s="66">
        <f t="shared" si="61"/>
        <v>0</v>
      </c>
      <c r="BJ157" s="66">
        <f t="shared" si="61"/>
        <v>0</v>
      </c>
      <c r="BK157" s="66">
        <f t="shared" si="61"/>
        <v>0</v>
      </c>
      <c r="BL157" s="66">
        <f t="shared" si="61"/>
        <v>0</v>
      </c>
      <c r="BM157" s="66">
        <f t="shared" si="61"/>
        <v>0</v>
      </c>
      <c r="BN157" s="66">
        <f t="shared" si="61"/>
        <v>0</v>
      </c>
      <c r="BO157" s="66">
        <f t="shared" si="61"/>
        <v>0</v>
      </c>
      <c r="BP157" s="66">
        <f t="shared" si="61"/>
        <v>0</v>
      </c>
      <c r="BQ157" s="66">
        <f t="shared" si="61"/>
        <v>0</v>
      </c>
      <c r="BR157" s="66">
        <f t="shared" si="61"/>
        <v>0</v>
      </c>
      <c r="BS157" s="66">
        <f t="shared" si="61"/>
        <v>0.10700617003072721</v>
      </c>
      <c r="BT157" s="66">
        <f t="shared" si="61"/>
        <v>4.7682606633652924E-2</v>
      </c>
      <c r="BU157" s="66">
        <f t="shared" si="61"/>
        <v>1.2595901447660918E-2</v>
      </c>
      <c r="BV157" s="66">
        <f t="shared" si="61"/>
        <v>0</v>
      </c>
      <c r="BW157" s="66">
        <f t="shared" si="61"/>
        <v>0</v>
      </c>
      <c r="BX157" s="66">
        <f t="shared" si="61"/>
        <v>0</v>
      </c>
      <c r="BZ157" s="35"/>
      <c r="CA157" s="35"/>
      <c r="CB157" s="35"/>
      <c r="CC157" s="62"/>
      <c r="CD157" s="67">
        <f t="shared" ref="CD157:DD157" si="62">SUM(CD155:CD156)</f>
        <v>1598073.2858141887</v>
      </c>
      <c r="CE157" s="67">
        <f t="shared" si="62"/>
        <v>1598073.2858141887</v>
      </c>
      <c r="CF157" s="67">
        <f t="shared" si="62"/>
        <v>1598073.2858141887</v>
      </c>
      <c r="CG157" s="67">
        <f t="shared" si="62"/>
        <v>1598073.2858141887</v>
      </c>
      <c r="CH157" s="67">
        <f t="shared" si="62"/>
        <v>1598073.2858141887</v>
      </c>
      <c r="CI157" s="67">
        <f t="shared" si="62"/>
        <v>1598073.2858141887</v>
      </c>
      <c r="CJ157" s="67">
        <f t="shared" si="62"/>
        <v>1598073.2858141887</v>
      </c>
      <c r="CK157" s="67">
        <f t="shared" si="62"/>
        <v>1596040.6333597077</v>
      </c>
      <c r="CL157" s="67">
        <f t="shared" si="62"/>
        <v>1354315.132649563</v>
      </c>
      <c r="CM157" s="67">
        <f t="shared" si="62"/>
        <v>1303291.4190896959</v>
      </c>
      <c r="CN157" s="67">
        <f t="shared" si="62"/>
        <v>1303291.4190896959</v>
      </c>
      <c r="CO157" s="67">
        <f t="shared" si="62"/>
        <v>1293098.4993925996</v>
      </c>
      <c r="CP157" s="67">
        <f t="shared" si="62"/>
        <v>997006.11443587835</v>
      </c>
      <c r="CQ157" s="67" t="e">
        <f t="shared" si="62"/>
        <v>#VALUE!</v>
      </c>
      <c r="CR157" s="67">
        <f t="shared" si="62"/>
        <v>587509.07557262597</v>
      </c>
      <c r="CS157" s="67">
        <f t="shared" si="62"/>
        <v>433224.22044924111</v>
      </c>
      <c r="CT157" s="67">
        <f t="shared" si="62"/>
        <v>161340.05005993182</v>
      </c>
      <c r="CU157" s="67">
        <f t="shared" si="62"/>
        <v>158472.82114306648</v>
      </c>
      <c r="CV157" s="67">
        <f t="shared" si="62"/>
        <v>143141.37656865842</v>
      </c>
      <c r="CW157" s="67">
        <f t="shared" si="62"/>
        <v>32707.716018342631</v>
      </c>
      <c r="CX157" s="67">
        <f t="shared" si="62"/>
        <v>27684.553519518464</v>
      </c>
      <c r="CY157" s="67">
        <f t="shared" si="62"/>
        <v>21328.504908957879</v>
      </c>
      <c r="CZ157" s="67">
        <f t="shared" si="62"/>
        <v>21328.504908957879</v>
      </c>
      <c r="DA157" s="67">
        <f t="shared" si="62"/>
        <v>21328.504908957879</v>
      </c>
      <c r="DB157" s="67">
        <f t="shared" si="62"/>
        <v>9083.868089844178</v>
      </c>
      <c r="DC157" s="67">
        <f t="shared" si="62"/>
        <v>0</v>
      </c>
      <c r="DD157" s="67">
        <f t="shared" si="62"/>
        <v>0</v>
      </c>
    </row>
    <row r="158" spans="1:108" x14ac:dyDescent="0.3">
      <c r="B158" s="439" t="s">
        <v>172</v>
      </c>
      <c r="C158" s="444"/>
      <c r="D158" s="444"/>
      <c r="E158" s="444"/>
      <c r="F158" s="444"/>
      <c r="G158" s="444"/>
      <c r="H158" s="443"/>
      <c r="I158" s="443"/>
      <c r="J158" s="443"/>
      <c r="K158" s="443"/>
      <c r="L158" s="443"/>
      <c r="M158" s="422">
        <f>M157-M157</f>
        <v>0</v>
      </c>
      <c r="N158" s="424">
        <f>M157-N157</f>
        <v>0</v>
      </c>
      <c r="O158" s="424">
        <f>N157-O157</f>
        <v>0</v>
      </c>
      <c r="P158" s="424">
        <f t="shared" ref="P158:AI158" si="63">O157-P157</f>
        <v>0</v>
      </c>
      <c r="Q158" s="424">
        <f t="shared" si="63"/>
        <v>0</v>
      </c>
      <c r="R158" s="424">
        <f t="shared" si="63"/>
        <v>68.339112692203344</v>
      </c>
      <c r="S158" s="424">
        <f t="shared" si="63"/>
        <v>50.841428690702742</v>
      </c>
      <c r="T158" s="424">
        <f t="shared" si="63"/>
        <v>0</v>
      </c>
      <c r="U158" s="424">
        <f t="shared" si="63"/>
        <v>0</v>
      </c>
      <c r="V158" s="424">
        <f t="shared" si="63"/>
        <v>85.633998313067423</v>
      </c>
      <c r="W158" s="424">
        <f t="shared" si="63"/>
        <v>156.09227267252209</v>
      </c>
      <c r="X158" s="424">
        <f t="shared" si="63"/>
        <v>38.07331680308198</v>
      </c>
      <c r="Y158" s="424">
        <f t="shared" si="63"/>
        <v>543.01354304806955</v>
      </c>
      <c r="Z158" s="424">
        <f t="shared" si="63"/>
        <v>2988.1449148589236</v>
      </c>
      <c r="AA158" s="424">
        <f t="shared" si="63"/>
        <v>871.73378120454436</v>
      </c>
      <c r="AB158" s="424">
        <f t="shared" si="63"/>
        <v>7932.8816935834129</v>
      </c>
      <c r="AC158" s="424">
        <f t="shared" si="63"/>
        <v>266.03608341309746</v>
      </c>
      <c r="AD158" s="424">
        <f t="shared" si="63"/>
        <v>316.20739679018061</v>
      </c>
      <c r="AE158" s="424">
        <f t="shared" si="63"/>
        <v>151.28010824165267</v>
      </c>
      <c r="AF158" s="424">
        <f t="shared" si="63"/>
        <v>227.61852086003728</v>
      </c>
      <c r="AG158" s="424">
        <f t="shared" si="63"/>
        <v>108.52829526745882</v>
      </c>
      <c r="AH158" s="424">
        <f t="shared" si="63"/>
        <v>0.32968726697345119</v>
      </c>
      <c r="AI158" s="424">
        <f t="shared" si="63"/>
        <v>328.36677695737808</v>
      </c>
      <c r="AJ158" s="424">
        <f>AI157-AJ157</f>
        <v>114.1849007552255</v>
      </c>
      <c r="AK158" s="424">
        <f t="shared" ref="AK158" si="64">AJ157-AK157</f>
        <v>12.818542366396287</v>
      </c>
      <c r="AL158" s="424">
        <f t="shared" ref="AL158" si="65">AK157-AL157</f>
        <v>1865.1407063394445</v>
      </c>
      <c r="AM158" s="424">
        <f t="shared" ref="AM158" si="66">AL157-AM157</f>
        <v>0</v>
      </c>
      <c r="AN158" s="424">
        <f t="shared" ref="AN158" si="67">AM157-AN157</f>
        <v>0</v>
      </c>
      <c r="AO158" s="424">
        <f t="shared" ref="AO158" si="68">AN157-AO157</f>
        <v>0</v>
      </c>
      <c r="AP158" s="424">
        <f t="shared" ref="AP158" si="69">AO157-AP157</f>
        <v>0</v>
      </c>
      <c r="AQ158" s="424">
        <f>AK157-AQ157</f>
        <v>2647.134193898798</v>
      </c>
      <c r="AR158" s="425"/>
    </row>
    <row r="159" spans="1:108" x14ac:dyDescent="0.3">
      <c r="B159" s="439" t="s">
        <v>173</v>
      </c>
      <c r="C159" s="444"/>
      <c r="D159" s="444"/>
      <c r="E159" s="444"/>
      <c r="F159" s="444"/>
      <c r="G159" s="444"/>
      <c r="H159" s="443"/>
      <c r="I159" s="443"/>
      <c r="J159" s="443"/>
      <c r="K159" s="443"/>
      <c r="L159" s="443"/>
      <c r="M159" s="422">
        <f>$M$157-M157</f>
        <v>0</v>
      </c>
      <c r="N159" s="424">
        <f t="shared" ref="N159:AQ159" si="70">$M$157-N157</f>
        <v>0</v>
      </c>
      <c r="O159" s="424">
        <f t="shared" si="70"/>
        <v>0</v>
      </c>
      <c r="P159" s="424">
        <f t="shared" si="70"/>
        <v>0</v>
      </c>
      <c r="Q159" s="424">
        <f t="shared" si="70"/>
        <v>0</v>
      </c>
      <c r="R159" s="424">
        <f t="shared" si="70"/>
        <v>68.339112692203344</v>
      </c>
      <c r="S159" s="424">
        <f t="shared" si="70"/>
        <v>119.18054138290609</v>
      </c>
      <c r="T159" s="424">
        <f t="shared" si="70"/>
        <v>119.18054138290609</v>
      </c>
      <c r="U159" s="424">
        <f t="shared" si="70"/>
        <v>119.18054138290609</v>
      </c>
      <c r="V159" s="424">
        <f t="shared" si="70"/>
        <v>204.81453969597351</v>
      </c>
      <c r="W159" s="424">
        <f t="shared" si="70"/>
        <v>360.90681236849559</v>
      </c>
      <c r="X159" s="424">
        <f t="shared" si="70"/>
        <v>398.98012917157757</v>
      </c>
      <c r="Y159" s="424">
        <f t="shared" si="70"/>
        <v>941.99367221964712</v>
      </c>
      <c r="Z159" s="424">
        <f t="shared" si="70"/>
        <v>3930.1385870785707</v>
      </c>
      <c r="AA159" s="424">
        <f t="shared" si="70"/>
        <v>4801.8723682831151</v>
      </c>
      <c r="AB159" s="424">
        <f t="shared" si="70"/>
        <v>12734.754061866528</v>
      </c>
      <c r="AC159" s="424">
        <f t="shared" si="70"/>
        <v>13000.790145279625</v>
      </c>
      <c r="AD159" s="424">
        <f t="shared" si="70"/>
        <v>13316.997542069807</v>
      </c>
      <c r="AE159" s="424">
        <f t="shared" si="70"/>
        <v>13468.277650311458</v>
      </c>
      <c r="AF159" s="424">
        <f t="shared" si="70"/>
        <v>13695.896171171496</v>
      </c>
      <c r="AG159" s="424">
        <f t="shared" si="70"/>
        <v>13804.424466438955</v>
      </c>
      <c r="AH159" s="424">
        <f t="shared" si="70"/>
        <v>13804.754153705928</v>
      </c>
      <c r="AI159" s="424">
        <f t="shared" si="70"/>
        <v>14133.120930663306</v>
      </c>
      <c r="AJ159" s="424">
        <f t="shared" si="70"/>
        <v>14247.305831418533</v>
      </c>
      <c r="AK159" s="424">
        <f t="shared" si="70"/>
        <v>14260.124373784929</v>
      </c>
      <c r="AL159" s="424">
        <f t="shared" ref="AL159:AP159" si="71">$M$157-AL157</f>
        <v>16125.265080124373</v>
      </c>
      <c r="AM159" s="424">
        <f t="shared" si="71"/>
        <v>16125.265080124373</v>
      </c>
      <c r="AN159" s="424">
        <f t="shared" si="71"/>
        <v>16125.265080124373</v>
      </c>
      <c r="AO159" s="424">
        <f t="shared" si="71"/>
        <v>16125.265080124373</v>
      </c>
      <c r="AP159" s="424">
        <f t="shared" si="71"/>
        <v>16125.265080124373</v>
      </c>
      <c r="AQ159" s="424">
        <f t="shared" si="70"/>
        <v>16907.258567683726</v>
      </c>
      <c r="AR159" s="425"/>
    </row>
    <row r="160" spans="1:108" x14ac:dyDescent="0.3">
      <c r="B160" s="439" t="s">
        <v>70</v>
      </c>
      <c r="C160" s="427">
        <f>C148</f>
        <v>16.505360602393154</v>
      </c>
    </row>
  </sheetData>
  <mergeCells count="23">
    <mergeCell ref="BZ4:DD4"/>
    <mergeCell ref="A1:C1"/>
    <mergeCell ref="A4:A5"/>
    <mergeCell ref="B4:B5"/>
    <mergeCell ref="C4:C5"/>
    <mergeCell ref="D4:D5"/>
    <mergeCell ref="E4:E5"/>
    <mergeCell ref="F4:F5"/>
    <mergeCell ref="G4:G5"/>
    <mergeCell ref="AR4:AR5"/>
    <mergeCell ref="AT4:BX4"/>
    <mergeCell ref="BZ153:DD153"/>
    <mergeCell ref="A150:D150"/>
    <mergeCell ref="A151:D151"/>
    <mergeCell ref="B153:B154"/>
    <mergeCell ref="C153:C154"/>
    <mergeCell ref="D153:D154"/>
    <mergeCell ref="E153:E154"/>
    <mergeCell ref="F153:F154"/>
    <mergeCell ref="G153:G154"/>
    <mergeCell ref="H153:AQ153"/>
    <mergeCell ref="AR153:AR154"/>
    <mergeCell ref="AT153:BX153"/>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AED6-FD34-42F7-904A-D2D49523739F}">
  <dimension ref="A1:AJ30"/>
  <sheetViews>
    <sheetView workbookViewId="0"/>
    <sheetView workbookViewId="1"/>
  </sheetViews>
  <sheetFormatPr defaultRowHeight="15" x14ac:dyDescent="0.25"/>
  <cols>
    <col min="1" max="1" width="32.88671875" style="172" customWidth="1"/>
    <col min="2" max="2" width="8.33203125" style="172" customWidth="1"/>
    <col min="3" max="3" width="14.77734375" style="172" customWidth="1"/>
    <col min="4" max="4" width="5.44140625" style="172" bestFit="1" customWidth="1"/>
    <col min="5" max="9" width="7.77734375" style="172" hidden="1" customWidth="1"/>
    <col min="10" max="35" width="7.77734375" style="172" customWidth="1"/>
    <col min="36" max="36" width="9.77734375" style="172" customWidth="1"/>
    <col min="37" max="16384" width="8.88671875" style="172"/>
  </cols>
  <sheetData>
    <row r="1" spans="1:36" ht="15.75" customHeight="1" x14ac:dyDescent="0.3">
      <c r="A1" s="171" t="s">
        <v>603</v>
      </c>
    </row>
    <row r="2" spans="1:36" ht="15.75" customHeight="1" x14ac:dyDescent="0.3">
      <c r="A2" s="449"/>
    </row>
    <row r="3" spans="1:36" ht="15.75" customHeight="1" x14ac:dyDescent="0.3">
      <c r="A3" s="171" t="s">
        <v>759</v>
      </c>
    </row>
    <row r="4" spans="1:36" ht="15.75" customHeight="1" x14ac:dyDescent="0.25">
      <c r="A4" s="561" t="s">
        <v>86</v>
      </c>
      <c r="B4" s="563" t="s">
        <v>70</v>
      </c>
      <c r="C4" s="563" t="s">
        <v>412</v>
      </c>
      <c r="D4" s="567" t="s">
        <v>60</v>
      </c>
      <c r="E4" s="212"/>
      <c r="F4" s="175"/>
      <c r="G4" s="175"/>
      <c r="H4" s="175"/>
      <c r="I4" s="176"/>
      <c r="J4" s="135" t="s">
        <v>414</v>
      </c>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6"/>
      <c r="AJ4" s="642" t="s">
        <v>1</v>
      </c>
    </row>
    <row r="5" spans="1:36" ht="15.75" customHeight="1" x14ac:dyDescent="0.25">
      <c r="A5" s="566"/>
      <c r="B5" s="565"/>
      <c r="C5" s="565"/>
      <c r="D5" s="571"/>
      <c r="E5" s="173">
        <v>2018</v>
      </c>
      <c r="F5" s="173">
        <v>2019</v>
      </c>
      <c r="G5" s="173">
        <v>2020</v>
      </c>
      <c r="H5" s="173">
        <v>2021</v>
      </c>
      <c r="I5" s="213">
        <v>2022</v>
      </c>
      <c r="J5" s="173">
        <v>2023</v>
      </c>
      <c r="K5" s="173">
        <v>2024</v>
      </c>
      <c r="L5" s="173">
        <v>2025</v>
      </c>
      <c r="M5" s="173">
        <v>2026</v>
      </c>
      <c r="N5" s="173">
        <v>2027</v>
      </c>
      <c r="O5" s="173">
        <v>2028</v>
      </c>
      <c r="P5" s="173">
        <v>2029</v>
      </c>
      <c r="Q5" s="173">
        <v>2030</v>
      </c>
      <c r="R5" s="173">
        <v>2031</v>
      </c>
      <c r="S5" s="173">
        <v>2032</v>
      </c>
      <c r="T5" s="173">
        <v>2033</v>
      </c>
      <c r="U5" s="173">
        <v>2034</v>
      </c>
      <c r="V5" s="173">
        <v>2035</v>
      </c>
      <c r="W5" s="173">
        <v>2036</v>
      </c>
      <c r="X5" s="173">
        <v>2037</v>
      </c>
      <c r="Y5" s="173">
        <v>2038</v>
      </c>
      <c r="Z5" s="173">
        <v>2039</v>
      </c>
      <c r="AA5" s="173">
        <v>2040</v>
      </c>
      <c r="AB5" s="173">
        <v>2041</v>
      </c>
      <c r="AC5" s="173">
        <v>2042</v>
      </c>
      <c r="AD5" s="173">
        <v>2043</v>
      </c>
      <c r="AE5" s="173">
        <v>2044</v>
      </c>
      <c r="AF5" s="173">
        <v>2045</v>
      </c>
      <c r="AG5" s="173">
        <v>2046</v>
      </c>
      <c r="AH5" s="173">
        <v>2047</v>
      </c>
      <c r="AI5" s="173">
        <v>2048</v>
      </c>
      <c r="AJ5" s="643"/>
    </row>
    <row r="6" spans="1:36" customFormat="1" ht="15.75" customHeight="1" x14ac:dyDescent="0.3">
      <c r="A6" s="273" t="s">
        <v>604</v>
      </c>
      <c r="B6" s="274">
        <f>B30</f>
        <v>24.382147462859823</v>
      </c>
      <c r="C6" s="223">
        <f>C27*29.3/1000</f>
        <v>19686.103623826952</v>
      </c>
      <c r="D6" s="275">
        <f>D27</f>
        <v>0.8</v>
      </c>
      <c r="E6" s="116"/>
      <c r="F6" s="167"/>
      <c r="G6" s="146"/>
      <c r="H6" s="146"/>
      <c r="I6" s="271"/>
      <c r="J6" s="223">
        <f>J27*29.3/1000</f>
        <v>15748.882899061558</v>
      </c>
      <c r="K6" s="223">
        <f t="shared" ref="K6:AI6" si="0">K27*29.3/1000</f>
        <v>15748.882899061558</v>
      </c>
      <c r="L6" s="223">
        <f t="shared" si="0"/>
        <v>15748.882899061558</v>
      </c>
      <c r="M6" s="223">
        <f t="shared" si="0"/>
        <v>15748.882899061558</v>
      </c>
      <c r="N6" s="223">
        <f t="shared" si="0"/>
        <v>15748.882899061558</v>
      </c>
      <c r="O6" s="223">
        <f t="shared" si="0"/>
        <v>15748.882899061558</v>
      </c>
      <c r="P6" s="223">
        <f t="shared" si="0"/>
        <v>15748.882899061558</v>
      </c>
      <c r="Q6" s="223">
        <f t="shared" si="0"/>
        <v>15748.882899061558</v>
      </c>
      <c r="R6" s="223">
        <f t="shared" si="0"/>
        <v>15748.882899061558</v>
      </c>
      <c r="S6" s="223">
        <f t="shared" si="0"/>
        <v>15748.882899061558</v>
      </c>
      <c r="T6" s="223">
        <f t="shared" si="0"/>
        <v>15748.882899061558</v>
      </c>
      <c r="U6" s="223">
        <f t="shared" si="0"/>
        <v>15748.882899061558</v>
      </c>
      <c r="V6" s="223">
        <f t="shared" si="0"/>
        <v>15748.882899061558</v>
      </c>
      <c r="W6" s="223">
        <f t="shared" si="0"/>
        <v>15748.882899061558</v>
      </c>
      <c r="X6" s="223">
        <f t="shared" si="0"/>
        <v>15266.178759660976</v>
      </c>
      <c r="Y6" s="223">
        <f t="shared" si="0"/>
        <v>14824.104587370743</v>
      </c>
      <c r="Z6" s="223">
        <f t="shared" si="0"/>
        <v>14824.104587370743</v>
      </c>
      <c r="AA6" s="223">
        <f t="shared" si="0"/>
        <v>14824.104587370743</v>
      </c>
      <c r="AB6" s="223">
        <f t="shared" si="0"/>
        <v>14824.104587370743</v>
      </c>
      <c r="AC6" s="223">
        <f t="shared" si="0"/>
        <v>14824.104587370743</v>
      </c>
      <c r="AD6" s="223">
        <f t="shared" si="0"/>
        <v>14824.104587370743</v>
      </c>
      <c r="AE6" s="223">
        <f t="shared" si="0"/>
        <v>14824.104587370743</v>
      </c>
      <c r="AF6" s="223">
        <f t="shared" si="0"/>
        <v>14824.104587370743</v>
      </c>
      <c r="AG6" s="223">
        <f t="shared" si="0"/>
        <v>14824.104587370743</v>
      </c>
      <c r="AH6" s="223">
        <f t="shared" si="0"/>
        <v>14824.104587370743</v>
      </c>
      <c r="AI6" s="223">
        <f t="shared" si="0"/>
        <v>0</v>
      </c>
      <c r="AJ6" s="223">
        <f>SUM(I6:AI6)</f>
        <v>383991.58522023028</v>
      </c>
    </row>
    <row r="7" spans="1:36" customFormat="1" ht="15.75" customHeight="1" x14ac:dyDescent="0.3">
      <c r="A7" s="226" t="s">
        <v>372</v>
      </c>
      <c r="B7" s="243"/>
      <c r="C7" s="228">
        <f>SUM(C6:C6)</f>
        <v>19686.103623826952</v>
      </c>
      <c r="D7" s="253">
        <f>J7/C7</f>
        <v>0.79999999999999982</v>
      </c>
      <c r="E7" s="118"/>
      <c r="F7" s="118"/>
      <c r="G7" s="272"/>
      <c r="H7" s="272"/>
      <c r="I7" s="118"/>
      <c r="J7" s="228">
        <f t="shared" ref="J7:AJ7" si="1">SUM(J6:J6)</f>
        <v>15748.882899061558</v>
      </c>
      <c r="K7" s="228">
        <f t="shared" si="1"/>
        <v>15748.882899061558</v>
      </c>
      <c r="L7" s="228">
        <f t="shared" si="1"/>
        <v>15748.882899061558</v>
      </c>
      <c r="M7" s="228">
        <f t="shared" si="1"/>
        <v>15748.882899061558</v>
      </c>
      <c r="N7" s="228">
        <f t="shared" si="1"/>
        <v>15748.882899061558</v>
      </c>
      <c r="O7" s="228">
        <f t="shared" si="1"/>
        <v>15748.882899061558</v>
      </c>
      <c r="P7" s="228">
        <f t="shared" si="1"/>
        <v>15748.882899061558</v>
      </c>
      <c r="Q7" s="228">
        <f t="shared" si="1"/>
        <v>15748.882899061558</v>
      </c>
      <c r="R7" s="228">
        <f t="shared" si="1"/>
        <v>15748.882899061558</v>
      </c>
      <c r="S7" s="228">
        <f t="shared" si="1"/>
        <v>15748.882899061558</v>
      </c>
      <c r="T7" s="228">
        <f t="shared" si="1"/>
        <v>15748.882899061558</v>
      </c>
      <c r="U7" s="228">
        <f t="shared" si="1"/>
        <v>15748.882899061558</v>
      </c>
      <c r="V7" s="228">
        <f t="shared" si="1"/>
        <v>15748.882899061558</v>
      </c>
      <c r="W7" s="228">
        <f t="shared" si="1"/>
        <v>15748.882899061558</v>
      </c>
      <c r="X7" s="228">
        <f t="shared" si="1"/>
        <v>15266.178759660976</v>
      </c>
      <c r="Y7" s="228">
        <f t="shared" si="1"/>
        <v>14824.104587370743</v>
      </c>
      <c r="Z7" s="228">
        <f t="shared" si="1"/>
        <v>14824.104587370743</v>
      </c>
      <c r="AA7" s="228">
        <f t="shared" si="1"/>
        <v>14824.104587370743</v>
      </c>
      <c r="AB7" s="228">
        <f t="shared" si="1"/>
        <v>14824.104587370743</v>
      </c>
      <c r="AC7" s="228">
        <f t="shared" si="1"/>
        <v>14824.104587370743</v>
      </c>
      <c r="AD7" s="228">
        <f t="shared" si="1"/>
        <v>14824.104587370743</v>
      </c>
      <c r="AE7" s="228">
        <f t="shared" si="1"/>
        <v>14824.104587370743</v>
      </c>
      <c r="AF7" s="228">
        <f t="shared" si="1"/>
        <v>14824.104587370743</v>
      </c>
      <c r="AG7" s="228">
        <f t="shared" si="1"/>
        <v>14824.104587370743</v>
      </c>
      <c r="AH7" s="228">
        <f t="shared" si="1"/>
        <v>14824.104587370743</v>
      </c>
      <c r="AI7" s="228">
        <f t="shared" si="1"/>
        <v>0</v>
      </c>
      <c r="AJ7" s="220">
        <f t="shared" si="1"/>
        <v>383991.58522023028</v>
      </c>
    </row>
    <row r="8" spans="1:36" customFormat="1" ht="15.75" customHeight="1" x14ac:dyDescent="0.3">
      <c r="A8" s="226" t="s">
        <v>373</v>
      </c>
      <c r="B8" s="231"/>
      <c r="C8" s="232"/>
      <c r="D8" s="244"/>
      <c r="E8" s="118"/>
      <c r="F8" s="118"/>
      <c r="G8" s="119"/>
      <c r="H8" s="119"/>
      <c r="I8" s="118"/>
      <c r="J8" s="220">
        <v>0</v>
      </c>
      <c r="K8" s="220">
        <f t="shared" ref="K8:AI8" si="2">J7-K7</f>
        <v>0</v>
      </c>
      <c r="L8" s="220">
        <f t="shared" si="2"/>
        <v>0</v>
      </c>
      <c r="M8" s="220">
        <f t="shared" si="2"/>
        <v>0</v>
      </c>
      <c r="N8" s="220">
        <f t="shared" si="2"/>
        <v>0</v>
      </c>
      <c r="O8" s="220">
        <f t="shared" si="2"/>
        <v>0</v>
      </c>
      <c r="P8" s="220">
        <f t="shared" si="2"/>
        <v>0</v>
      </c>
      <c r="Q8" s="220">
        <f t="shared" si="2"/>
        <v>0</v>
      </c>
      <c r="R8" s="220">
        <f t="shared" si="2"/>
        <v>0</v>
      </c>
      <c r="S8" s="220">
        <f t="shared" si="2"/>
        <v>0</v>
      </c>
      <c r="T8" s="220">
        <f t="shared" si="2"/>
        <v>0</v>
      </c>
      <c r="U8" s="220">
        <f t="shared" si="2"/>
        <v>0</v>
      </c>
      <c r="V8" s="220">
        <f t="shared" si="2"/>
        <v>0</v>
      </c>
      <c r="W8" s="220">
        <f t="shared" si="2"/>
        <v>0</v>
      </c>
      <c r="X8" s="220">
        <f t="shared" si="2"/>
        <v>482.70413940058279</v>
      </c>
      <c r="Y8" s="220">
        <f t="shared" si="2"/>
        <v>442.07417229023304</v>
      </c>
      <c r="Z8" s="220">
        <f t="shared" si="2"/>
        <v>0</v>
      </c>
      <c r="AA8" s="220">
        <f t="shared" si="2"/>
        <v>0</v>
      </c>
      <c r="AB8" s="220">
        <f t="shared" si="2"/>
        <v>0</v>
      </c>
      <c r="AC8" s="220">
        <f t="shared" si="2"/>
        <v>0</v>
      </c>
      <c r="AD8" s="220">
        <f t="shared" si="2"/>
        <v>0</v>
      </c>
      <c r="AE8" s="220">
        <f t="shared" si="2"/>
        <v>0</v>
      </c>
      <c r="AF8" s="220">
        <f t="shared" si="2"/>
        <v>0</v>
      </c>
      <c r="AG8" s="220">
        <f t="shared" si="2"/>
        <v>0</v>
      </c>
      <c r="AH8" s="220">
        <f t="shared" si="2"/>
        <v>0</v>
      </c>
      <c r="AI8" s="220">
        <f t="shared" si="2"/>
        <v>14824.104587370743</v>
      </c>
      <c r="AJ8" s="107"/>
    </row>
    <row r="9" spans="1:36" customFormat="1" ht="15.75" customHeight="1" x14ac:dyDescent="0.3">
      <c r="A9" s="226" t="s">
        <v>374</v>
      </c>
      <c r="B9" s="231"/>
      <c r="C9" s="232"/>
      <c r="D9" s="232"/>
      <c r="E9" s="118"/>
      <c r="F9" s="118"/>
      <c r="G9" s="119"/>
      <c r="H9" s="119"/>
      <c r="I9" s="118"/>
      <c r="J9" s="220">
        <f>$J7-J7</f>
        <v>0</v>
      </c>
      <c r="K9" s="220">
        <f t="shared" ref="K9:AI9" si="3">$J7-K7</f>
        <v>0</v>
      </c>
      <c r="L9" s="220">
        <f t="shared" si="3"/>
        <v>0</v>
      </c>
      <c r="M9" s="220">
        <f t="shared" si="3"/>
        <v>0</v>
      </c>
      <c r="N9" s="220">
        <f t="shared" si="3"/>
        <v>0</v>
      </c>
      <c r="O9" s="220">
        <f t="shared" si="3"/>
        <v>0</v>
      </c>
      <c r="P9" s="220">
        <f t="shared" si="3"/>
        <v>0</v>
      </c>
      <c r="Q9" s="220">
        <f t="shared" si="3"/>
        <v>0</v>
      </c>
      <c r="R9" s="220">
        <f t="shared" si="3"/>
        <v>0</v>
      </c>
      <c r="S9" s="220">
        <f t="shared" si="3"/>
        <v>0</v>
      </c>
      <c r="T9" s="220">
        <f t="shared" si="3"/>
        <v>0</v>
      </c>
      <c r="U9" s="220">
        <f t="shared" si="3"/>
        <v>0</v>
      </c>
      <c r="V9" s="220">
        <f t="shared" si="3"/>
        <v>0</v>
      </c>
      <c r="W9" s="220">
        <f t="shared" si="3"/>
        <v>0</v>
      </c>
      <c r="X9" s="220">
        <f t="shared" si="3"/>
        <v>482.70413940058279</v>
      </c>
      <c r="Y9" s="220">
        <f t="shared" si="3"/>
        <v>924.77831169081583</v>
      </c>
      <c r="Z9" s="220">
        <f t="shared" si="3"/>
        <v>924.77831169081583</v>
      </c>
      <c r="AA9" s="220">
        <f t="shared" si="3"/>
        <v>924.77831169081583</v>
      </c>
      <c r="AB9" s="220">
        <f t="shared" si="3"/>
        <v>924.77831169081583</v>
      </c>
      <c r="AC9" s="220">
        <f t="shared" si="3"/>
        <v>924.77831169081583</v>
      </c>
      <c r="AD9" s="220">
        <f t="shared" si="3"/>
        <v>924.77831169081583</v>
      </c>
      <c r="AE9" s="220">
        <f t="shared" si="3"/>
        <v>924.77831169081583</v>
      </c>
      <c r="AF9" s="220">
        <f t="shared" si="3"/>
        <v>924.77831169081583</v>
      </c>
      <c r="AG9" s="220">
        <f t="shared" si="3"/>
        <v>924.77831169081583</v>
      </c>
      <c r="AH9" s="220">
        <f t="shared" si="3"/>
        <v>924.77831169081583</v>
      </c>
      <c r="AI9" s="220">
        <f t="shared" si="3"/>
        <v>15748.882899061558</v>
      </c>
      <c r="AJ9" s="102"/>
    </row>
    <row r="10" spans="1:36" customFormat="1" ht="15.75" customHeight="1" x14ac:dyDescent="0.3">
      <c r="A10" s="239" t="s">
        <v>70</v>
      </c>
      <c r="B10" s="254">
        <f>SUMPRODUCT(B6:B6,C6:C6)/C7</f>
        <v>24.382147462859823</v>
      </c>
      <c r="C10" s="77"/>
      <c r="D10" s="41"/>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row>
    <row r="11" spans="1:36" ht="15.75" hidden="1" customHeight="1" x14ac:dyDescent="0.3">
      <c r="A11" s="211"/>
      <c r="B11" s="211"/>
      <c r="C11" s="211"/>
      <c r="D11" s="211"/>
      <c r="E11" s="211"/>
      <c r="F11" s="211"/>
      <c r="G11" s="211"/>
      <c r="H11" s="211"/>
      <c r="I11" s="211"/>
      <c r="J11" s="211"/>
      <c r="K11" s="211"/>
      <c r="L11" s="211"/>
      <c r="M11" s="211"/>
      <c r="N11" s="211"/>
      <c r="O11" s="211"/>
      <c r="P11" s="211"/>
      <c r="Q11" s="211"/>
      <c r="R11" s="211"/>
      <c r="S11" s="211"/>
      <c r="T11" s="211"/>
      <c r="U11" s="211"/>
      <c r="V11" s="211"/>
      <c r="W11" s="50"/>
      <c r="X11" s="50"/>
      <c r="Y11" s="50"/>
      <c r="Z11" s="50"/>
      <c r="AA11" s="50"/>
      <c r="AB11" s="50"/>
      <c r="AC11" s="50"/>
      <c r="AD11" s="50"/>
      <c r="AE11" s="50"/>
      <c r="AF11" s="50"/>
      <c r="AG11" s="50"/>
      <c r="AH11" s="50"/>
      <c r="AI11" s="50"/>
      <c r="AJ11" s="50"/>
    </row>
    <row r="12" spans="1:36" ht="15.75" hidden="1" customHeight="1" x14ac:dyDescent="0.3">
      <c r="A12" s="637" t="str">
        <f>A4</f>
        <v>Channel</v>
      </c>
      <c r="B12" s="639" t="str">
        <f>B4</f>
        <v>WAML</v>
      </c>
      <c r="C12" s="563" t="str">
        <f>C4</f>
        <v>Annual Verified Gross Savings (MWh)</v>
      </c>
      <c r="D12" s="645" t="str">
        <f>D4</f>
        <v>NTGR</v>
      </c>
      <c r="E12" s="212"/>
      <c r="F12" s="175"/>
      <c r="G12" s="175"/>
      <c r="H12" s="175"/>
      <c r="I12" s="407"/>
      <c r="J12" s="135" t="s">
        <v>414</v>
      </c>
      <c r="K12" s="405"/>
      <c r="L12" s="405"/>
      <c r="M12" s="405"/>
      <c r="N12" s="405"/>
      <c r="O12" s="405"/>
      <c r="P12" s="405"/>
      <c r="Q12" s="405"/>
      <c r="R12" s="405"/>
      <c r="S12" s="405"/>
      <c r="T12" s="405"/>
      <c r="U12" s="405"/>
      <c r="V12" s="406"/>
      <c r="W12" s="50"/>
      <c r="X12" s="50"/>
      <c r="Y12" s="50"/>
      <c r="Z12" s="50"/>
      <c r="AA12" s="50"/>
      <c r="AB12" s="50"/>
      <c r="AC12" s="50"/>
      <c r="AD12" s="50"/>
      <c r="AE12" s="50"/>
      <c r="AF12" s="50"/>
      <c r="AG12" s="50"/>
      <c r="AH12" s="50"/>
      <c r="AI12" s="50"/>
      <c r="AJ12" s="50"/>
    </row>
    <row r="13" spans="1:36" ht="15.75" hidden="1" customHeight="1" x14ac:dyDescent="0.3">
      <c r="A13" s="644"/>
      <c r="B13" s="641"/>
      <c r="C13" s="565"/>
      <c r="D13" s="646"/>
      <c r="E13" s="173"/>
      <c r="F13" s="173"/>
      <c r="G13" s="173"/>
      <c r="H13" s="212"/>
      <c r="I13" s="173"/>
      <c r="J13" s="173">
        <f t="shared" ref="J13:V13" si="4">W5</f>
        <v>2036</v>
      </c>
      <c r="K13" s="173">
        <f t="shared" si="4"/>
        <v>2037</v>
      </c>
      <c r="L13" s="173">
        <f t="shared" si="4"/>
        <v>2038</v>
      </c>
      <c r="M13" s="173">
        <f t="shared" si="4"/>
        <v>2039</v>
      </c>
      <c r="N13" s="173">
        <f t="shared" si="4"/>
        <v>2040</v>
      </c>
      <c r="O13" s="173">
        <f t="shared" si="4"/>
        <v>2041</v>
      </c>
      <c r="P13" s="173">
        <f t="shared" si="4"/>
        <v>2042</v>
      </c>
      <c r="Q13" s="173">
        <f t="shared" si="4"/>
        <v>2043</v>
      </c>
      <c r="R13" s="173">
        <f t="shared" si="4"/>
        <v>2044</v>
      </c>
      <c r="S13" s="173">
        <f t="shared" si="4"/>
        <v>2045</v>
      </c>
      <c r="T13" s="173">
        <f t="shared" si="4"/>
        <v>2046</v>
      </c>
      <c r="U13" s="173">
        <f t="shared" si="4"/>
        <v>2047</v>
      </c>
      <c r="V13" s="173">
        <f t="shared" si="4"/>
        <v>2048</v>
      </c>
      <c r="W13" s="50"/>
      <c r="X13" s="50"/>
      <c r="Y13" s="50"/>
      <c r="Z13" s="50"/>
      <c r="AA13" s="50"/>
      <c r="AB13" s="50"/>
      <c r="AC13" s="50"/>
      <c r="AD13" s="50"/>
      <c r="AE13" s="50"/>
      <c r="AF13" s="50"/>
      <c r="AG13" s="50"/>
      <c r="AH13" s="50"/>
      <c r="AI13" s="50"/>
      <c r="AJ13" s="50"/>
    </row>
    <row r="14" spans="1:36" customFormat="1" ht="15.75" hidden="1" customHeight="1" x14ac:dyDescent="0.3">
      <c r="A14" s="273" t="e">
        <f>#REF!</f>
        <v>#REF!</v>
      </c>
      <c r="B14" s="274" t="e">
        <f>#REF!</f>
        <v>#REF!</v>
      </c>
      <c r="C14" s="223" t="e">
        <f>#REF!</f>
        <v>#REF!</v>
      </c>
      <c r="D14" s="275" t="e">
        <f>#REF!</f>
        <v>#REF!</v>
      </c>
      <c r="E14" s="116"/>
      <c r="F14" s="167"/>
      <c r="G14" s="146"/>
      <c r="H14" s="146"/>
      <c r="I14" s="271"/>
      <c r="J14" s="223" t="e">
        <f>#REF!</f>
        <v>#REF!</v>
      </c>
      <c r="K14" s="223" t="e">
        <f>#REF!</f>
        <v>#REF!</v>
      </c>
      <c r="L14" s="223" t="e">
        <f>#REF!</f>
        <v>#REF!</v>
      </c>
      <c r="M14" s="223" t="e">
        <f>#REF!</f>
        <v>#REF!</v>
      </c>
      <c r="N14" s="223" t="e">
        <f>#REF!</f>
        <v>#REF!</v>
      </c>
      <c r="O14" s="223" t="e">
        <f>#REF!</f>
        <v>#REF!</v>
      </c>
      <c r="P14" s="223" t="e">
        <f>#REF!</f>
        <v>#REF!</v>
      </c>
      <c r="Q14" s="223" t="e">
        <f>#REF!</f>
        <v>#REF!</v>
      </c>
      <c r="R14" s="223" t="e">
        <f>#REF!</f>
        <v>#REF!</v>
      </c>
      <c r="S14" s="223" t="e">
        <f>#REF!</f>
        <v>#REF!</v>
      </c>
      <c r="T14" s="223" t="e">
        <f>#REF!</f>
        <v>#REF!</v>
      </c>
      <c r="U14" s="223" t="e">
        <f>#REF!</f>
        <v>#REF!</v>
      </c>
      <c r="V14" s="223" t="e">
        <f>#REF!</f>
        <v>#REF!</v>
      </c>
      <c r="W14" s="50"/>
      <c r="X14" s="50"/>
      <c r="Y14" s="50"/>
      <c r="Z14" s="50"/>
      <c r="AA14" s="50"/>
      <c r="AB14" s="50"/>
      <c r="AC14" s="50"/>
      <c r="AD14" s="50"/>
      <c r="AE14" s="50"/>
      <c r="AF14" s="50"/>
      <c r="AG14" s="50"/>
      <c r="AH14" s="50"/>
      <c r="AI14" s="50"/>
      <c r="AJ14" s="50"/>
    </row>
    <row r="15" spans="1:36" customFormat="1" ht="15.75" hidden="1" customHeight="1" x14ac:dyDescent="0.3">
      <c r="A15" s="273" t="str">
        <f t="shared" ref="A15:D15" si="5">A6</f>
        <v>Custom Incentives - Non-AIC Gas</v>
      </c>
      <c r="B15" s="274">
        <f t="shared" si="5"/>
        <v>24.382147462859823</v>
      </c>
      <c r="C15" s="223">
        <f t="shared" si="5"/>
        <v>19686.103623826952</v>
      </c>
      <c r="D15" s="275">
        <f t="shared" si="5"/>
        <v>0.8</v>
      </c>
      <c r="E15" s="116"/>
      <c r="F15" s="167"/>
      <c r="G15" s="146"/>
      <c r="H15" s="146"/>
      <c r="I15" s="271"/>
      <c r="J15" s="223">
        <f t="shared" ref="J15:J18" si="6">W6</f>
        <v>15748.882899061558</v>
      </c>
      <c r="K15" s="223">
        <f t="shared" ref="K15:K18" si="7">X6</f>
        <v>15266.178759660976</v>
      </c>
      <c r="L15" s="223">
        <f t="shared" ref="L15:L18" si="8">Y6</f>
        <v>14824.104587370743</v>
      </c>
      <c r="M15" s="223">
        <f t="shared" ref="M15:M18" si="9">Z6</f>
        <v>14824.104587370743</v>
      </c>
      <c r="N15" s="223">
        <f t="shared" ref="N15:N18" si="10">AA6</f>
        <v>14824.104587370743</v>
      </c>
      <c r="O15" s="223">
        <f t="shared" ref="O15:O18" si="11">AB6</f>
        <v>14824.104587370743</v>
      </c>
      <c r="P15" s="223">
        <f t="shared" ref="P15:P18" si="12">AC6</f>
        <v>14824.104587370743</v>
      </c>
      <c r="Q15" s="223">
        <f t="shared" ref="Q15:Q18" si="13">AD6</f>
        <v>14824.104587370743</v>
      </c>
      <c r="R15" s="223">
        <f t="shared" ref="R15:R18" si="14">AE6</f>
        <v>14824.104587370743</v>
      </c>
      <c r="S15" s="223">
        <f t="shared" ref="S15:S18" si="15">AF6</f>
        <v>14824.104587370743</v>
      </c>
      <c r="T15" s="223">
        <f t="shared" ref="T15:T18" si="16">AG6</f>
        <v>14824.104587370743</v>
      </c>
      <c r="U15" s="223">
        <f t="shared" ref="U15:U18" si="17">AH6</f>
        <v>14824.104587370743</v>
      </c>
      <c r="V15" s="223">
        <f t="shared" ref="V15:V18" si="18">AI6</f>
        <v>0</v>
      </c>
      <c r="W15" s="50"/>
      <c r="X15" s="50"/>
      <c r="Y15" s="50"/>
      <c r="Z15" s="50"/>
      <c r="AA15" s="50"/>
      <c r="AB15" s="50"/>
      <c r="AC15" s="50"/>
      <c r="AD15" s="50"/>
      <c r="AE15" s="50"/>
      <c r="AF15" s="50"/>
      <c r="AG15" s="50"/>
      <c r="AH15" s="50"/>
      <c r="AI15" s="50"/>
      <c r="AJ15" s="50"/>
    </row>
    <row r="16" spans="1:36" customFormat="1" ht="15.75" hidden="1" customHeight="1" x14ac:dyDescent="0.3">
      <c r="A16" s="226" t="str">
        <f>A7</f>
        <v>2023 CPAS</v>
      </c>
      <c r="B16" s="243"/>
      <c r="C16" s="228">
        <f>C7</f>
        <v>19686.103623826952</v>
      </c>
      <c r="D16" s="253">
        <f>D7</f>
        <v>0.79999999999999982</v>
      </c>
      <c r="E16" s="118"/>
      <c r="F16" s="118"/>
      <c r="G16" s="272"/>
      <c r="H16" s="272"/>
      <c r="I16" s="118"/>
      <c r="J16" s="228">
        <f t="shared" si="6"/>
        <v>15748.882899061558</v>
      </c>
      <c r="K16" s="228">
        <f t="shared" si="7"/>
        <v>15266.178759660976</v>
      </c>
      <c r="L16" s="228">
        <f t="shared" si="8"/>
        <v>14824.104587370743</v>
      </c>
      <c r="M16" s="228">
        <f t="shared" si="9"/>
        <v>14824.104587370743</v>
      </c>
      <c r="N16" s="228">
        <f t="shared" si="10"/>
        <v>14824.104587370743</v>
      </c>
      <c r="O16" s="228">
        <f t="shared" si="11"/>
        <v>14824.104587370743</v>
      </c>
      <c r="P16" s="228">
        <f t="shared" si="12"/>
        <v>14824.104587370743</v>
      </c>
      <c r="Q16" s="228">
        <f t="shared" si="13"/>
        <v>14824.104587370743</v>
      </c>
      <c r="R16" s="228">
        <f t="shared" si="14"/>
        <v>14824.104587370743</v>
      </c>
      <c r="S16" s="228">
        <f t="shared" si="15"/>
        <v>14824.104587370743</v>
      </c>
      <c r="T16" s="228">
        <f t="shared" si="16"/>
        <v>14824.104587370743</v>
      </c>
      <c r="U16" s="228">
        <f t="shared" si="17"/>
        <v>14824.104587370743</v>
      </c>
      <c r="V16" s="228">
        <f t="shared" si="18"/>
        <v>0</v>
      </c>
      <c r="W16" s="50"/>
      <c r="X16" s="50"/>
      <c r="Y16" s="50"/>
      <c r="Z16" s="50"/>
      <c r="AA16" s="50"/>
      <c r="AB16" s="50"/>
      <c r="AC16" s="50"/>
      <c r="AD16" s="50"/>
      <c r="AE16" s="50"/>
      <c r="AF16" s="50"/>
      <c r="AG16" s="50"/>
      <c r="AH16" s="50"/>
      <c r="AI16" s="50"/>
      <c r="AJ16" s="50"/>
    </row>
    <row r="17" spans="1:36" customFormat="1" ht="15.75" hidden="1" customHeight="1" x14ac:dyDescent="0.3">
      <c r="A17" s="226" t="str">
        <f t="shared" ref="A17:A19" si="19">A8</f>
        <v>Expiring 2023 CPAS</v>
      </c>
      <c r="B17" s="231"/>
      <c r="C17" s="232"/>
      <c r="D17" s="244"/>
      <c r="E17" s="118"/>
      <c r="F17" s="118"/>
      <c r="G17" s="119"/>
      <c r="H17" s="119"/>
      <c r="I17" s="118"/>
      <c r="J17" s="220">
        <f t="shared" si="6"/>
        <v>0</v>
      </c>
      <c r="K17" s="220">
        <f t="shared" si="7"/>
        <v>482.70413940058279</v>
      </c>
      <c r="L17" s="220">
        <f t="shared" si="8"/>
        <v>442.07417229023304</v>
      </c>
      <c r="M17" s="220">
        <f t="shared" si="9"/>
        <v>0</v>
      </c>
      <c r="N17" s="220">
        <f t="shared" si="10"/>
        <v>0</v>
      </c>
      <c r="O17" s="220">
        <f t="shared" si="11"/>
        <v>0</v>
      </c>
      <c r="P17" s="220">
        <f t="shared" si="12"/>
        <v>0</v>
      </c>
      <c r="Q17" s="220">
        <f t="shared" si="13"/>
        <v>0</v>
      </c>
      <c r="R17" s="220">
        <f t="shared" si="14"/>
        <v>0</v>
      </c>
      <c r="S17" s="220">
        <f t="shared" si="15"/>
        <v>0</v>
      </c>
      <c r="T17" s="220">
        <f t="shared" si="16"/>
        <v>0</v>
      </c>
      <c r="U17" s="220">
        <f t="shared" si="17"/>
        <v>0</v>
      </c>
      <c r="V17" s="220">
        <f t="shared" si="18"/>
        <v>14824.104587370743</v>
      </c>
      <c r="W17" s="50"/>
      <c r="X17" s="50"/>
      <c r="Y17" s="50"/>
      <c r="Z17" s="50"/>
      <c r="AA17" s="50"/>
      <c r="AB17" s="50"/>
      <c r="AC17" s="50"/>
      <c r="AD17" s="50"/>
      <c r="AE17" s="50"/>
      <c r="AF17" s="50"/>
      <c r="AG17" s="50"/>
      <c r="AH17" s="50"/>
      <c r="AI17" s="50"/>
      <c r="AJ17" s="50"/>
    </row>
    <row r="18" spans="1:36" customFormat="1" ht="15.75" hidden="1" customHeight="1" x14ac:dyDescent="0.3">
      <c r="A18" s="226" t="str">
        <f t="shared" si="19"/>
        <v>Expired 2023 CPAS</v>
      </c>
      <c r="B18" s="231"/>
      <c r="C18" s="232"/>
      <c r="D18" s="232"/>
      <c r="E18" s="118"/>
      <c r="F18" s="118"/>
      <c r="G18" s="119"/>
      <c r="H18" s="119"/>
      <c r="I18" s="118"/>
      <c r="J18" s="220">
        <f t="shared" si="6"/>
        <v>0</v>
      </c>
      <c r="K18" s="220">
        <f t="shared" si="7"/>
        <v>482.70413940058279</v>
      </c>
      <c r="L18" s="220">
        <f t="shared" si="8"/>
        <v>924.77831169081583</v>
      </c>
      <c r="M18" s="220">
        <f t="shared" si="9"/>
        <v>924.77831169081583</v>
      </c>
      <c r="N18" s="220">
        <f t="shared" si="10"/>
        <v>924.77831169081583</v>
      </c>
      <c r="O18" s="220">
        <f t="shared" si="11"/>
        <v>924.77831169081583</v>
      </c>
      <c r="P18" s="220">
        <f t="shared" si="12"/>
        <v>924.77831169081583</v>
      </c>
      <c r="Q18" s="220">
        <f t="shared" si="13"/>
        <v>924.77831169081583</v>
      </c>
      <c r="R18" s="220">
        <f t="shared" si="14"/>
        <v>924.77831169081583</v>
      </c>
      <c r="S18" s="220">
        <f t="shared" si="15"/>
        <v>924.77831169081583</v>
      </c>
      <c r="T18" s="220">
        <f t="shared" si="16"/>
        <v>924.77831169081583</v>
      </c>
      <c r="U18" s="220">
        <f t="shared" si="17"/>
        <v>924.77831169081583</v>
      </c>
      <c r="V18" s="220">
        <f t="shared" si="18"/>
        <v>15748.882899061558</v>
      </c>
      <c r="W18" s="50"/>
      <c r="X18" s="50"/>
      <c r="Y18" s="50"/>
      <c r="Z18" s="50"/>
      <c r="AA18" s="50"/>
      <c r="AB18" s="50"/>
      <c r="AC18" s="50"/>
      <c r="AD18" s="50"/>
      <c r="AE18" s="50"/>
      <c r="AF18" s="50"/>
      <c r="AG18" s="50"/>
      <c r="AH18" s="50"/>
      <c r="AI18" s="50"/>
      <c r="AJ18" s="50"/>
    </row>
    <row r="19" spans="1:36" customFormat="1" ht="15.75" hidden="1" customHeight="1" x14ac:dyDescent="0.3">
      <c r="A19" s="226" t="str">
        <f t="shared" si="19"/>
        <v>WAML</v>
      </c>
      <c r="B19" s="254">
        <f>B10</f>
        <v>24.382147462859823</v>
      </c>
      <c r="C19" s="77"/>
      <c r="D19" s="41"/>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row>
    <row r="20" spans="1:36" ht="15.75" customHeight="1" x14ac:dyDescent="0.3">
      <c r="A20" s="211"/>
      <c r="B20" s="211"/>
      <c r="C20" s="211"/>
      <c r="D20" s="211"/>
      <c r="E20" s="211"/>
      <c r="F20" s="211"/>
      <c r="G20" s="211"/>
      <c r="H20" s="211"/>
      <c r="I20" s="211"/>
      <c r="J20" s="211"/>
      <c r="K20" s="211"/>
      <c r="L20" s="211"/>
      <c r="M20" s="211"/>
      <c r="N20" s="211"/>
      <c r="O20" s="211"/>
      <c r="P20" s="211"/>
      <c r="Q20" s="211"/>
      <c r="R20" s="211"/>
      <c r="S20" s="211"/>
      <c r="T20" s="211"/>
      <c r="U20" s="211"/>
      <c r="V20" s="211"/>
      <c r="W20" s="50"/>
      <c r="X20" s="50"/>
      <c r="Y20" s="50"/>
      <c r="Z20" s="50"/>
      <c r="AA20" s="50"/>
      <c r="AB20" s="50"/>
      <c r="AC20" s="50"/>
      <c r="AD20" s="50"/>
      <c r="AE20" s="50"/>
      <c r="AF20" s="50"/>
      <c r="AG20" s="50"/>
      <c r="AH20" s="50"/>
      <c r="AI20" s="50"/>
      <c r="AJ20" s="50"/>
    </row>
    <row r="21" spans="1:36" x14ac:dyDescent="0.25">
      <c r="A21" s="211"/>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row>
    <row r="22" spans="1:36" ht="15.75" customHeight="1" x14ac:dyDescent="0.3">
      <c r="A22" s="408" t="s">
        <v>605</v>
      </c>
      <c r="B22" s="211"/>
      <c r="C22" s="211"/>
      <c r="D22" s="211"/>
      <c r="E22" s="211"/>
      <c r="F22" s="211"/>
      <c r="G22" s="211"/>
      <c r="H22" s="211"/>
      <c r="I22" s="409">
        <v>131</v>
      </c>
      <c r="J22" s="409">
        <v>132</v>
      </c>
      <c r="K22" s="409">
        <v>133</v>
      </c>
      <c r="L22" s="409">
        <v>134</v>
      </c>
      <c r="M22" s="409">
        <v>135</v>
      </c>
      <c r="N22" s="409">
        <v>136</v>
      </c>
      <c r="O22" s="409">
        <v>137</v>
      </c>
      <c r="P22" s="409">
        <v>138</v>
      </c>
      <c r="Q22" s="409">
        <v>139</v>
      </c>
      <c r="R22" s="409">
        <v>140</v>
      </c>
      <c r="S22" s="409">
        <v>141</v>
      </c>
      <c r="T22" s="409">
        <v>142</v>
      </c>
      <c r="U22" s="409">
        <v>143</v>
      </c>
      <c r="V22" s="409">
        <v>144</v>
      </c>
      <c r="W22" s="409">
        <v>145</v>
      </c>
      <c r="X22" s="409">
        <v>146</v>
      </c>
      <c r="Y22" s="409">
        <v>147</v>
      </c>
      <c r="Z22" s="409">
        <v>148</v>
      </c>
      <c r="AA22" s="409">
        <v>149</v>
      </c>
      <c r="AB22" s="409">
        <v>150</v>
      </c>
      <c r="AC22" s="409">
        <v>151</v>
      </c>
      <c r="AD22" s="409">
        <v>152</v>
      </c>
      <c r="AE22" s="409">
        <v>153</v>
      </c>
      <c r="AF22" s="409">
        <v>154</v>
      </c>
      <c r="AG22" s="409">
        <v>155</v>
      </c>
      <c r="AH22" s="409">
        <v>156</v>
      </c>
      <c r="AI22" s="409">
        <v>157</v>
      </c>
      <c r="AJ22" s="211"/>
    </row>
    <row r="23" spans="1:36" ht="15.75" customHeight="1" x14ac:dyDescent="0.25">
      <c r="A23" s="637" t="s">
        <v>380</v>
      </c>
      <c r="B23" s="639" t="s">
        <v>76</v>
      </c>
      <c r="C23" s="563" t="s">
        <v>437</v>
      </c>
      <c r="D23" s="639" t="s">
        <v>60</v>
      </c>
      <c r="E23" s="212"/>
      <c r="F23" s="175"/>
      <c r="G23" s="175"/>
      <c r="H23" s="175"/>
      <c r="I23" s="402"/>
      <c r="J23" s="174" t="s">
        <v>78</v>
      </c>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642" t="s">
        <v>1</v>
      </c>
    </row>
    <row r="24" spans="1:36" ht="15.75" customHeight="1" x14ac:dyDescent="0.25">
      <c r="A24" s="638"/>
      <c r="B24" s="640"/>
      <c r="C24" s="565"/>
      <c r="D24" s="641"/>
      <c r="E24" s="173">
        <v>2018</v>
      </c>
      <c r="F24" s="173">
        <v>2019</v>
      </c>
      <c r="G24" s="173">
        <v>2020</v>
      </c>
      <c r="H24" s="173">
        <v>2021</v>
      </c>
      <c r="I24" s="177">
        <v>2022</v>
      </c>
      <c r="J24" s="177">
        <v>2023</v>
      </c>
      <c r="K24" s="177">
        <v>2024</v>
      </c>
      <c r="L24" s="177">
        <v>2025</v>
      </c>
      <c r="M24" s="177">
        <v>2026</v>
      </c>
      <c r="N24" s="177">
        <v>2027</v>
      </c>
      <c r="O24" s="177">
        <v>2028</v>
      </c>
      <c r="P24" s="177">
        <v>2029</v>
      </c>
      <c r="Q24" s="177">
        <v>2030</v>
      </c>
      <c r="R24" s="177">
        <v>2031</v>
      </c>
      <c r="S24" s="177">
        <v>2032</v>
      </c>
      <c r="T24" s="177">
        <v>2033</v>
      </c>
      <c r="U24" s="177">
        <v>2034</v>
      </c>
      <c r="V24" s="177">
        <v>2035</v>
      </c>
      <c r="W24" s="177">
        <v>2036</v>
      </c>
      <c r="X24" s="177">
        <v>2037</v>
      </c>
      <c r="Y24" s="177">
        <v>2038</v>
      </c>
      <c r="Z24" s="177">
        <v>2039</v>
      </c>
      <c r="AA24" s="177">
        <v>2040</v>
      </c>
      <c r="AB24" s="177">
        <v>2041</v>
      </c>
      <c r="AC24" s="177">
        <v>2042</v>
      </c>
      <c r="AD24" s="177">
        <v>2043</v>
      </c>
      <c r="AE24" s="177">
        <v>2044</v>
      </c>
      <c r="AF24" s="177">
        <v>2045</v>
      </c>
      <c r="AG24" s="177">
        <v>2046</v>
      </c>
      <c r="AH24" s="177">
        <v>2047</v>
      </c>
      <c r="AI24" s="178">
        <v>2048</v>
      </c>
      <c r="AJ24" s="643"/>
    </row>
    <row r="25" spans="1:36" customFormat="1" ht="15.75" customHeight="1" x14ac:dyDescent="0.3">
      <c r="A25" s="273">
        <v>2200412</v>
      </c>
      <c r="B25" s="274">
        <v>25</v>
      </c>
      <c r="C25" s="223">
        <v>632427.67010967329</v>
      </c>
      <c r="D25" s="275">
        <v>0.8</v>
      </c>
      <c r="E25" s="116"/>
      <c r="F25" s="167"/>
      <c r="G25" s="146"/>
      <c r="H25" s="146"/>
      <c r="I25" s="271"/>
      <c r="J25" s="223">
        <v>505942.13608773862</v>
      </c>
      <c r="K25" s="223">
        <v>505942.13608773862</v>
      </c>
      <c r="L25" s="223">
        <v>505942.13608773862</v>
      </c>
      <c r="M25" s="223">
        <v>505942.13608773862</v>
      </c>
      <c r="N25" s="223">
        <v>505942.13608773862</v>
      </c>
      <c r="O25" s="223">
        <v>505942.13608773862</v>
      </c>
      <c r="P25" s="223">
        <v>505942.13608773862</v>
      </c>
      <c r="Q25" s="223">
        <v>505942.13608773862</v>
      </c>
      <c r="R25" s="223">
        <v>505942.13608773862</v>
      </c>
      <c r="S25" s="223">
        <v>505942.13608773862</v>
      </c>
      <c r="T25" s="223">
        <v>505942.13608773862</v>
      </c>
      <c r="U25" s="223">
        <v>505942.13608773862</v>
      </c>
      <c r="V25" s="223">
        <v>505942.13608773862</v>
      </c>
      <c r="W25" s="223">
        <v>505942.13608773862</v>
      </c>
      <c r="X25" s="223">
        <v>505942.13608773862</v>
      </c>
      <c r="Y25" s="223">
        <v>505942.13608773862</v>
      </c>
      <c r="Z25" s="223">
        <v>505942.13608773862</v>
      </c>
      <c r="AA25" s="223">
        <v>505942.13608773862</v>
      </c>
      <c r="AB25" s="223">
        <v>505942.13608773862</v>
      </c>
      <c r="AC25" s="223">
        <v>505942.13608773862</v>
      </c>
      <c r="AD25" s="223">
        <v>505942.13608773862</v>
      </c>
      <c r="AE25" s="223">
        <v>505942.13608773862</v>
      </c>
      <c r="AF25" s="223">
        <v>505942.13608773862</v>
      </c>
      <c r="AG25" s="223">
        <v>505942.13608773862</v>
      </c>
      <c r="AH25" s="223">
        <v>505942.13608773862</v>
      </c>
      <c r="AI25" s="223">
        <v>0</v>
      </c>
      <c r="AJ25" s="223">
        <f>SUM(I25:AI25)</f>
        <v>12648553.402193462</v>
      </c>
    </row>
    <row r="26" spans="1:36" customFormat="1" ht="15.75" customHeight="1" x14ac:dyDescent="0.3">
      <c r="A26" s="273">
        <v>2300108</v>
      </c>
      <c r="B26" s="274">
        <v>14.478032590840034</v>
      </c>
      <c r="C26" s="223">
        <v>39452.999645512718</v>
      </c>
      <c r="D26" s="275">
        <v>0.8</v>
      </c>
      <c r="E26" s="116"/>
      <c r="F26" s="167"/>
      <c r="G26" s="146"/>
      <c r="H26" s="146"/>
      <c r="I26" s="271"/>
      <c r="J26" s="223">
        <v>31562.399716410175</v>
      </c>
      <c r="K26" s="223">
        <v>31562.399716410175</v>
      </c>
      <c r="L26" s="223">
        <v>31562.399716410175</v>
      </c>
      <c r="M26" s="223">
        <v>31562.399716410175</v>
      </c>
      <c r="N26" s="223">
        <v>31562.399716410175</v>
      </c>
      <c r="O26" s="223">
        <v>31562.399716410175</v>
      </c>
      <c r="P26" s="223">
        <v>31562.399716410175</v>
      </c>
      <c r="Q26" s="223">
        <v>31562.399716410175</v>
      </c>
      <c r="R26" s="223">
        <v>31562.399716410175</v>
      </c>
      <c r="S26" s="223">
        <v>31562.399716410175</v>
      </c>
      <c r="T26" s="223">
        <v>31562.399716410175</v>
      </c>
      <c r="U26" s="223">
        <v>31562.399716410175</v>
      </c>
      <c r="V26" s="223">
        <v>31562.399716410175</v>
      </c>
      <c r="W26" s="223">
        <v>31562.399716410175</v>
      </c>
      <c r="X26" s="223">
        <v>15087.855709564297</v>
      </c>
      <c r="Y26" s="223">
        <v>0</v>
      </c>
      <c r="Z26" s="223">
        <v>0</v>
      </c>
      <c r="AA26" s="223">
        <v>0</v>
      </c>
      <c r="AB26" s="223">
        <v>0</v>
      </c>
      <c r="AC26" s="223">
        <v>0</v>
      </c>
      <c r="AD26" s="223">
        <v>0</v>
      </c>
      <c r="AE26" s="223">
        <v>0</v>
      </c>
      <c r="AF26" s="223">
        <v>0</v>
      </c>
      <c r="AG26" s="223">
        <v>0</v>
      </c>
      <c r="AH26" s="223">
        <v>0</v>
      </c>
      <c r="AI26" s="223">
        <v>0</v>
      </c>
      <c r="AJ26" s="223">
        <f t="shared" ref="AJ26" si="20">SUM(I26:AI26)</f>
        <v>456961.45173930691</v>
      </c>
    </row>
    <row r="27" spans="1:36" customFormat="1" ht="15.75" customHeight="1" x14ac:dyDescent="0.3">
      <c r="A27" s="226" t="s">
        <v>431</v>
      </c>
      <c r="B27" s="243"/>
      <c r="C27" s="228">
        <f>SUM(C25:C26)</f>
        <v>671880.66975518595</v>
      </c>
      <c r="D27" s="253">
        <f>J27/C27</f>
        <v>0.8</v>
      </c>
      <c r="E27" s="118"/>
      <c r="F27" s="118"/>
      <c r="G27" s="272"/>
      <c r="H27" s="272"/>
      <c r="I27" s="118"/>
      <c r="J27" s="228">
        <f t="shared" ref="J27:AJ27" si="21">SUM(J25:J26)</f>
        <v>537504.53580414876</v>
      </c>
      <c r="K27" s="228">
        <f t="shared" si="21"/>
        <v>537504.53580414876</v>
      </c>
      <c r="L27" s="228">
        <f t="shared" si="21"/>
        <v>537504.53580414876</v>
      </c>
      <c r="M27" s="228">
        <f t="shared" si="21"/>
        <v>537504.53580414876</v>
      </c>
      <c r="N27" s="228">
        <f t="shared" si="21"/>
        <v>537504.53580414876</v>
      </c>
      <c r="O27" s="228">
        <f t="shared" si="21"/>
        <v>537504.53580414876</v>
      </c>
      <c r="P27" s="228">
        <f t="shared" si="21"/>
        <v>537504.53580414876</v>
      </c>
      <c r="Q27" s="228">
        <f t="shared" si="21"/>
        <v>537504.53580414876</v>
      </c>
      <c r="R27" s="228">
        <f t="shared" si="21"/>
        <v>537504.53580414876</v>
      </c>
      <c r="S27" s="228">
        <f t="shared" si="21"/>
        <v>537504.53580414876</v>
      </c>
      <c r="T27" s="228">
        <f t="shared" si="21"/>
        <v>537504.53580414876</v>
      </c>
      <c r="U27" s="228">
        <f t="shared" si="21"/>
        <v>537504.53580414876</v>
      </c>
      <c r="V27" s="228">
        <f t="shared" si="21"/>
        <v>537504.53580414876</v>
      </c>
      <c r="W27" s="228">
        <f t="shared" si="21"/>
        <v>537504.53580414876</v>
      </c>
      <c r="X27" s="228">
        <f t="shared" si="21"/>
        <v>521029.99179730291</v>
      </c>
      <c r="Y27" s="228">
        <f t="shared" si="21"/>
        <v>505942.13608773862</v>
      </c>
      <c r="Z27" s="228">
        <f t="shared" si="21"/>
        <v>505942.13608773862</v>
      </c>
      <c r="AA27" s="228">
        <f t="shared" si="21"/>
        <v>505942.13608773862</v>
      </c>
      <c r="AB27" s="228">
        <f t="shared" si="21"/>
        <v>505942.13608773862</v>
      </c>
      <c r="AC27" s="228">
        <f t="shared" si="21"/>
        <v>505942.13608773862</v>
      </c>
      <c r="AD27" s="228">
        <f t="shared" si="21"/>
        <v>505942.13608773862</v>
      </c>
      <c r="AE27" s="228">
        <f t="shared" si="21"/>
        <v>505942.13608773862</v>
      </c>
      <c r="AF27" s="228">
        <f t="shared" si="21"/>
        <v>505942.13608773862</v>
      </c>
      <c r="AG27" s="228">
        <f t="shared" si="21"/>
        <v>505942.13608773862</v>
      </c>
      <c r="AH27" s="228">
        <f t="shared" si="21"/>
        <v>505942.13608773862</v>
      </c>
      <c r="AI27" s="228">
        <f t="shared" si="21"/>
        <v>0</v>
      </c>
      <c r="AJ27" s="220">
        <f t="shared" si="21"/>
        <v>13105514.85393277</v>
      </c>
    </row>
    <row r="28" spans="1:36" customFormat="1" ht="15.75" customHeight="1" x14ac:dyDescent="0.3">
      <c r="A28" s="226" t="s">
        <v>432</v>
      </c>
      <c r="B28" s="231"/>
      <c r="C28" s="232"/>
      <c r="D28" s="244"/>
      <c r="E28" s="118"/>
      <c r="F28" s="118"/>
      <c r="G28" s="119"/>
      <c r="H28" s="119"/>
      <c r="I28" s="118"/>
      <c r="J28" s="220">
        <v>0</v>
      </c>
      <c r="K28" s="220">
        <f>J27-K27</f>
        <v>0</v>
      </c>
      <c r="L28" s="220">
        <f t="shared" ref="L28:AI28" si="22">K27-L27</f>
        <v>0</v>
      </c>
      <c r="M28" s="220">
        <f t="shared" si="22"/>
        <v>0</v>
      </c>
      <c r="N28" s="220">
        <f t="shared" si="22"/>
        <v>0</v>
      </c>
      <c r="O28" s="220">
        <f t="shared" si="22"/>
        <v>0</v>
      </c>
      <c r="P28" s="220">
        <f t="shared" si="22"/>
        <v>0</v>
      </c>
      <c r="Q28" s="220">
        <f t="shared" si="22"/>
        <v>0</v>
      </c>
      <c r="R28" s="220">
        <f t="shared" si="22"/>
        <v>0</v>
      </c>
      <c r="S28" s="220">
        <f t="shared" si="22"/>
        <v>0</v>
      </c>
      <c r="T28" s="220">
        <f t="shared" si="22"/>
        <v>0</v>
      </c>
      <c r="U28" s="220">
        <f t="shared" si="22"/>
        <v>0</v>
      </c>
      <c r="V28" s="220">
        <f t="shared" si="22"/>
        <v>0</v>
      </c>
      <c r="W28" s="220">
        <f t="shared" si="22"/>
        <v>0</v>
      </c>
      <c r="X28" s="220">
        <f t="shared" si="22"/>
        <v>16474.544006845856</v>
      </c>
      <c r="Y28" s="220">
        <f t="shared" si="22"/>
        <v>15087.85570956429</v>
      </c>
      <c r="Z28" s="220">
        <f t="shared" si="22"/>
        <v>0</v>
      </c>
      <c r="AA28" s="220">
        <f t="shared" si="22"/>
        <v>0</v>
      </c>
      <c r="AB28" s="220">
        <f t="shared" si="22"/>
        <v>0</v>
      </c>
      <c r="AC28" s="220">
        <f t="shared" si="22"/>
        <v>0</v>
      </c>
      <c r="AD28" s="220">
        <f t="shared" si="22"/>
        <v>0</v>
      </c>
      <c r="AE28" s="220">
        <f t="shared" si="22"/>
        <v>0</v>
      </c>
      <c r="AF28" s="220">
        <f t="shared" si="22"/>
        <v>0</v>
      </c>
      <c r="AG28" s="220">
        <f t="shared" si="22"/>
        <v>0</v>
      </c>
      <c r="AH28" s="220">
        <f t="shared" si="22"/>
        <v>0</v>
      </c>
      <c r="AI28" s="220">
        <f t="shared" si="22"/>
        <v>505942.13608773862</v>
      </c>
      <c r="AJ28" s="107"/>
    </row>
    <row r="29" spans="1:36" customFormat="1" ht="15.75" customHeight="1" x14ac:dyDescent="0.3">
      <c r="A29" s="226" t="s">
        <v>433</v>
      </c>
      <c r="B29" s="231"/>
      <c r="C29" s="232"/>
      <c r="D29" s="232"/>
      <c r="E29" s="118"/>
      <c r="F29" s="118"/>
      <c r="G29" s="119"/>
      <c r="H29" s="119"/>
      <c r="I29" s="118"/>
      <c r="J29" s="220">
        <f>$J27-J27</f>
        <v>0</v>
      </c>
      <c r="K29" s="220">
        <f>$J27-K27</f>
        <v>0</v>
      </c>
      <c r="L29" s="220">
        <f>$J27-L27</f>
        <v>0</v>
      </c>
      <c r="M29" s="220">
        <f t="shared" ref="M29:AI29" si="23">$J27-M27</f>
        <v>0</v>
      </c>
      <c r="N29" s="220">
        <f t="shared" si="23"/>
        <v>0</v>
      </c>
      <c r="O29" s="220">
        <f t="shared" si="23"/>
        <v>0</v>
      </c>
      <c r="P29" s="220">
        <f t="shared" si="23"/>
        <v>0</v>
      </c>
      <c r="Q29" s="220">
        <f t="shared" si="23"/>
        <v>0</v>
      </c>
      <c r="R29" s="220">
        <f t="shared" si="23"/>
        <v>0</v>
      </c>
      <c r="S29" s="220">
        <f t="shared" si="23"/>
        <v>0</v>
      </c>
      <c r="T29" s="220">
        <f t="shared" si="23"/>
        <v>0</v>
      </c>
      <c r="U29" s="220">
        <f t="shared" si="23"/>
        <v>0</v>
      </c>
      <c r="V29" s="220">
        <f t="shared" si="23"/>
        <v>0</v>
      </c>
      <c r="W29" s="220">
        <f t="shared" si="23"/>
        <v>0</v>
      </c>
      <c r="X29" s="220">
        <f t="shared" si="23"/>
        <v>16474.544006845856</v>
      </c>
      <c r="Y29" s="220">
        <f t="shared" si="23"/>
        <v>31562.399716410146</v>
      </c>
      <c r="Z29" s="220">
        <f t="shared" si="23"/>
        <v>31562.399716410146</v>
      </c>
      <c r="AA29" s="220">
        <f t="shared" si="23"/>
        <v>31562.399716410146</v>
      </c>
      <c r="AB29" s="220">
        <f t="shared" si="23"/>
        <v>31562.399716410146</v>
      </c>
      <c r="AC29" s="220">
        <f t="shared" si="23"/>
        <v>31562.399716410146</v>
      </c>
      <c r="AD29" s="220">
        <f t="shared" si="23"/>
        <v>31562.399716410146</v>
      </c>
      <c r="AE29" s="220">
        <f t="shared" si="23"/>
        <v>31562.399716410146</v>
      </c>
      <c r="AF29" s="220">
        <f t="shared" si="23"/>
        <v>31562.399716410146</v>
      </c>
      <c r="AG29" s="220">
        <f t="shared" si="23"/>
        <v>31562.399716410146</v>
      </c>
      <c r="AH29" s="220">
        <f t="shared" si="23"/>
        <v>31562.399716410146</v>
      </c>
      <c r="AI29" s="220">
        <f t="shared" si="23"/>
        <v>537504.53580414876</v>
      </c>
      <c r="AJ29" s="102"/>
    </row>
    <row r="30" spans="1:36" customFormat="1" ht="15.75" customHeight="1" x14ac:dyDescent="0.3">
      <c r="A30" s="239" t="s">
        <v>70</v>
      </c>
      <c r="B30" s="254">
        <f>SUMPRODUCT(B25:B26,C25:C26)/C27</f>
        <v>24.382147462859823</v>
      </c>
      <c r="C30" s="77"/>
      <c r="D30" s="41"/>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row>
  </sheetData>
  <mergeCells count="14">
    <mergeCell ref="AJ4:AJ5"/>
    <mergeCell ref="A12:A13"/>
    <mergeCell ref="B12:B13"/>
    <mergeCell ref="C12:C13"/>
    <mergeCell ref="D12:D13"/>
    <mergeCell ref="A4:A5"/>
    <mergeCell ref="B4:B5"/>
    <mergeCell ref="C4:C5"/>
    <mergeCell ref="D4:D5"/>
    <mergeCell ref="A23:A24"/>
    <mergeCell ref="B23:B24"/>
    <mergeCell ref="C23:C24"/>
    <mergeCell ref="D23:D24"/>
    <mergeCell ref="AJ23:AJ24"/>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443D-6A07-424E-827E-84E995987310}">
  <dimension ref="A1:AJ10"/>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383</v>
      </c>
    </row>
    <row r="2" spans="1:36" x14ac:dyDescent="0.3">
      <c r="A2" s="134"/>
      <c r="B2" s="41"/>
      <c r="C2" s="41"/>
      <c r="D2" s="41"/>
      <c r="E2" s="41"/>
      <c r="F2" s="41"/>
      <c r="G2" s="41"/>
      <c r="H2" s="41"/>
      <c r="I2" s="41"/>
      <c r="J2" s="41"/>
      <c r="K2" s="41"/>
      <c r="L2" s="41"/>
      <c r="M2" s="41"/>
      <c r="N2" s="41"/>
      <c r="O2" s="41"/>
      <c r="P2" s="41"/>
      <c r="Q2" s="41"/>
      <c r="R2" s="41"/>
      <c r="S2" s="41"/>
      <c r="T2" s="41"/>
    </row>
    <row r="3" spans="1:36" ht="15.75" customHeight="1" x14ac:dyDescent="0.3">
      <c r="A3" s="561" t="s">
        <v>314</v>
      </c>
      <c r="B3" s="563" t="s">
        <v>0</v>
      </c>
      <c r="C3" s="563" t="s">
        <v>412</v>
      </c>
      <c r="D3" s="563" t="s">
        <v>60</v>
      </c>
      <c r="E3" s="131"/>
      <c r="F3" s="29"/>
      <c r="G3" s="29"/>
      <c r="H3" s="29"/>
      <c r="I3" s="133"/>
      <c r="J3" s="151" t="s">
        <v>414</v>
      </c>
      <c r="K3" s="29"/>
      <c r="L3" s="29"/>
      <c r="M3" s="29"/>
      <c r="N3" s="29"/>
      <c r="O3" s="29"/>
      <c r="P3" s="29"/>
      <c r="Q3" s="29"/>
      <c r="R3" s="29"/>
      <c r="S3" s="29"/>
      <c r="T3" s="29"/>
      <c r="U3" s="29"/>
      <c r="V3" s="29"/>
      <c r="W3" s="29"/>
      <c r="X3" s="29"/>
      <c r="Y3" s="29"/>
      <c r="Z3" s="29"/>
      <c r="AA3" s="29"/>
      <c r="AB3" s="29"/>
      <c r="AC3" s="29"/>
      <c r="AD3" s="29"/>
      <c r="AE3" s="29"/>
      <c r="AF3" s="29"/>
      <c r="AG3" s="29"/>
      <c r="AH3" s="29"/>
      <c r="AI3" s="29"/>
      <c r="AJ3" s="559" t="s">
        <v>1</v>
      </c>
    </row>
    <row r="4" spans="1:36" x14ac:dyDescent="0.3">
      <c r="A4" s="566"/>
      <c r="B4" s="565"/>
      <c r="C4" s="565"/>
      <c r="D4" s="565"/>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60"/>
    </row>
    <row r="5" spans="1:36" s="238" customFormat="1" x14ac:dyDescent="0.3">
      <c r="A5" s="499" t="s">
        <v>371</v>
      </c>
      <c r="B5" s="504">
        <v>7.3</v>
      </c>
      <c r="C5" s="507">
        <v>5247.3241859365016</v>
      </c>
      <c r="D5" s="508">
        <v>0.93</v>
      </c>
      <c r="E5" s="250"/>
      <c r="F5" s="224"/>
      <c r="G5" s="224"/>
      <c r="H5" s="224"/>
      <c r="I5" s="224"/>
      <c r="J5" s="219">
        <v>4880.0114929209467</v>
      </c>
      <c r="K5" s="219">
        <v>4880.0114929209467</v>
      </c>
      <c r="L5" s="223">
        <v>4880.0114929209467</v>
      </c>
      <c r="M5" s="223">
        <v>4880.0114929209467</v>
      </c>
      <c r="N5" s="223">
        <v>4880.0114929209467</v>
      </c>
      <c r="O5" s="223">
        <v>4880.0114929209467</v>
      </c>
      <c r="P5" s="223">
        <v>4880.0114929209467</v>
      </c>
      <c r="Q5" s="223">
        <v>1464.0034478762839</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SUM(E5:AI5)</f>
        <v>35624.083898322904</v>
      </c>
    </row>
    <row r="6" spans="1:36" s="387" customFormat="1" x14ac:dyDescent="0.3">
      <c r="A6" s="439" t="s">
        <v>372</v>
      </c>
      <c r="B6" s="243"/>
      <c r="C6" s="505">
        <f>SUM(C5:C5)</f>
        <v>5247.3241859365016</v>
      </c>
      <c r="D6" s="506">
        <f>K6/C6</f>
        <v>0.93</v>
      </c>
      <c r="E6" s="230"/>
      <c r="F6" s="230"/>
      <c r="G6" s="230"/>
      <c r="H6" s="230"/>
      <c r="I6" s="230"/>
      <c r="J6" s="220">
        <f>SUM(J5:J5)</f>
        <v>4880.0114929209467</v>
      </c>
      <c r="K6" s="220">
        <f t="shared" ref="K6:AJ6" si="1">SUM(K5:K5)</f>
        <v>4880.0114929209467</v>
      </c>
      <c r="L6" s="228">
        <f t="shared" si="1"/>
        <v>4880.0114929209467</v>
      </c>
      <c r="M6" s="228">
        <f t="shared" si="1"/>
        <v>4880.0114929209467</v>
      </c>
      <c r="N6" s="228">
        <f t="shared" si="1"/>
        <v>4880.0114929209467</v>
      </c>
      <c r="O6" s="228">
        <f t="shared" si="1"/>
        <v>4880.0114929209467</v>
      </c>
      <c r="P6" s="228">
        <f t="shared" si="1"/>
        <v>4880.0114929209467</v>
      </c>
      <c r="Q6" s="228">
        <f t="shared" si="1"/>
        <v>1464.0034478762839</v>
      </c>
      <c r="R6" s="228">
        <f t="shared" si="1"/>
        <v>0</v>
      </c>
      <c r="S6" s="228">
        <f t="shared" si="1"/>
        <v>0</v>
      </c>
      <c r="T6" s="228">
        <f t="shared" si="1"/>
        <v>0</v>
      </c>
      <c r="U6" s="228">
        <f t="shared" si="1"/>
        <v>0</v>
      </c>
      <c r="V6" s="228">
        <f t="shared" si="1"/>
        <v>0</v>
      </c>
      <c r="W6" s="228">
        <f t="shared" si="1"/>
        <v>0</v>
      </c>
      <c r="X6" s="228">
        <f t="shared" si="1"/>
        <v>0</v>
      </c>
      <c r="Y6" s="228">
        <f t="shared" si="1"/>
        <v>0</v>
      </c>
      <c r="Z6" s="228">
        <f t="shared" si="1"/>
        <v>0</v>
      </c>
      <c r="AA6" s="228">
        <f t="shared" si="1"/>
        <v>0</v>
      </c>
      <c r="AB6" s="228">
        <f t="shared" si="1"/>
        <v>0</v>
      </c>
      <c r="AC6" s="228">
        <f t="shared" si="1"/>
        <v>0</v>
      </c>
      <c r="AD6" s="228">
        <f t="shared" si="1"/>
        <v>0</v>
      </c>
      <c r="AE6" s="228">
        <f t="shared" si="1"/>
        <v>0</v>
      </c>
      <c r="AF6" s="228">
        <f t="shared" si="1"/>
        <v>0</v>
      </c>
      <c r="AG6" s="228">
        <f t="shared" si="1"/>
        <v>0</v>
      </c>
      <c r="AH6" s="228">
        <f t="shared" si="1"/>
        <v>0</v>
      </c>
      <c r="AI6" s="228">
        <f t="shared" si="1"/>
        <v>0</v>
      </c>
      <c r="AJ6" s="220">
        <f t="shared" si="1"/>
        <v>35624.083898322904</v>
      </c>
    </row>
    <row r="7" spans="1:36" s="387" customFormat="1" x14ac:dyDescent="0.3">
      <c r="A7" s="439" t="s">
        <v>172</v>
      </c>
      <c r="B7" s="231"/>
      <c r="C7" s="232"/>
      <c r="D7" s="233"/>
      <c r="E7" s="230"/>
      <c r="F7" s="230"/>
      <c r="G7" s="230"/>
      <c r="H7" s="230"/>
      <c r="I7" s="230"/>
      <c r="J7" s="220">
        <f>J6-J6</f>
        <v>0</v>
      </c>
      <c r="K7" s="220">
        <f>K6-K6</f>
        <v>0</v>
      </c>
      <c r="L7" s="234">
        <f>K6-L6</f>
        <v>0</v>
      </c>
      <c r="M7" s="234">
        <f t="shared" ref="M7:AI7" si="2">L6-M6</f>
        <v>0</v>
      </c>
      <c r="N7" s="234">
        <f t="shared" si="2"/>
        <v>0</v>
      </c>
      <c r="O7" s="234">
        <f t="shared" si="2"/>
        <v>0</v>
      </c>
      <c r="P7" s="234">
        <f t="shared" si="2"/>
        <v>0</v>
      </c>
      <c r="Q7" s="234">
        <f t="shared" si="2"/>
        <v>3416.008045044663</v>
      </c>
      <c r="R7" s="234">
        <f t="shared" si="2"/>
        <v>1464.0034478762839</v>
      </c>
      <c r="S7" s="234">
        <f t="shared" si="2"/>
        <v>0</v>
      </c>
      <c r="T7" s="234">
        <f t="shared" si="2"/>
        <v>0</v>
      </c>
      <c r="U7" s="234">
        <f t="shared" si="2"/>
        <v>0</v>
      </c>
      <c r="V7" s="234">
        <f t="shared" si="2"/>
        <v>0</v>
      </c>
      <c r="W7" s="234">
        <f t="shared" si="2"/>
        <v>0</v>
      </c>
      <c r="X7" s="234">
        <f t="shared" si="2"/>
        <v>0</v>
      </c>
      <c r="Y7" s="234">
        <f t="shared" si="2"/>
        <v>0</v>
      </c>
      <c r="Z7" s="234">
        <f t="shared" si="2"/>
        <v>0</v>
      </c>
      <c r="AA7" s="234">
        <f t="shared" si="2"/>
        <v>0</v>
      </c>
      <c r="AB7" s="234">
        <f t="shared" si="2"/>
        <v>0</v>
      </c>
      <c r="AC7" s="234">
        <f t="shared" si="2"/>
        <v>0</v>
      </c>
      <c r="AD7" s="234">
        <f t="shared" si="2"/>
        <v>0</v>
      </c>
      <c r="AE7" s="234">
        <f t="shared" si="2"/>
        <v>0</v>
      </c>
      <c r="AF7" s="234">
        <f t="shared" si="2"/>
        <v>0</v>
      </c>
      <c r="AG7" s="234">
        <f t="shared" si="2"/>
        <v>0</v>
      </c>
      <c r="AH7" s="234">
        <f t="shared" si="2"/>
        <v>0</v>
      </c>
      <c r="AI7" s="234">
        <f t="shared" si="2"/>
        <v>0</v>
      </c>
      <c r="AJ7" s="235"/>
    </row>
    <row r="8" spans="1:36" s="387" customFormat="1" x14ac:dyDescent="0.3">
      <c r="A8" s="439" t="s">
        <v>173</v>
      </c>
      <c r="B8" s="231"/>
      <c r="C8" s="232"/>
      <c r="D8" s="233"/>
      <c r="E8" s="230"/>
      <c r="F8" s="230"/>
      <c r="G8" s="230"/>
      <c r="H8" s="230"/>
      <c r="I8" s="230"/>
      <c r="J8" s="220">
        <f>$J$6-J6</f>
        <v>0</v>
      </c>
      <c r="K8" s="220">
        <f>$K$6-K6</f>
        <v>0</v>
      </c>
      <c r="L8" s="236">
        <f>$K$6-L6</f>
        <v>0</v>
      </c>
      <c r="M8" s="236">
        <f t="shared" ref="M8:AI8" si="3">$K$6-M6</f>
        <v>0</v>
      </c>
      <c r="N8" s="236">
        <f t="shared" si="3"/>
        <v>0</v>
      </c>
      <c r="O8" s="236">
        <f t="shared" si="3"/>
        <v>0</v>
      </c>
      <c r="P8" s="236">
        <f t="shared" si="3"/>
        <v>0</v>
      </c>
      <c r="Q8" s="236">
        <f t="shared" si="3"/>
        <v>3416.008045044663</v>
      </c>
      <c r="R8" s="236">
        <f t="shared" si="3"/>
        <v>4880.0114929209467</v>
      </c>
      <c r="S8" s="236">
        <f t="shared" si="3"/>
        <v>4880.0114929209467</v>
      </c>
      <c r="T8" s="236">
        <f t="shared" si="3"/>
        <v>4880.0114929209467</v>
      </c>
      <c r="U8" s="236">
        <f t="shared" si="3"/>
        <v>4880.0114929209467</v>
      </c>
      <c r="V8" s="236">
        <f t="shared" si="3"/>
        <v>4880.0114929209467</v>
      </c>
      <c r="W8" s="236">
        <f t="shared" si="3"/>
        <v>4880.0114929209467</v>
      </c>
      <c r="X8" s="236">
        <f t="shared" si="3"/>
        <v>4880.0114929209467</v>
      </c>
      <c r="Y8" s="236">
        <f t="shared" si="3"/>
        <v>4880.0114929209467</v>
      </c>
      <c r="Z8" s="236">
        <f t="shared" si="3"/>
        <v>4880.0114929209467</v>
      </c>
      <c r="AA8" s="236">
        <f t="shared" si="3"/>
        <v>4880.0114929209467</v>
      </c>
      <c r="AB8" s="236">
        <f t="shared" si="3"/>
        <v>4880.0114929209467</v>
      </c>
      <c r="AC8" s="236">
        <f t="shared" si="3"/>
        <v>4880.0114929209467</v>
      </c>
      <c r="AD8" s="236">
        <f t="shared" si="3"/>
        <v>4880.0114929209467</v>
      </c>
      <c r="AE8" s="236">
        <f t="shared" si="3"/>
        <v>4880.0114929209467</v>
      </c>
      <c r="AF8" s="236">
        <f t="shared" si="3"/>
        <v>4880.0114929209467</v>
      </c>
      <c r="AG8" s="236">
        <f t="shared" si="3"/>
        <v>4880.0114929209467</v>
      </c>
      <c r="AH8" s="236">
        <f t="shared" si="3"/>
        <v>4880.0114929209467</v>
      </c>
      <c r="AI8" s="236">
        <f t="shared" si="3"/>
        <v>4880.0114929209467</v>
      </c>
      <c r="AJ8" s="237"/>
    </row>
    <row r="9" spans="1:36" s="387" customFormat="1" x14ac:dyDescent="0.3">
      <c r="A9" s="239" t="s">
        <v>70</v>
      </c>
      <c r="B9" s="498">
        <f>SUMPRODUCT(B5:B5,C5:C5)/C6</f>
        <v>7.3</v>
      </c>
      <c r="C9" s="241"/>
      <c r="D9" s="241"/>
      <c r="E9" s="241"/>
      <c r="F9" s="241"/>
      <c r="G9" s="241"/>
      <c r="H9" s="241"/>
      <c r="I9" s="241"/>
      <c r="J9" s="241"/>
      <c r="K9" s="241"/>
      <c r="L9" s="241"/>
      <c r="M9" s="241"/>
      <c r="N9" s="241"/>
      <c r="O9" s="241"/>
      <c r="P9" s="241"/>
      <c r="Q9" s="241"/>
      <c r="R9" s="241"/>
      <c r="S9" s="241"/>
      <c r="T9" s="241"/>
    </row>
    <row r="10" spans="1:36" x14ac:dyDescent="0.3">
      <c r="A10" s="41"/>
      <c r="B10" s="123"/>
      <c r="C10" s="41"/>
      <c r="D10" s="41"/>
      <c r="E10" s="41"/>
      <c r="F10" s="41"/>
      <c r="G10" s="41"/>
      <c r="H10" s="41"/>
      <c r="I10" s="41"/>
      <c r="J10" s="41"/>
      <c r="K10" s="41"/>
      <c r="L10" s="41"/>
      <c r="M10" s="41"/>
      <c r="N10" s="41"/>
      <c r="O10" s="41"/>
      <c r="P10" s="41"/>
      <c r="Q10" s="41"/>
      <c r="R10" s="41"/>
      <c r="S10" s="41"/>
      <c r="T10" s="41"/>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E3C4-86DF-4AD5-911F-2388AC76C5B7}">
  <dimension ref="A1:AJ10"/>
  <sheetViews>
    <sheetView workbookViewId="0">
      <selection activeCell="AL27" sqref="AL27"/>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17" width="7.77734375" customWidth="1"/>
    <col min="18" max="35" width="7.77734375" hidden="1" customWidth="1"/>
    <col min="36" max="36" width="9.77734375" customWidth="1"/>
  </cols>
  <sheetData>
    <row r="1" spans="1:36" ht="15.75" customHeight="1" x14ac:dyDescent="0.3">
      <c r="A1" s="28" t="s">
        <v>685</v>
      </c>
    </row>
    <row r="2" spans="1:36" x14ac:dyDescent="0.3">
      <c r="A2" s="134"/>
      <c r="B2" s="41"/>
      <c r="C2" s="41"/>
      <c r="D2" s="41"/>
      <c r="E2" s="41"/>
      <c r="F2" s="41"/>
      <c r="G2" s="41"/>
      <c r="H2" s="41"/>
      <c r="I2" s="41"/>
      <c r="J2" s="41"/>
      <c r="K2" s="41"/>
      <c r="L2" s="41"/>
      <c r="M2" s="41"/>
      <c r="N2" s="41"/>
      <c r="O2" s="41"/>
      <c r="P2" s="41"/>
      <c r="Q2" s="41"/>
      <c r="R2" s="41"/>
      <c r="S2" s="41"/>
    </row>
    <row r="3" spans="1:36" ht="15.75" customHeight="1" x14ac:dyDescent="0.3">
      <c r="A3" s="561" t="s">
        <v>314</v>
      </c>
      <c r="B3" s="563" t="s">
        <v>0</v>
      </c>
      <c r="C3" s="563" t="s">
        <v>412</v>
      </c>
      <c r="D3" s="563" t="s">
        <v>60</v>
      </c>
      <c r="E3" s="131"/>
      <c r="F3" s="29"/>
      <c r="G3" s="29"/>
      <c r="H3" s="29"/>
      <c r="I3" s="133"/>
      <c r="J3" s="151" t="s">
        <v>414</v>
      </c>
      <c r="K3" s="29"/>
      <c r="L3" s="29"/>
      <c r="M3" s="29"/>
      <c r="N3" s="29"/>
      <c r="O3" s="29"/>
      <c r="P3" s="29"/>
      <c r="Q3" s="29"/>
      <c r="R3" s="29"/>
      <c r="S3" s="29"/>
      <c r="T3" s="29"/>
      <c r="U3" s="29"/>
      <c r="V3" s="29"/>
      <c r="W3" s="29"/>
      <c r="X3" s="29"/>
      <c r="Y3" s="29"/>
      <c r="Z3" s="29"/>
      <c r="AA3" s="29"/>
      <c r="AB3" s="29"/>
      <c r="AC3" s="29"/>
      <c r="AD3" s="29"/>
      <c r="AE3" s="29"/>
      <c r="AF3" s="29"/>
      <c r="AG3" s="29"/>
      <c r="AH3" s="29"/>
      <c r="AI3" s="29"/>
      <c r="AJ3" s="559" t="s">
        <v>1</v>
      </c>
    </row>
    <row r="4" spans="1:36" x14ac:dyDescent="0.3">
      <c r="A4" s="566"/>
      <c r="B4" s="565"/>
      <c r="C4" s="565"/>
      <c r="D4" s="565"/>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60"/>
    </row>
    <row r="5" spans="1:36" s="238" customFormat="1" x14ac:dyDescent="0.3">
      <c r="A5" s="499" t="s">
        <v>370</v>
      </c>
      <c r="B5" s="504">
        <v>7</v>
      </c>
      <c r="C5" s="507">
        <v>37.9814115328996</v>
      </c>
      <c r="D5" s="508">
        <v>1</v>
      </c>
      <c r="E5" s="250"/>
      <c r="F5" s="224"/>
      <c r="G5" s="224"/>
      <c r="H5" s="224"/>
      <c r="I5" s="224"/>
      <c r="J5" s="219">
        <v>37.9814115328996</v>
      </c>
      <c r="K5" s="219">
        <v>37.9814115328996</v>
      </c>
      <c r="L5" s="223">
        <v>37.9814115328996</v>
      </c>
      <c r="M5" s="223">
        <v>37.9814115328996</v>
      </c>
      <c r="N5" s="223">
        <v>37.9814115328996</v>
      </c>
      <c r="O5" s="223">
        <v>37.9814115328996</v>
      </c>
      <c r="P5" s="223">
        <v>37.9814115328996</v>
      </c>
      <c r="Q5" s="223">
        <v>0</v>
      </c>
      <c r="R5" s="223">
        <v>0</v>
      </c>
      <c r="S5" s="223">
        <v>0</v>
      </c>
      <c r="T5" s="223">
        <v>0</v>
      </c>
      <c r="U5" s="223">
        <v>0</v>
      </c>
      <c r="V5" s="223">
        <v>0</v>
      </c>
      <c r="W5" s="223">
        <v>0</v>
      </c>
      <c r="X5" s="223">
        <v>0</v>
      </c>
      <c r="Y5" s="223">
        <v>0</v>
      </c>
      <c r="Z5" s="223">
        <v>0</v>
      </c>
      <c r="AA5" s="223">
        <v>0</v>
      </c>
      <c r="AB5" s="223">
        <v>0</v>
      </c>
      <c r="AC5" s="223">
        <v>0</v>
      </c>
      <c r="AD5" s="223">
        <v>0</v>
      </c>
      <c r="AE5" s="223">
        <v>0</v>
      </c>
      <c r="AF5" s="223">
        <v>0</v>
      </c>
      <c r="AG5" s="223">
        <v>0</v>
      </c>
      <c r="AH5" s="223">
        <v>0</v>
      </c>
      <c r="AI5" s="223">
        <v>0</v>
      </c>
      <c r="AJ5" s="258">
        <f>SUM(E5:AI5)</f>
        <v>265.86988073029715</v>
      </c>
    </row>
    <row r="6" spans="1:36" s="387" customFormat="1" x14ac:dyDescent="0.3">
      <c r="A6" s="439" t="s">
        <v>372</v>
      </c>
      <c r="B6" s="243"/>
      <c r="C6" s="505">
        <f>SUM(C5:C5)</f>
        <v>37.9814115328996</v>
      </c>
      <c r="D6" s="506">
        <f>J6/C6</f>
        <v>1</v>
      </c>
      <c r="E6" s="230"/>
      <c r="F6" s="230"/>
      <c r="G6" s="230"/>
      <c r="H6" s="230"/>
      <c r="I6" s="230"/>
      <c r="J6" s="220">
        <f t="shared" ref="J6:AJ6" si="1">SUM(J5:J5)</f>
        <v>37.9814115328996</v>
      </c>
      <c r="K6" s="220">
        <f t="shared" si="1"/>
        <v>37.9814115328996</v>
      </c>
      <c r="L6" s="228">
        <f t="shared" si="1"/>
        <v>37.9814115328996</v>
      </c>
      <c r="M6" s="228">
        <f t="shared" si="1"/>
        <v>37.9814115328996</v>
      </c>
      <c r="N6" s="228">
        <f t="shared" si="1"/>
        <v>37.9814115328996</v>
      </c>
      <c r="O6" s="228">
        <f t="shared" si="1"/>
        <v>37.9814115328996</v>
      </c>
      <c r="P6" s="228">
        <f t="shared" si="1"/>
        <v>37.9814115328996</v>
      </c>
      <c r="Q6" s="228">
        <f t="shared" si="1"/>
        <v>0</v>
      </c>
      <c r="R6" s="228">
        <f t="shared" si="1"/>
        <v>0</v>
      </c>
      <c r="S6" s="228">
        <f t="shared" si="1"/>
        <v>0</v>
      </c>
      <c r="T6" s="228">
        <f t="shared" si="1"/>
        <v>0</v>
      </c>
      <c r="U6" s="228">
        <f t="shared" si="1"/>
        <v>0</v>
      </c>
      <c r="V6" s="228">
        <f t="shared" si="1"/>
        <v>0</v>
      </c>
      <c r="W6" s="228">
        <f t="shared" si="1"/>
        <v>0</v>
      </c>
      <c r="X6" s="228">
        <f t="shared" si="1"/>
        <v>0</v>
      </c>
      <c r="Y6" s="228">
        <f t="shared" si="1"/>
        <v>0</v>
      </c>
      <c r="Z6" s="228">
        <f t="shared" si="1"/>
        <v>0</v>
      </c>
      <c r="AA6" s="228">
        <f t="shared" si="1"/>
        <v>0</v>
      </c>
      <c r="AB6" s="228">
        <f t="shared" si="1"/>
        <v>0</v>
      </c>
      <c r="AC6" s="228">
        <f t="shared" si="1"/>
        <v>0</v>
      </c>
      <c r="AD6" s="228">
        <f t="shared" si="1"/>
        <v>0</v>
      </c>
      <c r="AE6" s="228">
        <f t="shared" si="1"/>
        <v>0</v>
      </c>
      <c r="AF6" s="228">
        <f t="shared" si="1"/>
        <v>0</v>
      </c>
      <c r="AG6" s="228">
        <f t="shared" si="1"/>
        <v>0</v>
      </c>
      <c r="AH6" s="228">
        <f t="shared" si="1"/>
        <v>0</v>
      </c>
      <c r="AI6" s="228">
        <f t="shared" si="1"/>
        <v>0</v>
      </c>
      <c r="AJ6" s="220">
        <f t="shared" si="1"/>
        <v>265.86988073029715</v>
      </c>
    </row>
    <row r="7" spans="1:36" s="387" customFormat="1" x14ac:dyDescent="0.3">
      <c r="A7" s="439" t="s">
        <v>373</v>
      </c>
      <c r="B7" s="231"/>
      <c r="C7" s="232"/>
      <c r="D7" s="233"/>
      <c r="E7" s="230"/>
      <c r="F7" s="230"/>
      <c r="G7" s="230"/>
      <c r="H7" s="230"/>
      <c r="I7" s="230"/>
      <c r="J7" s="220">
        <v>0</v>
      </c>
      <c r="K7" s="220">
        <f>J6-K6</f>
        <v>0</v>
      </c>
      <c r="L7" s="234">
        <f t="shared" ref="L7:AI7" si="2">K6-L6</f>
        <v>0</v>
      </c>
      <c r="M7" s="234">
        <f t="shared" si="2"/>
        <v>0</v>
      </c>
      <c r="N7" s="234">
        <f t="shared" si="2"/>
        <v>0</v>
      </c>
      <c r="O7" s="234">
        <f t="shared" si="2"/>
        <v>0</v>
      </c>
      <c r="P7" s="234">
        <f t="shared" si="2"/>
        <v>0</v>
      </c>
      <c r="Q7" s="234">
        <f t="shared" si="2"/>
        <v>37.9814115328996</v>
      </c>
      <c r="R7" s="234">
        <f t="shared" si="2"/>
        <v>0</v>
      </c>
      <c r="S7" s="234">
        <f t="shared" si="2"/>
        <v>0</v>
      </c>
      <c r="T7" s="234">
        <f t="shared" si="2"/>
        <v>0</v>
      </c>
      <c r="U7" s="234">
        <f t="shared" si="2"/>
        <v>0</v>
      </c>
      <c r="V7" s="234">
        <f t="shared" si="2"/>
        <v>0</v>
      </c>
      <c r="W7" s="234">
        <f t="shared" si="2"/>
        <v>0</v>
      </c>
      <c r="X7" s="234">
        <f t="shared" si="2"/>
        <v>0</v>
      </c>
      <c r="Y7" s="234">
        <f t="shared" si="2"/>
        <v>0</v>
      </c>
      <c r="Z7" s="234">
        <f t="shared" si="2"/>
        <v>0</v>
      </c>
      <c r="AA7" s="234">
        <f t="shared" si="2"/>
        <v>0</v>
      </c>
      <c r="AB7" s="234">
        <f t="shared" si="2"/>
        <v>0</v>
      </c>
      <c r="AC7" s="234">
        <f t="shared" si="2"/>
        <v>0</v>
      </c>
      <c r="AD7" s="234">
        <f t="shared" si="2"/>
        <v>0</v>
      </c>
      <c r="AE7" s="234">
        <f t="shared" si="2"/>
        <v>0</v>
      </c>
      <c r="AF7" s="234">
        <f t="shared" si="2"/>
        <v>0</v>
      </c>
      <c r="AG7" s="234">
        <f t="shared" si="2"/>
        <v>0</v>
      </c>
      <c r="AH7" s="234">
        <f t="shared" si="2"/>
        <v>0</v>
      </c>
      <c r="AI7" s="234">
        <f t="shared" si="2"/>
        <v>0</v>
      </c>
      <c r="AJ7" s="235"/>
    </row>
    <row r="8" spans="1:36" s="387" customFormat="1" x14ac:dyDescent="0.3">
      <c r="A8" s="439" t="s">
        <v>374</v>
      </c>
      <c r="B8" s="231"/>
      <c r="C8" s="232"/>
      <c r="D8" s="233"/>
      <c r="E8" s="230"/>
      <c r="F8" s="230"/>
      <c r="G8" s="230"/>
      <c r="H8" s="230"/>
      <c r="I8" s="230"/>
      <c r="J8" s="220">
        <f>$J$6-J6</f>
        <v>0</v>
      </c>
      <c r="K8" s="220">
        <f t="shared" ref="K8" si="3">$J$6-K6</f>
        <v>0</v>
      </c>
      <c r="L8" s="236">
        <f t="shared" ref="L8:AI8" si="4">$J$6-L6</f>
        <v>0</v>
      </c>
      <c r="M8" s="236">
        <f t="shared" si="4"/>
        <v>0</v>
      </c>
      <c r="N8" s="236">
        <f t="shared" si="4"/>
        <v>0</v>
      </c>
      <c r="O8" s="236">
        <f t="shared" si="4"/>
        <v>0</v>
      </c>
      <c r="P8" s="236">
        <f t="shared" si="4"/>
        <v>0</v>
      </c>
      <c r="Q8" s="236">
        <f t="shared" si="4"/>
        <v>37.9814115328996</v>
      </c>
      <c r="R8" s="236">
        <f t="shared" si="4"/>
        <v>37.9814115328996</v>
      </c>
      <c r="S8" s="236">
        <f t="shared" si="4"/>
        <v>37.9814115328996</v>
      </c>
      <c r="T8" s="236">
        <f t="shared" si="4"/>
        <v>37.9814115328996</v>
      </c>
      <c r="U8" s="236">
        <f t="shared" si="4"/>
        <v>37.9814115328996</v>
      </c>
      <c r="V8" s="236">
        <f t="shared" si="4"/>
        <v>37.9814115328996</v>
      </c>
      <c r="W8" s="236">
        <f t="shared" si="4"/>
        <v>37.9814115328996</v>
      </c>
      <c r="X8" s="236">
        <f t="shared" si="4"/>
        <v>37.9814115328996</v>
      </c>
      <c r="Y8" s="236">
        <f t="shared" si="4"/>
        <v>37.9814115328996</v>
      </c>
      <c r="Z8" s="236">
        <f t="shared" si="4"/>
        <v>37.9814115328996</v>
      </c>
      <c r="AA8" s="236">
        <f t="shared" si="4"/>
        <v>37.9814115328996</v>
      </c>
      <c r="AB8" s="236">
        <f t="shared" si="4"/>
        <v>37.9814115328996</v>
      </c>
      <c r="AC8" s="236">
        <f t="shared" si="4"/>
        <v>37.9814115328996</v>
      </c>
      <c r="AD8" s="236">
        <f t="shared" si="4"/>
        <v>37.9814115328996</v>
      </c>
      <c r="AE8" s="236">
        <f t="shared" si="4"/>
        <v>37.9814115328996</v>
      </c>
      <c r="AF8" s="236">
        <f t="shared" si="4"/>
        <v>37.9814115328996</v>
      </c>
      <c r="AG8" s="236">
        <f t="shared" si="4"/>
        <v>37.9814115328996</v>
      </c>
      <c r="AH8" s="236">
        <f t="shared" si="4"/>
        <v>37.9814115328996</v>
      </c>
      <c r="AI8" s="236">
        <f t="shared" si="4"/>
        <v>37.9814115328996</v>
      </c>
      <c r="AJ8" s="237"/>
    </row>
    <row r="9" spans="1:36" s="387" customFormat="1" x14ac:dyDescent="0.3">
      <c r="A9" s="239" t="s">
        <v>70</v>
      </c>
      <c r="B9" s="498">
        <f>SUMPRODUCT(B5:B5,C5:C5)/C6</f>
        <v>7</v>
      </c>
      <c r="C9" s="241"/>
      <c r="D9" s="241"/>
      <c r="E9" s="241"/>
      <c r="F9" s="241"/>
      <c r="G9" s="241"/>
      <c r="H9" s="241"/>
      <c r="I9" s="241"/>
      <c r="J9" s="241"/>
      <c r="K9" s="241"/>
      <c r="L9" s="241"/>
      <c r="M9" s="241"/>
      <c r="N9" s="241"/>
      <c r="O9" s="241"/>
      <c r="P9" s="241"/>
      <c r="Q9" s="241"/>
      <c r="R9" s="241"/>
      <c r="S9" s="241"/>
      <c r="T9" s="241"/>
    </row>
    <row r="10" spans="1:36" x14ac:dyDescent="0.3">
      <c r="A10" s="41"/>
      <c r="B10" s="123"/>
      <c r="C10" s="41"/>
      <c r="D10" s="41"/>
      <c r="E10" s="41"/>
      <c r="F10" s="41"/>
      <c r="G10" s="41"/>
      <c r="H10" s="41"/>
      <c r="I10" s="41"/>
      <c r="J10" s="41"/>
      <c r="K10" s="41"/>
      <c r="L10" s="41"/>
      <c r="M10" s="41"/>
      <c r="N10" s="41"/>
      <c r="O10" s="41"/>
      <c r="P10" s="41"/>
      <c r="Q10" s="41"/>
      <c r="R10" s="41"/>
      <c r="S10" s="41"/>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D71F-C9E1-45D5-9E6C-98AC47DA7816}">
  <dimension ref="A1:AJ10"/>
  <sheetViews>
    <sheetView workbookViewId="0">
      <selection activeCell="A11" sqref="A11:XFD12"/>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1" width="7.77734375" customWidth="1"/>
    <col min="32" max="35" width="7.77734375" hidden="1" customWidth="1"/>
    <col min="36" max="36" width="9.77734375" customWidth="1"/>
  </cols>
  <sheetData>
    <row r="1" spans="1:36" ht="15.75" customHeight="1" x14ac:dyDescent="0.3">
      <c r="A1" s="28" t="s">
        <v>686</v>
      </c>
    </row>
    <row r="2" spans="1:36" x14ac:dyDescent="0.3">
      <c r="A2" s="49"/>
    </row>
    <row r="3" spans="1:36" ht="15.75" customHeight="1" x14ac:dyDescent="0.3">
      <c r="A3" s="561" t="s">
        <v>314</v>
      </c>
      <c r="B3" s="563" t="s">
        <v>0</v>
      </c>
      <c r="C3" s="563" t="s">
        <v>412</v>
      </c>
      <c r="D3" s="563" t="s">
        <v>60</v>
      </c>
      <c r="E3" s="151"/>
      <c r="F3" s="135"/>
      <c r="G3" s="135"/>
      <c r="H3" s="135"/>
      <c r="I3" s="135"/>
      <c r="J3" s="151" t="s">
        <v>414</v>
      </c>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559" t="s">
        <v>1</v>
      </c>
    </row>
    <row r="4" spans="1:36" x14ac:dyDescent="0.3">
      <c r="A4" s="566"/>
      <c r="B4" s="565"/>
      <c r="C4" s="565"/>
      <c r="D4" s="564"/>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06">
        <f t="shared" si="0"/>
        <v>2048</v>
      </c>
      <c r="AJ4" s="560"/>
    </row>
    <row r="5" spans="1:36" s="238" customFormat="1" x14ac:dyDescent="0.3">
      <c r="A5" s="246" t="s">
        <v>143</v>
      </c>
      <c r="B5" s="274">
        <v>20</v>
      </c>
      <c r="C5" s="248">
        <v>132.89987619999999</v>
      </c>
      <c r="D5" s="249">
        <v>0.69</v>
      </c>
      <c r="E5" s="224"/>
      <c r="F5" s="224"/>
      <c r="G5" s="224"/>
      <c r="H5" s="224"/>
      <c r="I5" s="224"/>
      <c r="J5" s="509">
        <v>91.700914577999995</v>
      </c>
      <c r="K5" s="510">
        <v>91.700914577999995</v>
      </c>
      <c r="L5" s="510">
        <v>91.700914577999995</v>
      </c>
      <c r="M5" s="510">
        <v>91.700914577999995</v>
      </c>
      <c r="N5" s="510">
        <v>91.700914577999995</v>
      </c>
      <c r="O5" s="510">
        <v>91.700914577999995</v>
      </c>
      <c r="P5" s="510">
        <v>91.700914577999995</v>
      </c>
      <c r="Q5" s="510">
        <v>91.700914577999995</v>
      </c>
      <c r="R5" s="510">
        <v>91.700914577999995</v>
      </c>
      <c r="S5" s="510">
        <v>91.700914577999995</v>
      </c>
      <c r="T5" s="510">
        <v>91.700914577999995</v>
      </c>
      <c r="U5" s="510">
        <v>91.700914577999995</v>
      </c>
      <c r="V5" s="510">
        <v>91.700914577999995</v>
      </c>
      <c r="W5" s="510">
        <v>91.700914577999995</v>
      </c>
      <c r="X5" s="510">
        <v>91.700914577999995</v>
      </c>
      <c r="Y5" s="510">
        <v>91.700914577999995</v>
      </c>
      <c r="Z5" s="510">
        <v>91.700914577999995</v>
      </c>
      <c r="AA5" s="510">
        <v>91.700914577999995</v>
      </c>
      <c r="AB5" s="510">
        <v>91.700914577999995</v>
      </c>
      <c r="AC5" s="510">
        <v>91.700914577999995</v>
      </c>
      <c r="AD5" s="510">
        <v>0</v>
      </c>
      <c r="AE5" s="510">
        <v>0</v>
      </c>
      <c r="AF5" s="510">
        <v>0</v>
      </c>
      <c r="AG5" s="510">
        <v>0</v>
      </c>
      <c r="AH5" s="510">
        <v>0</v>
      </c>
      <c r="AI5" s="510">
        <v>0</v>
      </c>
      <c r="AJ5" s="511">
        <f>SUM(E5:AI5)</f>
        <v>1834.0182915600005</v>
      </c>
    </row>
    <row r="6" spans="1:36" s="387" customFormat="1" x14ac:dyDescent="0.3">
      <c r="A6" s="439" t="s">
        <v>372</v>
      </c>
      <c r="B6" s="243"/>
      <c r="C6" s="228">
        <f>SUM(C5:C5)</f>
        <v>132.89987619999999</v>
      </c>
      <c r="D6" s="253">
        <f>K6/C6</f>
        <v>0.69</v>
      </c>
      <c r="E6" s="230"/>
      <c r="F6" s="230"/>
      <c r="G6" s="230"/>
      <c r="H6" s="230"/>
      <c r="I6" s="230"/>
      <c r="J6" s="512">
        <f t="shared" ref="J6:AJ6" si="1">SUM(J5:J5)</f>
        <v>91.700914577999995</v>
      </c>
      <c r="K6" s="513">
        <f t="shared" si="1"/>
        <v>91.700914577999995</v>
      </c>
      <c r="L6" s="514">
        <f t="shared" si="1"/>
        <v>91.700914577999995</v>
      </c>
      <c r="M6" s="514">
        <f t="shared" si="1"/>
        <v>91.700914577999995</v>
      </c>
      <c r="N6" s="514">
        <f t="shared" si="1"/>
        <v>91.700914577999995</v>
      </c>
      <c r="O6" s="514">
        <f t="shared" si="1"/>
        <v>91.700914577999995</v>
      </c>
      <c r="P6" s="514">
        <f t="shared" si="1"/>
        <v>91.700914577999995</v>
      </c>
      <c r="Q6" s="514">
        <f t="shared" si="1"/>
        <v>91.700914577999995</v>
      </c>
      <c r="R6" s="514">
        <f t="shared" si="1"/>
        <v>91.700914577999995</v>
      </c>
      <c r="S6" s="514">
        <f t="shared" si="1"/>
        <v>91.700914577999995</v>
      </c>
      <c r="T6" s="514">
        <f t="shared" si="1"/>
        <v>91.700914577999995</v>
      </c>
      <c r="U6" s="514">
        <f t="shared" si="1"/>
        <v>91.700914577999995</v>
      </c>
      <c r="V6" s="514">
        <f t="shared" si="1"/>
        <v>91.700914577999995</v>
      </c>
      <c r="W6" s="514">
        <f t="shared" si="1"/>
        <v>91.700914577999995</v>
      </c>
      <c r="X6" s="514">
        <f t="shared" si="1"/>
        <v>91.700914577999995</v>
      </c>
      <c r="Y6" s="514">
        <f t="shared" si="1"/>
        <v>91.700914577999995</v>
      </c>
      <c r="Z6" s="514">
        <f t="shared" si="1"/>
        <v>91.700914577999995</v>
      </c>
      <c r="AA6" s="514">
        <f t="shared" si="1"/>
        <v>91.700914577999995</v>
      </c>
      <c r="AB6" s="514">
        <f t="shared" si="1"/>
        <v>91.700914577999995</v>
      </c>
      <c r="AC6" s="514">
        <f t="shared" si="1"/>
        <v>91.700914577999995</v>
      </c>
      <c r="AD6" s="514">
        <f t="shared" si="1"/>
        <v>0</v>
      </c>
      <c r="AE6" s="514">
        <f t="shared" si="1"/>
        <v>0</v>
      </c>
      <c r="AF6" s="514">
        <f t="shared" si="1"/>
        <v>0</v>
      </c>
      <c r="AG6" s="514">
        <f t="shared" si="1"/>
        <v>0</v>
      </c>
      <c r="AH6" s="514">
        <f t="shared" si="1"/>
        <v>0</v>
      </c>
      <c r="AI6" s="514">
        <f t="shared" si="1"/>
        <v>0</v>
      </c>
      <c r="AJ6" s="503">
        <f t="shared" si="1"/>
        <v>1834.0182915600005</v>
      </c>
    </row>
    <row r="7" spans="1:36" s="387" customFormat="1" x14ac:dyDescent="0.3">
      <c r="A7" s="439" t="s">
        <v>373</v>
      </c>
      <c r="B7" s="231"/>
      <c r="C7" s="232"/>
      <c r="D7" s="244"/>
      <c r="E7" s="230"/>
      <c r="F7" s="230"/>
      <c r="G7" s="230"/>
      <c r="H7" s="230"/>
      <c r="I7" s="230"/>
      <c r="J7" s="512">
        <f>J6-J6</f>
        <v>0</v>
      </c>
      <c r="K7" s="513">
        <f>K6-K6</f>
        <v>0</v>
      </c>
      <c r="L7" s="513">
        <f>K6-L6</f>
        <v>0</v>
      </c>
      <c r="M7" s="513">
        <f t="shared" ref="M7:AI7" si="2">L6-M6</f>
        <v>0</v>
      </c>
      <c r="N7" s="513">
        <f t="shared" si="2"/>
        <v>0</v>
      </c>
      <c r="O7" s="513">
        <f t="shared" si="2"/>
        <v>0</v>
      </c>
      <c r="P7" s="513">
        <f t="shared" si="2"/>
        <v>0</v>
      </c>
      <c r="Q7" s="513">
        <f t="shared" si="2"/>
        <v>0</v>
      </c>
      <c r="R7" s="513">
        <f t="shared" si="2"/>
        <v>0</v>
      </c>
      <c r="S7" s="513">
        <f t="shared" si="2"/>
        <v>0</v>
      </c>
      <c r="T7" s="513">
        <f t="shared" si="2"/>
        <v>0</v>
      </c>
      <c r="U7" s="513">
        <f t="shared" si="2"/>
        <v>0</v>
      </c>
      <c r="V7" s="513">
        <f t="shared" si="2"/>
        <v>0</v>
      </c>
      <c r="W7" s="513">
        <f t="shared" si="2"/>
        <v>0</v>
      </c>
      <c r="X7" s="513">
        <f t="shared" si="2"/>
        <v>0</v>
      </c>
      <c r="Y7" s="513">
        <f t="shared" si="2"/>
        <v>0</v>
      </c>
      <c r="Z7" s="513">
        <f t="shared" si="2"/>
        <v>0</v>
      </c>
      <c r="AA7" s="513">
        <f t="shared" si="2"/>
        <v>0</v>
      </c>
      <c r="AB7" s="513">
        <f t="shared" si="2"/>
        <v>0</v>
      </c>
      <c r="AC7" s="513">
        <f t="shared" si="2"/>
        <v>0</v>
      </c>
      <c r="AD7" s="513">
        <f t="shared" si="2"/>
        <v>91.700914577999995</v>
      </c>
      <c r="AE7" s="513">
        <f t="shared" si="2"/>
        <v>0</v>
      </c>
      <c r="AF7" s="513">
        <f t="shared" si="2"/>
        <v>0</v>
      </c>
      <c r="AG7" s="513">
        <f t="shared" si="2"/>
        <v>0</v>
      </c>
      <c r="AH7" s="513">
        <f t="shared" si="2"/>
        <v>0</v>
      </c>
      <c r="AI7" s="513">
        <f t="shared" si="2"/>
        <v>0</v>
      </c>
    </row>
    <row r="8" spans="1:36" s="387" customFormat="1" x14ac:dyDescent="0.3">
      <c r="A8" s="439" t="s">
        <v>374</v>
      </c>
      <c r="B8" s="231"/>
      <c r="C8" s="232"/>
      <c r="D8" s="232"/>
      <c r="E8" s="230"/>
      <c r="F8" s="230"/>
      <c r="G8" s="230"/>
      <c r="H8" s="230"/>
      <c r="I8" s="230"/>
      <c r="J8" s="512">
        <f>$J$6-J6</f>
        <v>0</v>
      </c>
      <c r="K8" s="515">
        <f>$K$6-K6</f>
        <v>0</v>
      </c>
      <c r="L8" s="515">
        <f t="shared" ref="L8" si="3">$K$6-L6</f>
        <v>0</v>
      </c>
      <c r="M8" s="515">
        <f t="shared" ref="M8:AI8" si="4">$K$6-M6</f>
        <v>0</v>
      </c>
      <c r="N8" s="515">
        <f t="shared" si="4"/>
        <v>0</v>
      </c>
      <c r="O8" s="515">
        <f t="shared" si="4"/>
        <v>0</v>
      </c>
      <c r="P8" s="515">
        <f t="shared" si="4"/>
        <v>0</v>
      </c>
      <c r="Q8" s="515">
        <f t="shared" si="4"/>
        <v>0</v>
      </c>
      <c r="R8" s="515">
        <f t="shared" si="4"/>
        <v>0</v>
      </c>
      <c r="S8" s="515">
        <f t="shared" si="4"/>
        <v>0</v>
      </c>
      <c r="T8" s="515">
        <f t="shared" si="4"/>
        <v>0</v>
      </c>
      <c r="U8" s="515">
        <f t="shared" si="4"/>
        <v>0</v>
      </c>
      <c r="V8" s="515">
        <f t="shared" si="4"/>
        <v>0</v>
      </c>
      <c r="W8" s="515">
        <f t="shared" si="4"/>
        <v>0</v>
      </c>
      <c r="X8" s="515">
        <f t="shared" si="4"/>
        <v>0</v>
      </c>
      <c r="Y8" s="515">
        <f t="shared" si="4"/>
        <v>0</v>
      </c>
      <c r="Z8" s="515">
        <f t="shared" si="4"/>
        <v>0</v>
      </c>
      <c r="AA8" s="515">
        <f t="shared" si="4"/>
        <v>0</v>
      </c>
      <c r="AB8" s="515">
        <f t="shared" si="4"/>
        <v>0</v>
      </c>
      <c r="AC8" s="515">
        <f t="shared" si="4"/>
        <v>0</v>
      </c>
      <c r="AD8" s="515">
        <f t="shared" si="4"/>
        <v>91.700914577999995</v>
      </c>
      <c r="AE8" s="515">
        <f t="shared" si="4"/>
        <v>91.700914577999995</v>
      </c>
      <c r="AF8" s="515">
        <f t="shared" si="4"/>
        <v>91.700914577999995</v>
      </c>
      <c r="AG8" s="515">
        <f t="shared" si="4"/>
        <v>91.700914577999995</v>
      </c>
      <c r="AH8" s="515">
        <f t="shared" si="4"/>
        <v>91.700914577999995</v>
      </c>
      <c r="AI8" s="515">
        <f t="shared" si="4"/>
        <v>91.700914577999995</v>
      </c>
      <c r="AJ8" s="516"/>
    </row>
    <row r="9" spans="1:36" s="387" customFormat="1" x14ac:dyDescent="0.3">
      <c r="A9" s="239" t="s">
        <v>70</v>
      </c>
      <c r="B9" s="254">
        <f>SUMPRODUCT(B5:B5,C5:C5)/C6</f>
        <v>20</v>
      </c>
    </row>
    <row r="10" spans="1:36" x14ac:dyDescent="0.3">
      <c r="B10" s="97"/>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F500-DABE-45FC-B4D0-A7DFE6FA40DF}">
  <dimension ref="A1:J28"/>
  <sheetViews>
    <sheetView workbookViewId="0"/>
    <sheetView tabSelected="1" workbookViewId="1"/>
  </sheetViews>
  <sheetFormatPr defaultRowHeight="15.75" x14ac:dyDescent="0.3"/>
  <cols>
    <col min="1" max="1" width="11.6640625" customWidth="1"/>
    <col min="2" max="2" width="21.33203125" bestFit="1" customWidth="1"/>
    <col min="3" max="3" width="17.33203125" bestFit="1" customWidth="1"/>
    <col min="4" max="4" width="20.109375" bestFit="1" customWidth="1"/>
    <col min="5" max="5" width="17.77734375" bestFit="1" customWidth="1"/>
    <col min="6" max="6" width="10.6640625" bestFit="1" customWidth="1"/>
    <col min="7" max="9" width="11" bestFit="1" customWidth="1"/>
  </cols>
  <sheetData>
    <row r="1" spans="1:10" ht="15.75" customHeight="1" x14ac:dyDescent="0.3">
      <c r="A1" s="54" t="s">
        <v>332</v>
      </c>
      <c r="B1" s="54"/>
      <c r="C1" s="41"/>
      <c r="D1" s="41"/>
      <c r="E1" s="41"/>
      <c r="F1" s="41"/>
      <c r="G1" s="41"/>
      <c r="H1" s="41"/>
      <c r="I1" s="41"/>
      <c r="J1" s="41"/>
    </row>
    <row r="2" spans="1:10" ht="15.75" customHeight="1" x14ac:dyDescent="0.3">
      <c r="A2" s="54"/>
      <c r="B2" s="54"/>
      <c r="C2" s="547" t="s">
        <v>280</v>
      </c>
      <c r="D2" s="548"/>
      <c r="E2" s="548"/>
      <c r="F2" s="549"/>
      <c r="G2" s="41"/>
      <c r="H2" s="41"/>
      <c r="I2" s="41"/>
      <c r="J2" s="41"/>
    </row>
    <row r="3" spans="1:10" ht="15.75" customHeight="1" x14ac:dyDescent="0.3">
      <c r="A3" s="15" t="s">
        <v>34</v>
      </c>
      <c r="B3" s="17" t="s">
        <v>86</v>
      </c>
      <c r="C3" s="158" t="s">
        <v>342</v>
      </c>
      <c r="D3" s="158" t="s">
        <v>343</v>
      </c>
      <c r="E3" s="158" t="s">
        <v>257</v>
      </c>
      <c r="F3" s="158" t="s">
        <v>40</v>
      </c>
      <c r="G3" s="41"/>
      <c r="H3" s="24"/>
      <c r="I3" s="217" t="s">
        <v>607</v>
      </c>
      <c r="J3" s="24" t="s">
        <v>637</v>
      </c>
    </row>
    <row r="4" spans="1:10" ht="15.75" customHeight="1" x14ac:dyDescent="0.3">
      <c r="A4" s="287" t="s">
        <v>45</v>
      </c>
      <c r="B4" s="287" t="s">
        <v>483</v>
      </c>
      <c r="C4" s="326">
        <v>0</v>
      </c>
      <c r="D4" s="326">
        <v>0</v>
      </c>
      <c r="E4" s="326">
        <f>'RP - IQ &amp; MR (b-25)'!J29</f>
        <v>57002.83</v>
      </c>
      <c r="F4" s="288">
        <f>SUM(C4:E4)*29.3/1000</f>
        <v>1670.1829190000001</v>
      </c>
      <c r="G4" s="195"/>
      <c r="H4" s="410" t="s">
        <v>610</v>
      </c>
      <c r="I4" s="304">
        <f>SUM(C4:C11)</f>
        <v>646384.62150155159</v>
      </c>
      <c r="J4" s="460">
        <f>I4*29.3/1000</f>
        <v>18939.069409995464</v>
      </c>
    </row>
    <row r="5" spans="1:10" ht="15.75" customHeight="1" x14ac:dyDescent="0.3">
      <c r="A5" s="287" t="s">
        <v>115</v>
      </c>
      <c r="B5" s="287" t="s">
        <v>45</v>
      </c>
      <c r="C5" s="327">
        <v>0</v>
      </c>
      <c r="D5" s="327">
        <v>0</v>
      </c>
      <c r="E5" s="327">
        <f>'RP - IQ &amp; MR (b-25)'!J28</f>
        <v>19938.63</v>
      </c>
      <c r="F5" s="288">
        <f>SUM(C5:E5)*29.3/1000</f>
        <v>584.20185900000001</v>
      </c>
      <c r="G5" s="195"/>
      <c r="H5" s="410" t="s">
        <v>608</v>
      </c>
      <c r="I5" s="304">
        <f>SUM(D4:D11)</f>
        <v>5318.3965835903591</v>
      </c>
      <c r="J5" s="457">
        <f t="shared" ref="J5:J6" si="0">I5*29.3/1000</f>
        <v>155.82901989919753</v>
      </c>
    </row>
    <row r="6" spans="1:10" ht="15.75" customHeight="1" x14ac:dyDescent="0.3">
      <c r="A6" s="287" t="s">
        <v>115</v>
      </c>
      <c r="B6" s="287" t="s">
        <v>100</v>
      </c>
      <c r="C6" s="289">
        <f>'IQ - SF (b-25)'!J40</f>
        <v>205688.42447500885</v>
      </c>
      <c r="D6" s="289">
        <v>855</v>
      </c>
      <c r="E6" s="289">
        <v>0</v>
      </c>
      <c r="F6" s="288">
        <f t="shared" ref="F6:F9" si="1">SUM(C6:E6)*29.3/1000</f>
        <v>6051.7223371177597</v>
      </c>
      <c r="G6" s="195"/>
      <c r="H6" s="410" t="s">
        <v>606</v>
      </c>
      <c r="I6" s="304">
        <f>SUM(E4:E11)</f>
        <v>86696.340500000006</v>
      </c>
      <c r="J6" s="457">
        <f t="shared" si="0"/>
        <v>2540.2027766500005</v>
      </c>
    </row>
    <row r="7" spans="1:10" ht="15.75" customHeight="1" x14ac:dyDescent="0.3">
      <c r="A7" s="287" t="s">
        <v>115</v>
      </c>
      <c r="B7" s="287" t="s">
        <v>85</v>
      </c>
      <c r="C7" s="289">
        <v>0</v>
      </c>
      <c r="D7" s="289">
        <f>'IQ - CAA (b-25)'!J34</f>
        <v>222.58456659819413</v>
      </c>
      <c r="E7" s="289">
        <v>0</v>
      </c>
      <c r="F7" s="288">
        <f t="shared" ref="F7:F8" si="2">SUM(C7:E7)*29.3/1000</f>
        <v>6.5217278013270876</v>
      </c>
      <c r="G7" s="195"/>
      <c r="H7" s="410" t="s">
        <v>634</v>
      </c>
      <c r="I7" s="304">
        <f>SUM(C12:C15)</f>
        <v>0</v>
      </c>
      <c r="J7" s="457">
        <f>I7*29.3/1000</f>
        <v>0</v>
      </c>
    </row>
    <row r="8" spans="1:10" ht="15.75" customHeight="1" x14ac:dyDescent="0.3">
      <c r="A8" s="287" t="s">
        <v>115</v>
      </c>
      <c r="B8" s="287" t="s">
        <v>39</v>
      </c>
      <c r="C8" s="289">
        <f>'IQ - SS (b-25)'!J18</f>
        <v>400904.96545228502</v>
      </c>
      <c r="D8" s="289">
        <f>'IQ - SS (b-25)'!J26</f>
        <v>113.9</v>
      </c>
      <c r="E8" s="289">
        <f>'IQ - SS (b-25)'!J34</f>
        <v>9754.8805000000029</v>
      </c>
      <c r="F8" s="288">
        <f t="shared" si="2"/>
        <v>12035.670756401953</v>
      </c>
      <c r="G8" s="195"/>
      <c r="H8" s="410" t="s">
        <v>635</v>
      </c>
      <c r="I8" s="304">
        <f>SUM(D12:D15)</f>
        <v>562320.39558309724</v>
      </c>
      <c r="J8" s="457">
        <f t="shared" ref="J8:J9" si="3">I8*29.3/1000</f>
        <v>16475.987590584751</v>
      </c>
    </row>
    <row r="9" spans="1:10" ht="15.75" customHeight="1" x14ac:dyDescent="0.3">
      <c r="A9" s="287" t="s">
        <v>115</v>
      </c>
      <c r="B9" s="287" t="s">
        <v>177</v>
      </c>
      <c r="C9" s="289">
        <v>0</v>
      </c>
      <c r="D9" s="289">
        <f>'IQ - Joint Utility (b-25)'!J48</f>
        <v>3662.732571541525</v>
      </c>
      <c r="E9" s="289">
        <v>0</v>
      </c>
      <c r="F9" s="288">
        <f t="shared" si="1"/>
        <v>107.31806434616669</v>
      </c>
      <c r="G9" s="195"/>
      <c r="H9" s="456" t="s">
        <v>636</v>
      </c>
      <c r="I9" s="312">
        <v>0</v>
      </c>
      <c r="J9" s="458">
        <f t="shared" si="3"/>
        <v>0</v>
      </c>
    </row>
    <row r="10" spans="1:10" ht="15.75" customHeight="1" x14ac:dyDescent="0.3">
      <c r="A10" s="287" t="s">
        <v>115</v>
      </c>
      <c r="B10" s="287" t="s">
        <v>176</v>
      </c>
      <c r="C10" s="289">
        <f>'IQ - MHAS (b-25)'!J30</f>
        <v>39791.231574257683</v>
      </c>
      <c r="D10" s="289">
        <v>0</v>
      </c>
      <c r="E10" s="289">
        <v>0</v>
      </c>
      <c r="F10" s="288">
        <f t="shared" ref="F10:F15" si="4">SUM(C10:E10)*29.3/1000</f>
        <v>1165.8830851257501</v>
      </c>
      <c r="G10" s="195"/>
      <c r="H10" s="461" t="s">
        <v>41</v>
      </c>
      <c r="I10" s="296">
        <f>SUM(I4:I9)</f>
        <v>1300719.7541682392</v>
      </c>
      <c r="J10" s="459">
        <f>SUM(J4:J9)</f>
        <v>38111.088797129414</v>
      </c>
    </row>
    <row r="11" spans="1:10" ht="15.75" customHeight="1" x14ac:dyDescent="0.3">
      <c r="A11" s="287" t="s">
        <v>295</v>
      </c>
      <c r="B11" s="287" t="s">
        <v>177</v>
      </c>
      <c r="C11" s="289">
        <f>'IQ - MHAS (b-25)'!J31</f>
        <v>0</v>
      </c>
      <c r="D11" s="289">
        <f>'Kits - Joint Utility (b-25)'!J23</f>
        <v>464.17944545063995</v>
      </c>
      <c r="E11" s="289">
        <v>0</v>
      </c>
      <c r="F11" s="288">
        <f t="shared" ref="F11" si="5">SUM(C11:E11)*29.3/1000</f>
        <v>13.60045775170375</v>
      </c>
      <c r="G11" s="195"/>
      <c r="H11" s="196"/>
      <c r="I11" s="41"/>
      <c r="J11" s="41"/>
    </row>
    <row r="12" spans="1:10" ht="15.75" customHeight="1" x14ac:dyDescent="0.3">
      <c r="A12" s="287" t="s">
        <v>211</v>
      </c>
      <c r="B12" s="287" t="s">
        <v>194</v>
      </c>
      <c r="C12" s="289">
        <v>0</v>
      </c>
      <c r="D12" s="289">
        <f>'Standard - Core (b-25)'!J17</f>
        <v>10372.328437500002</v>
      </c>
      <c r="E12" s="289">
        <v>0</v>
      </c>
      <c r="F12" s="288">
        <f t="shared" ref="F12:F13" si="6">SUM(C12:E12)*29.3/1000</f>
        <v>303.90922321875007</v>
      </c>
      <c r="G12" s="195"/>
      <c r="H12" s="196"/>
      <c r="I12" s="41"/>
      <c r="J12" s="41"/>
    </row>
    <row r="13" spans="1:10" ht="15.75" customHeight="1" x14ac:dyDescent="0.3">
      <c r="A13" s="287" t="s">
        <v>211</v>
      </c>
      <c r="B13" s="287" t="s">
        <v>138</v>
      </c>
      <c r="C13" s="289">
        <v>0</v>
      </c>
      <c r="D13" s="289">
        <f>'Standard - Core (b-25)'!J16</f>
        <v>11829.30317614611</v>
      </c>
      <c r="E13" s="289">
        <v>0</v>
      </c>
      <c r="F13" s="288">
        <f t="shared" si="6"/>
        <v>346.598583061081</v>
      </c>
      <c r="G13" s="195"/>
      <c r="H13" s="196"/>
      <c r="I13" s="41"/>
      <c r="J13" s="41"/>
    </row>
    <row r="14" spans="1:10" ht="15.75" customHeight="1" x14ac:dyDescent="0.3">
      <c r="A14" s="287" t="s">
        <v>35</v>
      </c>
      <c r="B14" s="287" t="s">
        <v>146</v>
      </c>
      <c r="C14" s="289">
        <v>0</v>
      </c>
      <c r="D14" s="327">
        <f>'Custom (b-25)'!J27</f>
        <v>537504.53580414876</v>
      </c>
      <c r="E14" s="327">
        <v>0</v>
      </c>
      <c r="F14" s="288">
        <f t="shared" si="4"/>
        <v>15748.882899061558</v>
      </c>
      <c r="G14" s="195"/>
      <c r="H14" s="196"/>
      <c r="I14" s="41"/>
      <c r="J14" s="41"/>
    </row>
    <row r="15" spans="1:10" ht="15.75" customHeight="1" x14ac:dyDescent="0.3">
      <c r="A15" s="287" t="s">
        <v>202</v>
      </c>
      <c r="B15" s="287" t="s">
        <v>183</v>
      </c>
      <c r="C15" s="289">
        <v>0</v>
      </c>
      <c r="D15" s="289">
        <f>'SB - SBEP (b-25)'!J29</f>
        <v>2614.228165302336</v>
      </c>
      <c r="E15" s="289">
        <v>0</v>
      </c>
      <c r="F15" s="288">
        <f t="shared" si="4"/>
        <v>76.596885243358457</v>
      </c>
      <c r="G15" s="195"/>
      <c r="H15" s="196"/>
      <c r="I15" s="41"/>
      <c r="J15" s="41"/>
    </row>
    <row r="16" spans="1:10" ht="15.75" customHeight="1" x14ac:dyDescent="0.3">
      <c r="A16" s="294" t="s">
        <v>41</v>
      </c>
      <c r="B16" s="295"/>
      <c r="C16" s="550">
        <f>SUM(C4:E15)</f>
        <v>1300719.7541682394</v>
      </c>
      <c r="D16" s="551"/>
      <c r="E16" s="552"/>
      <c r="F16" s="296">
        <f>SUM(F4:F15)</f>
        <v>38111.088797129414</v>
      </c>
      <c r="G16" s="41"/>
      <c r="H16" s="41"/>
      <c r="I16" s="41"/>
      <c r="J16" s="41"/>
    </row>
    <row r="17" spans="1:10" ht="15.75" customHeight="1" x14ac:dyDescent="0.3">
      <c r="A17" s="290" t="s">
        <v>42</v>
      </c>
      <c r="B17" s="291"/>
      <c r="C17" s="553">
        <f>'Reference Values'!H31</f>
        <v>1300719.7541682392</v>
      </c>
      <c r="D17" s="554"/>
      <c r="E17" s="555"/>
      <c r="F17" s="292">
        <f>'Reference Values'!H30</f>
        <v>38111.088797129407</v>
      </c>
      <c r="G17" s="197"/>
      <c r="H17" s="41"/>
      <c r="I17" s="41"/>
      <c r="J17" s="41"/>
    </row>
    <row r="18" spans="1:10" ht="15.75" customHeight="1" x14ac:dyDescent="0.3">
      <c r="A18" s="290" t="s">
        <v>43</v>
      </c>
      <c r="B18" s="291"/>
      <c r="C18" s="556">
        <f>C16/C17</f>
        <v>1.0000000000000002</v>
      </c>
      <c r="D18" s="557"/>
      <c r="E18" s="558"/>
      <c r="F18" s="293">
        <f>F16/F17</f>
        <v>1.0000000000000002</v>
      </c>
      <c r="G18" s="41"/>
      <c r="H18" s="41"/>
      <c r="I18" s="41"/>
      <c r="J18" s="41"/>
    </row>
    <row r="19" spans="1:10" ht="15.75" customHeight="1" x14ac:dyDescent="0.3">
      <c r="A19" s="41"/>
      <c r="B19" s="41"/>
      <c r="C19" s="41"/>
      <c r="D19" s="41"/>
      <c r="E19" s="41"/>
      <c r="F19" s="41"/>
      <c r="G19" s="51"/>
      <c r="H19" s="41"/>
      <c r="I19" s="41"/>
      <c r="J19" s="41"/>
    </row>
    <row r="20" spans="1:10" ht="15.75" customHeight="1" x14ac:dyDescent="0.3">
      <c r="A20" s="41"/>
      <c r="B20" s="41"/>
      <c r="C20" s="41"/>
      <c r="D20" s="41"/>
      <c r="E20" s="41"/>
      <c r="F20" s="41"/>
      <c r="G20" s="41"/>
      <c r="H20" s="41"/>
      <c r="I20" s="41"/>
      <c r="J20" s="41"/>
    </row>
    <row r="21" spans="1:10" ht="15.75" customHeight="1" x14ac:dyDescent="0.3">
      <c r="A21" s="112" t="s">
        <v>2</v>
      </c>
      <c r="B21" s="113"/>
      <c r="C21" s="113"/>
      <c r="D21" s="113"/>
      <c r="E21" s="114"/>
      <c r="F21" s="41"/>
      <c r="G21" s="41"/>
      <c r="H21" s="41"/>
      <c r="I21" s="41"/>
      <c r="J21" s="41"/>
    </row>
    <row r="22" spans="1:10" x14ac:dyDescent="0.3">
      <c r="A22" s="541" t="s">
        <v>117</v>
      </c>
      <c r="B22" s="542"/>
      <c r="C22" s="542"/>
      <c r="D22" s="542"/>
      <c r="E22" s="543"/>
      <c r="F22" s="41"/>
      <c r="G22" s="41"/>
      <c r="H22" s="41"/>
      <c r="I22" s="41"/>
      <c r="J22" s="41"/>
    </row>
    <row r="23" spans="1:10" x14ac:dyDescent="0.3">
      <c r="A23" s="544" t="s">
        <v>155</v>
      </c>
      <c r="B23" s="545"/>
      <c r="C23" s="545"/>
      <c r="D23" s="545"/>
      <c r="E23" s="546"/>
      <c r="F23" s="41"/>
      <c r="G23" s="41"/>
      <c r="H23" s="41"/>
      <c r="I23" s="41"/>
      <c r="J23" s="41"/>
    </row>
    <row r="24" spans="1:10" ht="15.75" customHeight="1" x14ac:dyDescent="0.3">
      <c r="A24" s="297" t="s">
        <v>333</v>
      </c>
      <c r="B24" s="298"/>
      <c r="C24" s="298"/>
      <c r="D24" s="298"/>
      <c r="E24" s="299"/>
      <c r="F24" s="41"/>
      <c r="G24" s="41"/>
      <c r="H24" s="41"/>
      <c r="I24" s="41"/>
      <c r="J24" s="41"/>
    </row>
    <row r="25" spans="1:10" ht="15.75" customHeight="1" x14ac:dyDescent="0.3">
      <c r="A25" s="297" t="s">
        <v>334</v>
      </c>
      <c r="B25" s="298"/>
      <c r="C25" s="298"/>
      <c r="D25" s="298"/>
      <c r="E25" s="299"/>
      <c r="F25" s="18"/>
      <c r="G25" s="41"/>
      <c r="H25" s="41"/>
      <c r="I25" s="41"/>
      <c r="J25" s="41"/>
    </row>
    <row r="26" spans="1:10" ht="15.75" customHeight="1" x14ac:dyDescent="0.3">
      <c r="A26" s="453" t="s">
        <v>335</v>
      </c>
      <c r="B26" s="454"/>
      <c r="C26" s="454" t="s">
        <v>633</v>
      </c>
      <c r="D26" s="454"/>
      <c r="E26" s="455"/>
      <c r="F26" s="18"/>
      <c r="G26" s="41"/>
      <c r="H26" s="41"/>
      <c r="I26" s="41"/>
      <c r="J26" s="41"/>
    </row>
    <row r="27" spans="1:10" ht="15.75" customHeight="1" x14ac:dyDescent="0.3">
      <c r="A27" s="450" t="s">
        <v>336</v>
      </c>
      <c r="B27" s="451"/>
      <c r="C27" s="451" t="s">
        <v>632</v>
      </c>
      <c r="D27" s="451"/>
      <c r="E27" s="452"/>
      <c r="F27" s="18"/>
      <c r="G27" s="41"/>
      <c r="H27" s="41"/>
      <c r="I27" s="41"/>
      <c r="J27" s="41"/>
    </row>
    <row r="28" spans="1:10" x14ac:dyDescent="0.3">
      <c r="A28" s="41"/>
      <c r="B28" s="41"/>
      <c r="C28" s="41"/>
      <c r="D28" s="41"/>
      <c r="E28" s="41"/>
      <c r="F28" s="41"/>
      <c r="G28" s="41"/>
      <c r="H28" s="41"/>
      <c r="I28" s="41"/>
      <c r="J28" s="41"/>
    </row>
  </sheetData>
  <mergeCells count="6">
    <mergeCell ref="A22:E22"/>
    <mergeCell ref="A23:E23"/>
    <mergeCell ref="C2:F2"/>
    <mergeCell ref="C16:E16"/>
    <mergeCell ref="C17:E17"/>
    <mergeCell ref="C18:E18"/>
  </mergeCell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BA79-8DC7-4629-83E3-B664174DF350}">
  <dimension ref="A1:AJ14"/>
  <sheetViews>
    <sheetView workbookViewId="0">
      <selection activeCell="C19" sqref="C19"/>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28" t="s">
        <v>687</v>
      </c>
    </row>
    <row r="2" spans="1:36" x14ac:dyDescent="0.3">
      <c r="A2" s="49"/>
    </row>
    <row r="3" spans="1:36" ht="15.75" customHeight="1" x14ac:dyDescent="0.3">
      <c r="A3" s="561" t="s">
        <v>314</v>
      </c>
      <c r="B3" s="563" t="s">
        <v>0</v>
      </c>
      <c r="C3" s="563" t="s">
        <v>412</v>
      </c>
      <c r="D3" s="563" t="s">
        <v>60</v>
      </c>
      <c r="E3" s="138"/>
      <c r="F3" s="133"/>
      <c r="G3" s="133"/>
      <c r="H3" s="133"/>
      <c r="I3" s="404"/>
      <c r="J3" s="151" t="s">
        <v>414</v>
      </c>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572" t="s">
        <v>1</v>
      </c>
    </row>
    <row r="4" spans="1:36" x14ac:dyDescent="0.3">
      <c r="A4" s="566"/>
      <c r="B4" s="565"/>
      <c r="C4" s="565"/>
      <c r="D4" s="565"/>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
        <v>2048</v>
      </c>
      <c r="AJ4" s="573"/>
    </row>
    <row r="5" spans="1:36" s="238" customFormat="1" x14ac:dyDescent="0.3">
      <c r="A5" s="246" t="s">
        <v>144</v>
      </c>
      <c r="B5" s="274">
        <v>20</v>
      </c>
      <c r="C5" s="517">
        <v>12338.864285917</v>
      </c>
      <c r="D5" s="508">
        <v>1</v>
      </c>
      <c r="E5" s="224"/>
      <c r="F5" s="224"/>
      <c r="G5" s="224"/>
      <c r="H5" s="224"/>
      <c r="I5" s="224"/>
      <c r="J5" s="223">
        <v>12338.864285917</v>
      </c>
      <c r="K5" s="223">
        <v>12338.864285917</v>
      </c>
      <c r="L5" s="223">
        <v>12338.864285917</v>
      </c>
      <c r="M5" s="223">
        <v>12338.864285917</v>
      </c>
      <c r="N5" s="223">
        <v>12338.864285917</v>
      </c>
      <c r="O5" s="223">
        <v>12338.864285917</v>
      </c>
      <c r="P5" s="223">
        <v>12338.864285917</v>
      </c>
      <c r="Q5" s="223">
        <v>12338.864285917</v>
      </c>
      <c r="R5" s="223">
        <v>12338.864285917</v>
      </c>
      <c r="S5" s="223">
        <v>12338.864285917</v>
      </c>
      <c r="T5" s="223">
        <v>12338.864285917</v>
      </c>
      <c r="U5" s="223">
        <v>12338.864285917</v>
      </c>
      <c r="V5" s="223">
        <v>12338.864285917</v>
      </c>
      <c r="W5" s="223">
        <v>12338.864285917</v>
      </c>
      <c r="X5" s="223">
        <v>12338.864285917</v>
      </c>
      <c r="Y5" s="223">
        <v>12338.864285917</v>
      </c>
      <c r="Z5" s="223">
        <v>12338.864285917</v>
      </c>
      <c r="AA5" s="223">
        <v>12338.864285917</v>
      </c>
      <c r="AB5" s="223">
        <v>12338.864285917</v>
      </c>
      <c r="AC5" s="223">
        <v>12338.864285917</v>
      </c>
      <c r="AD5" s="223">
        <v>0</v>
      </c>
      <c r="AE5" s="223">
        <v>0</v>
      </c>
      <c r="AF5" s="223">
        <v>0</v>
      </c>
      <c r="AG5" s="223">
        <v>0</v>
      </c>
      <c r="AH5" s="223">
        <v>0</v>
      </c>
      <c r="AI5" s="223">
        <v>0</v>
      </c>
      <c r="AJ5" s="223">
        <f>SUM(E5:AI5)</f>
        <v>246777.2857183399</v>
      </c>
    </row>
    <row r="6" spans="1:36" s="238" customFormat="1" x14ac:dyDescent="0.3">
      <c r="A6" s="246" t="s">
        <v>139</v>
      </c>
      <c r="B6" s="274">
        <v>20</v>
      </c>
      <c r="C6" s="517">
        <v>4297.122102000003</v>
      </c>
      <c r="D6" s="508">
        <v>1</v>
      </c>
      <c r="E6" s="224"/>
      <c r="F6" s="224"/>
      <c r="G6" s="224"/>
      <c r="H6" s="224"/>
      <c r="I6" s="224"/>
      <c r="J6" s="223">
        <v>4297.122102000003</v>
      </c>
      <c r="K6" s="223">
        <v>4297.122102000003</v>
      </c>
      <c r="L6" s="223">
        <v>4297.122102000003</v>
      </c>
      <c r="M6" s="223">
        <v>4297.122102000003</v>
      </c>
      <c r="N6" s="223">
        <v>4297.122102000003</v>
      </c>
      <c r="O6" s="223">
        <v>4297.122102000003</v>
      </c>
      <c r="P6" s="223">
        <v>4297.122102000003</v>
      </c>
      <c r="Q6" s="223">
        <v>4297.122102000003</v>
      </c>
      <c r="R6" s="223">
        <v>4297.122102000003</v>
      </c>
      <c r="S6" s="223">
        <v>4297.122102000003</v>
      </c>
      <c r="T6" s="223">
        <v>4297.122102000003</v>
      </c>
      <c r="U6" s="223">
        <v>4297.122102000003</v>
      </c>
      <c r="V6" s="223">
        <v>4297.122102000003</v>
      </c>
      <c r="W6" s="223">
        <v>4297.122102000003</v>
      </c>
      <c r="X6" s="223">
        <v>4297.122102000003</v>
      </c>
      <c r="Y6" s="223">
        <v>4297.122102000003</v>
      </c>
      <c r="Z6" s="223">
        <v>4297.122102000003</v>
      </c>
      <c r="AA6" s="223">
        <v>4297.122102000003</v>
      </c>
      <c r="AB6" s="223">
        <v>4297.122102000003</v>
      </c>
      <c r="AC6" s="223">
        <v>4297.122102000003</v>
      </c>
      <c r="AD6" s="223">
        <v>0</v>
      </c>
      <c r="AE6" s="223">
        <v>0</v>
      </c>
      <c r="AF6" s="223">
        <v>0</v>
      </c>
      <c r="AG6" s="223">
        <v>0</v>
      </c>
      <c r="AH6" s="223">
        <v>0</v>
      </c>
      <c r="AI6" s="223">
        <v>0</v>
      </c>
      <c r="AJ6" s="223">
        <f t="shared" ref="AJ6:AJ7" si="0">SUM(E6:AI6)</f>
        <v>85942.442040000067</v>
      </c>
    </row>
    <row r="7" spans="1:36" s="238" customFormat="1" x14ac:dyDescent="0.3">
      <c r="A7" s="246" t="s">
        <v>140</v>
      </c>
      <c r="B7" s="274">
        <v>20</v>
      </c>
      <c r="C7" s="517">
        <v>3280.8782890000011</v>
      </c>
      <c r="D7" s="508">
        <v>1</v>
      </c>
      <c r="E7" s="224"/>
      <c r="F7" s="224"/>
      <c r="G7" s="224"/>
      <c r="H7" s="224"/>
      <c r="I7" s="224"/>
      <c r="J7" s="223">
        <v>3280.8782890000011</v>
      </c>
      <c r="K7" s="223">
        <v>3280.8782890000011</v>
      </c>
      <c r="L7" s="223">
        <v>3280.8782890000011</v>
      </c>
      <c r="M7" s="223">
        <v>1736.2346819999991</v>
      </c>
      <c r="N7" s="223">
        <v>1736.2346819999991</v>
      </c>
      <c r="O7" s="223">
        <v>1736.2346819999991</v>
      </c>
      <c r="P7" s="223">
        <v>1736.2346819999991</v>
      </c>
      <c r="Q7" s="223">
        <v>1736.2346819999991</v>
      </c>
      <c r="R7" s="223">
        <v>1736.2346819999991</v>
      </c>
      <c r="S7" s="223">
        <v>1736.2346819999991</v>
      </c>
      <c r="T7" s="223">
        <v>1736.2346819999991</v>
      </c>
      <c r="U7" s="223">
        <v>1736.2346819999991</v>
      </c>
      <c r="V7" s="223">
        <v>1736.2346819999991</v>
      </c>
      <c r="W7" s="223">
        <v>1736.2346819999991</v>
      </c>
      <c r="X7" s="223">
        <v>1736.2346819999991</v>
      </c>
      <c r="Y7" s="223">
        <v>1736.2346819999991</v>
      </c>
      <c r="Z7" s="223">
        <v>1736.2346819999991</v>
      </c>
      <c r="AA7" s="223">
        <v>1736.2346819999991</v>
      </c>
      <c r="AB7" s="223">
        <v>1736.2346819999991</v>
      </c>
      <c r="AC7" s="223">
        <v>1736.2346819999991</v>
      </c>
      <c r="AD7" s="223">
        <v>0</v>
      </c>
      <c r="AE7" s="223">
        <v>0</v>
      </c>
      <c r="AF7" s="223">
        <v>0</v>
      </c>
      <c r="AG7" s="223">
        <v>0</v>
      </c>
      <c r="AH7" s="223">
        <v>0</v>
      </c>
      <c r="AI7" s="223">
        <v>0</v>
      </c>
      <c r="AJ7" s="223">
        <f t="shared" si="0"/>
        <v>39358.624460999992</v>
      </c>
    </row>
    <row r="8" spans="1:36" s="387" customFormat="1" x14ac:dyDescent="0.3">
      <c r="A8" s="439" t="s">
        <v>372</v>
      </c>
      <c r="B8" s="243"/>
      <c r="C8" s="245">
        <f>SUM(C5:C7)</f>
        <v>19916.864676917001</v>
      </c>
      <c r="D8" s="253">
        <f>J8/C8</f>
        <v>1</v>
      </c>
      <c r="E8" s="230"/>
      <c r="F8" s="230"/>
      <c r="G8" s="230"/>
      <c r="H8" s="230"/>
      <c r="I8" s="230"/>
      <c r="J8" s="228">
        <f t="shared" ref="J8:AJ8" si="1">SUM(J5:J7)</f>
        <v>19916.864676917001</v>
      </c>
      <c r="K8" s="228">
        <f t="shared" si="1"/>
        <v>19916.864676917001</v>
      </c>
      <c r="L8" s="228">
        <f t="shared" si="1"/>
        <v>19916.864676917001</v>
      </c>
      <c r="M8" s="228">
        <f t="shared" si="1"/>
        <v>18372.221069916999</v>
      </c>
      <c r="N8" s="228">
        <f t="shared" si="1"/>
        <v>18372.221069916999</v>
      </c>
      <c r="O8" s="228">
        <f t="shared" si="1"/>
        <v>18372.221069916999</v>
      </c>
      <c r="P8" s="228">
        <f t="shared" si="1"/>
        <v>18372.221069916999</v>
      </c>
      <c r="Q8" s="228">
        <f t="shared" si="1"/>
        <v>18372.221069916999</v>
      </c>
      <c r="R8" s="228">
        <f t="shared" si="1"/>
        <v>18372.221069916999</v>
      </c>
      <c r="S8" s="228">
        <f t="shared" si="1"/>
        <v>18372.221069916999</v>
      </c>
      <c r="T8" s="228">
        <f t="shared" si="1"/>
        <v>18372.221069916999</v>
      </c>
      <c r="U8" s="228">
        <f t="shared" si="1"/>
        <v>18372.221069916999</v>
      </c>
      <c r="V8" s="228">
        <f t="shared" si="1"/>
        <v>18372.221069916999</v>
      </c>
      <c r="W8" s="228">
        <f t="shared" si="1"/>
        <v>18372.221069916999</v>
      </c>
      <c r="X8" s="228">
        <f t="shared" si="1"/>
        <v>18372.221069916999</v>
      </c>
      <c r="Y8" s="228">
        <f t="shared" si="1"/>
        <v>18372.221069916999</v>
      </c>
      <c r="Z8" s="228">
        <f t="shared" si="1"/>
        <v>18372.221069916999</v>
      </c>
      <c r="AA8" s="228">
        <f t="shared" si="1"/>
        <v>18372.221069916999</v>
      </c>
      <c r="AB8" s="228">
        <f t="shared" si="1"/>
        <v>18372.221069916999</v>
      </c>
      <c r="AC8" s="228">
        <f t="shared" si="1"/>
        <v>18372.221069916999</v>
      </c>
      <c r="AD8" s="228">
        <f t="shared" si="1"/>
        <v>0</v>
      </c>
      <c r="AE8" s="228">
        <f t="shared" si="1"/>
        <v>0</v>
      </c>
      <c r="AF8" s="228">
        <f t="shared" si="1"/>
        <v>0</v>
      </c>
      <c r="AG8" s="228">
        <f t="shared" si="1"/>
        <v>0</v>
      </c>
      <c r="AH8" s="228">
        <f t="shared" si="1"/>
        <v>0</v>
      </c>
      <c r="AI8" s="228">
        <f t="shared" si="1"/>
        <v>0</v>
      </c>
      <c r="AJ8" s="220">
        <f t="shared" si="1"/>
        <v>372078.35221933993</v>
      </c>
    </row>
    <row r="9" spans="1:36" s="387" customFormat="1" x14ac:dyDescent="0.3">
      <c r="A9" s="439" t="s">
        <v>373</v>
      </c>
      <c r="B9" s="231"/>
      <c r="C9" s="232"/>
      <c r="D9" s="244"/>
      <c r="E9" s="99"/>
      <c r="F9" s="99"/>
      <c r="G9" s="99"/>
      <c r="H9" s="99"/>
      <c r="I9" s="99"/>
      <c r="J9" s="220">
        <f>J8-J8</f>
        <v>0</v>
      </c>
      <c r="K9" s="220">
        <f>J8-K8</f>
        <v>0</v>
      </c>
      <c r="L9" s="220">
        <f t="shared" ref="L9:AI9" si="2">K8-L8</f>
        <v>0</v>
      </c>
      <c r="M9" s="220">
        <f t="shared" si="2"/>
        <v>1544.6436070000018</v>
      </c>
      <c r="N9" s="220">
        <f t="shared" si="2"/>
        <v>0</v>
      </c>
      <c r="O9" s="220">
        <f t="shared" si="2"/>
        <v>0</v>
      </c>
      <c r="P9" s="220">
        <f t="shared" si="2"/>
        <v>0</v>
      </c>
      <c r="Q9" s="220">
        <f t="shared" si="2"/>
        <v>0</v>
      </c>
      <c r="R9" s="220">
        <f t="shared" si="2"/>
        <v>0</v>
      </c>
      <c r="S9" s="220">
        <f t="shared" si="2"/>
        <v>0</v>
      </c>
      <c r="T9" s="220">
        <f t="shared" si="2"/>
        <v>0</v>
      </c>
      <c r="U9" s="220">
        <f t="shared" si="2"/>
        <v>0</v>
      </c>
      <c r="V9" s="220">
        <f t="shared" si="2"/>
        <v>0</v>
      </c>
      <c r="W9" s="220">
        <f t="shared" si="2"/>
        <v>0</v>
      </c>
      <c r="X9" s="220">
        <f t="shared" si="2"/>
        <v>0</v>
      </c>
      <c r="Y9" s="220">
        <f t="shared" si="2"/>
        <v>0</v>
      </c>
      <c r="Z9" s="220">
        <f t="shared" si="2"/>
        <v>0</v>
      </c>
      <c r="AA9" s="220">
        <f t="shared" si="2"/>
        <v>0</v>
      </c>
      <c r="AB9" s="220">
        <f t="shared" si="2"/>
        <v>0</v>
      </c>
      <c r="AC9" s="220">
        <f t="shared" si="2"/>
        <v>0</v>
      </c>
      <c r="AD9" s="220">
        <f t="shared" si="2"/>
        <v>18372.221069916999</v>
      </c>
      <c r="AE9" s="220">
        <f t="shared" si="2"/>
        <v>0</v>
      </c>
      <c r="AF9" s="220">
        <f t="shared" si="2"/>
        <v>0</v>
      </c>
      <c r="AG9" s="220">
        <f t="shared" si="2"/>
        <v>0</v>
      </c>
      <c r="AH9" s="220">
        <f t="shared" si="2"/>
        <v>0</v>
      </c>
      <c r="AI9" s="220">
        <f t="shared" si="2"/>
        <v>0</v>
      </c>
    </row>
    <row r="10" spans="1:36" s="387" customFormat="1" x14ac:dyDescent="0.3">
      <c r="A10" s="439" t="s">
        <v>374</v>
      </c>
      <c r="B10" s="231"/>
      <c r="C10" s="232"/>
      <c r="D10" s="232"/>
      <c r="E10" s="96"/>
      <c r="F10" s="96"/>
      <c r="G10" s="96"/>
      <c r="H10" s="96"/>
      <c r="I10" s="96"/>
      <c r="J10" s="220">
        <f>$J$8-J8</f>
        <v>0</v>
      </c>
      <c r="K10" s="220">
        <f t="shared" ref="K10" si="3">$J$8-K8</f>
        <v>0</v>
      </c>
      <c r="L10" s="220">
        <f t="shared" ref="L10:AI10" si="4">$J$8-L8</f>
        <v>0</v>
      </c>
      <c r="M10" s="220">
        <f t="shared" si="4"/>
        <v>1544.6436070000018</v>
      </c>
      <c r="N10" s="220">
        <f t="shared" si="4"/>
        <v>1544.6436070000018</v>
      </c>
      <c r="O10" s="220">
        <f t="shared" si="4"/>
        <v>1544.6436070000018</v>
      </c>
      <c r="P10" s="220">
        <f t="shared" si="4"/>
        <v>1544.6436070000018</v>
      </c>
      <c r="Q10" s="220">
        <f t="shared" si="4"/>
        <v>1544.6436070000018</v>
      </c>
      <c r="R10" s="220">
        <f t="shared" si="4"/>
        <v>1544.6436070000018</v>
      </c>
      <c r="S10" s="220">
        <f t="shared" si="4"/>
        <v>1544.6436070000018</v>
      </c>
      <c r="T10" s="220">
        <f t="shared" si="4"/>
        <v>1544.6436070000018</v>
      </c>
      <c r="U10" s="220">
        <f t="shared" si="4"/>
        <v>1544.6436070000018</v>
      </c>
      <c r="V10" s="220">
        <f t="shared" si="4"/>
        <v>1544.6436070000018</v>
      </c>
      <c r="W10" s="220">
        <f t="shared" si="4"/>
        <v>1544.6436070000018</v>
      </c>
      <c r="X10" s="220">
        <f t="shared" si="4"/>
        <v>1544.6436070000018</v>
      </c>
      <c r="Y10" s="220">
        <f t="shared" si="4"/>
        <v>1544.6436070000018</v>
      </c>
      <c r="Z10" s="220">
        <f t="shared" si="4"/>
        <v>1544.6436070000018</v>
      </c>
      <c r="AA10" s="220">
        <f t="shared" si="4"/>
        <v>1544.6436070000018</v>
      </c>
      <c r="AB10" s="220">
        <f t="shared" si="4"/>
        <v>1544.6436070000018</v>
      </c>
      <c r="AC10" s="220">
        <f t="shared" si="4"/>
        <v>1544.6436070000018</v>
      </c>
      <c r="AD10" s="220">
        <f t="shared" si="4"/>
        <v>19916.864676917001</v>
      </c>
      <c r="AE10" s="220">
        <f t="shared" si="4"/>
        <v>19916.864676917001</v>
      </c>
      <c r="AF10" s="220">
        <f t="shared" si="4"/>
        <v>19916.864676917001</v>
      </c>
      <c r="AG10" s="220">
        <f t="shared" si="4"/>
        <v>19916.864676917001</v>
      </c>
      <c r="AH10" s="220">
        <f t="shared" si="4"/>
        <v>19916.864676917001</v>
      </c>
      <c r="AI10" s="220">
        <f t="shared" si="4"/>
        <v>19916.864676917001</v>
      </c>
      <c r="AJ10" s="516"/>
    </row>
    <row r="11" spans="1:36" s="387" customFormat="1" x14ac:dyDescent="0.3">
      <c r="A11" s="239" t="s">
        <v>70</v>
      </c>
      <c r="B11" s="254">
        <f>SUMPRODUCT(B5:B7,C5:C7)/C8</f>
        <v>20.000000000000004</v>
      </c>
    </row>
    <row r="12" spans="1:36" x14ac:dyDescent="0.3">
      <c r="B12" s="97"/>
    </row>
    <row r="13" spans="1:36" x14ac:dyDescent="0.3">
      <c r="A13" s="585" t="s">
        <v>2</v>
      </c>
      <c r="B13" s="586"/>
      <c r="C13" s="586"/>
      <c r="D13" s="586"/>
      <c r="E13" s="586"/>
      <c r="F13" s="586"/>
      <c r="G13" s="586"/>
      <c r="H13" s="586"/>
      <c r="I13" s="586"/>
      <c r="J13" s="586"/>
      <c r="K13" s="586"/>
      <c r="L13" s="586"/>
    </row>
    <row r="14" spans="1:36" x14ac:dyDescent="0.3">
      <c r="A14" s="587" t="s">
        <v>760</v>
      </c>
      <c r="B14" s="587"/>
      <c r="C14" s="587"/>
      <c r="D14" s="587"/>
      <c r="E14" s="587"/>
      <c r="F14" s="587"/>
      <c r="G14" s="587"/>
      <c r="H14" s="587"/>
      <c r="I14" s="587"/>
      <c r="J14" s="587"/>
      <c r="K14" s="587"/>
      <c r="L14" s="587"/>
    </row>
  </sheetData>
  <mergeCells count="7">
    <mergeCell ref="AJ3:AJ4"/>
    <mergeCell ref="A13:L13"/>
    <mergeCell ref="A14:L14"/>
    <mergeCell ref="A3:A4"/>
    <mergeCell ref="B3:B4"/>
    <mergeCell ref="C3:C4"/>
    <mergeCell ref="D3:D4"/>
  </mergeCells>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7EAB-BB71-41B7-AE83-D968F0230D87}">
  <dimension ref="A1:AJ19"/>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688</v>
      </c>
    </row>
    <row r="2" spans="1:36" x14ac:dyDescent="0.3">
      <c r="A2" s="49"/>
    </row>
    <row r="3" spans="1:36" ht="15.75" customHeight="1" x14ac:dyDescent="0.3">
      <c r="A3" s="561" t="s">
        <v>314</v>
      </c>
      <c r="B3" s="563" t="s">
        <v>0</v>
      </c>
      <c r="C3" s="563" t="s">
        <v>412</v>
      </c>
      <c r="D3" s="563" t="s">
        <v>60</v>
      </c>
      <c r="E3" s="151"/>
      <c r="F3" s="135"/>
      <c r="G3" s="135"/>
      <c r="H3" s="135"/>
      <c r="I3" s="151"/>
      <c r="J3" s="151" t="s">
        <v>414</v>
      </c>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s="238" customFormat="1" x14ac:dyDescent="0.3">
      <c r="A5" s="246" t="s">
        <v>198</v>
      </c>
      <c r="B5" s="274">
        <v>12.380517145806808</v>
      </c>
      <c r="C5" s="490">
        <v>56123.236864873208</v>
      </c>
      <c r="D5" s="494">
        <v>0.89100000000000001</v>
      </c>
      <c r="E5" s="250"/>
      <c r="F5" s="250"/>
      <c r="G5" s="250"/>
      <c r="H5" s="250"/>
      <c r="I5" s="250"/>
      <c r="J5" s="223">
        <v>50005.804046601908</v>
      </c>
      <c r="K5" s="223">
        <v>50005.804046601908</v>
      </c>
      <c r="L5" s="223">
        <v>49842.440918900946</v>
      </c>
      <c r="M5" s="223">
        <v>48250.176102555684</v>
      </c>
      <c r="N5" s="223">
        <v>47057.412176138423</v>
      </c>
      <c r="O5" s="223">
        <v>46601.714099284596</v>
      </c>
      <c r="P5" s="223">
        <v>44948.927280152238</v>
      </c>
      <c r="Q5" s="223">
        <v>43942.304110819903</v>
      </c>
      <c r="R5" s="223">
        <v>43822.257967338082</v>
      </c>
      <c r="S5" s="223">
        <v>42914.115238570128</v>
      </c>
      <c r="T5" s="223">
        <v>42089.421333777202</v>
      </c>
      <c r="U5" s="223">
        <v>33188.218557054992</v>
      </c>
      <c r="V5" s="223">
        <v>15955.63205573145</v>
      </c>
      <c r="W5" s="223">
        <v>13228.644003834708</v>
      </c>
      <c r="X5" s="223">
        <v>12730.374009754496</v>
      </c>
      <c r="Y5" s="223">
        <v>0</v>
      </c>
      <c r="Z5" s="223">
        <v>0</v>
      </c>
      <c r="AA5" s="223">
        <v>0</v>
      </c>
      <c r="AB5" s="223">
        <v>0</v>
      </c>
      <c r="AC5" s="223">
        <v>0</v>
      </c>
      <c r="AD5" s="223">
        <v>0</v>
      </c>
      <c r="AE5" s="223">
        <v>0</v>
      </c>
      <c r="AF5" s="223">
        <v>0</v>
      </c>
      <c r="AG5" s="223">
        <v>0</v>
      </c>
      <c r="AH5" s="223">
        <v>0</v>
      </c>
      <c r="AI5" s="223">
        <v>0</v>
      </c>
      <c r="AJ5" s="258">
        <f>SUM(E5:AI5)</f>
        <v>584583.24594711664</v>
      </c>
    </row>
    <row r="6" spans="1:36" s="238" customFormat="1" x14ac:dyDescent="0.3">
      <c r="A6" s="246" t="s">
        <v>135</v>
      </c>
      <c r="B6" s="274">
        <v>14.677389803052524</v>
      </c>
      <c r="C6" s="490">
        <v>3555.9249523705962</v>
      </c>
      <c r="D6" s="494">
        <v>0.89100000000000001</v>
      </c>
      <c r="E6" s="250"/>
      <c r="F6" s="250"/>
      <c r="G6" s="250"/>
      <c r="H6" s="250"/>
      <c r="I6" s="250"/>
      <c r="J6" s="223">
        <v>3168.3291325622008</v>
      </c>
      <c r="K6" s="223">
        <v>3168.3291325622008</v>
      </c>
      <c r="L6" s="223">
        <v>3168.3291325622008</v>
      </c>
      <c r="M6" s="223">
        <v>3168.3291325622008</v>
      </c>
      <c r="N6" s="223">
        <v>3168.3291325622008</v>
      </c>
      <c r="O6" s="223">
        <v>3168.3291325622008</v>
      </c>
      <c r="P6" s="223">
        <v>3168.3291325622008</v>
      </c>
      <c r="Q6" s="223">
        <v>3168.3291325622008</v>
      </c>
      <c r="R6" s="223">
        <v>3168.3291325622008</v>
      </c>
      <c r="S6" s="223">
        <v>3168.3291325622008</v>
      </c>
      <c r="T6" s="223">
        <v>2960.7665305606515</v>
      </c>
      <c r="U6" s="223">
        <v>2960.7665305606515</v>
      </c>
      <c r="V6" s="223">
        <v>2960.7665305606515</v>
      </c>
      <c r="W6" s="223">
        <v>2960.7665305606515</v>
      </c>
      <c r="X6" s="223">
        <v>2960.7665305606515</v>
      </c>
      <c r="Y6" s="223">
        <v>0</v>
      </c>
      <c r="Z6" s="223">
        <v>0</v>
      </c>
      <c r="AA6" s="223">
        <v>0</v>
      </c>
      <c r="AB6" s="223">
        <v>0</v>
      </c>
      <c r="AC6" s="223">
        <v>0</v>
      </c>
      <c r="AD6" s="223">
        <v>0</v>
      </c>
      <c r="AE6" s="223">
        <v>0</v>
      </c>
      <c r="AF6" s="223">
        <v>0</v>
      </c>
      <c r="AG6" s="223">
        <v>0</v>
      </c>
      <c r="AH6" s="223">
        <v>0</v>
      </c>
      <c r="AI6" s="223">
        <v>0</v>
      </c>
      <c r="AJ6" s="225">
        <f>SUM(E6:AI6)</f>
        <v>46487.123978425261</v>
      </c>
    </row>
    <row r="7" spans="1:36" s="238" customFormat="1" x14ac:dyDescent="0.3">
      <c r="A7" s="246" t="s">
        <v>199</v>
      </c>
      <c r="B7" s="274">
        <v>15</v>
      </c>
      <c r="C7" s="490">
        <v>1057.8620000000001</v>
      </c>
      <c r="D7" s="494">
        <v>0.89100000000000001</v>
      </c>
      <c r="E7" s="250"/>
      <c r="F7" s="250"/>
      <c r="G7" s="250"/>
      <c r="H7" s="250"/>
      <c r="I7" s="250"/>
      <c r="J7" s="223">
        <v>942.55504200000007</v>
      </c>
      <c r="K7" s="223">
        <v>942.55504200000007</v>
      </c>
      <c r="L7" s="223">
        <v>942.55504200000007</v>
      </c>
      <c r="M7" s="223">
        <v>942.55504200000007</v>
      </c>
      <c r="N7" s="223">
        <v>942.55504200000007</v>
      </c>
      <c r="O7" s="223">
        <v>942.55504200000007</v>
      </c>
      <c r="P7" s="223">
        <v>942.55504200000007</v>
      </c>
      <c r="Q7" s="223">
        <v>942.55504200000007</v>
      </c>
      <c r="R7" s="223">
        <v>942.55504200000007</v>
      </c>
      <c r="S7" s="223">
        <v>942.55504200000007</v>
      </c>
      <c r="T7" s="223">
        <v>942.55504200000007</v>
      </c>
      <c r="U7" s="223">
        <v>942.55504200000007</v>
      </c>
      <c r="V7" s="223">
        <v>942.55504200000007</v>
      </c>
      <c r="W7" s="223">
        <v>942.55504200000007</v>
      </c>
      <c r="X7" s="223">
        <v>942.55504200000007</v>
      </c>
      <c r="Y7" s="223">
        <v>0</v>
      </c>
      <c r="Z7" s="223">
        <v>0</v>
      </c>
      <c r="AA7" s="223">
        <v>0</v>
      </c>
      <c r="AB7" s="223">
        <v>0</v>
      </c>
      <c r="AC7" s="223">
        <v>0</v>
      </c>
      <c r="AD7" s="223">
        <v>0</v>
      </c>
      <c r="AE7" s="223">
        <v>0</v>
      </c>
      <c r="AF7" s="223">
        <v>0</v>
      </c>
      <c r="AG7" s="223">
        <v>0</v>
      </c>
      <c r="AH7" s="223">
        <v>0</v>
      </c>
      <c r="AI7" s="223">
        <v>0</v>
      </c>
      <c r="AJ7" s="225">
        <f>SUM(E7:AI7)</f>
        <v>14138.325630000001</v>
      </c>
    </row>
    <row r="8" spans="1:36" s="238" customFormat="1" x14ac:dyDescent="0.3">
      <c r="A8" s="246" t="s">
        <v>112</v>
      </c>
      <c r="B8" s="274">
        <v>11</v>
      </c>
      <c r="C8" s="490">
        <v>751.82160360800003</v>
      </c>
      <c r="D8" s="494">
        <v>0.89100000000000001</v>
      </c>
      <c r="E8" s="495"/>
      <c r="F8" s="495"/>
      <c r="G8" s="495"/>
      <c r="H8" s="495"/>
      <c r="I8" s="495"/>
      <c r="J8" s="223">
        <v>669.87304881472801</v>
      </c>
      <c r="K8" s="223">
        <v>669.87304881472801</v>
      </c>
      <c r="L8" s="223">
        <v>669.87304881472801</v>
      </c>
      <c r="M8" s="223">
        <v>669.87304881472801</v>
      </c>
      <c r="N8" s="223">
        <v>669.87304881472801</v>
      </c>
      <c r="O8" s="223">
        <v>669.87304881472801</v>
      </c>
      <c r="P8" s="223">
        <v>669.87304881472801</v>
      </c>
      <c r="Q8" s="223">
        <v>669.87304881472801</v>
      </c>
      <c r="R8" s="223">
        <v>669.87304881472801</v>
      </c>
      <c r="S8" s="223">
        <v>669.87304881472801</v>
      </c>
      <c r="T8" s="223">
        <v>669.87304881472801</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 t="shared" ref="AJ8:AJ11" si="0">SUM(E8:AI8)</f>
        <v>7368.6035369620095</v>
      </c>
    </row>
    <row r="9" spans="1:36" s="238" customFormat="1" x14ac:dyDescent="0.3">
      <c r="A9" s="246" t="s">
        <v>200</v>
      </c>
      <c r="B9" s="274">
        <v>10.000000000000004</v>
      </c>
      <c r="C9" s="490">
        <v>117.21439368000004</v>
      </c>
      <c r="D9" s="494">
        <v>0.89100000000000001</v>
      </c>
      <c r="E9" s="495"/>
      <c r="F9" s="495"/>
      <c r="G9" s="495"/>
      <c r="H9" s="495"/>
      <c r="I9" s="495"/>
      <c r="J9" s="223">
        <v>104.43802476888004</v>
      </c>
      <c r="K9" s="223">
        <v>104.43802476888004</v>
      </c>
      <c r="L9" s="223">
        <v>104.43802476888004</v>
      </c>
      <c r="M9" s="223">
        <v>104.43802476888004</v>
      </c>
      <c r="N9" s="223">
        <v>104.43802476888004</v>
      </c>
      <c r="O9" s="223">
        <v>104.43802476888004</v>
      </c>
      <c r="P9" s="223">
        <v>104.43802476888004</v>
      </c>
      <c r="Q9" s="223">
        <v>104.43802476888004</v>
      </c>
      <c r="R9" s="223">
        <v>104.43802476888004</v>
      </c>
      <c r="S9" s="223">
        <v>104.43802476888004</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5">
        <f t="shared" si="0"/>
        <v>1044.3802476888004</v>
      </c>
    </row>
    <row r="10" spans="1:36" s="238" customFormat="1" x14ac:dyDescent="0.3">
      <c r="A10" s="246" t="s">
        <v>137</v>
      </c>
      <c r="B10" s="274">
        <v>4.9999999999999991</v>
      </c>
      <c r="C10" s="490">
        <v>170.93138976000006</v>
      </c>
      <c r="D10" s="494">
        <v>0.89100000000000001</v>
      </c>
      <c r="E10" s="495"/>
      <c r="F10" s="495"/>
      <c r="G10" s="495"/>
      <c r="H10" s="495"/>
      <c r="I10" s="495"/>
      <c r="J10" s="223">
        <v>152.29986827616003</v>
      </c>
      <c r="K10" s="223">
        <v>152.29986827616003</v>
      </c>
      <c r="L10" s="223">
        <v>152.29986827616003</v>
      </c>
      <c r="M10" s="223">
        <v>152.29986827616003</v>
      </c>
      <c r="N10" s="223">
        <v>152.29986827616003</v>
      </c>
      <c r="O10" s="223">
        <v>0</v>
      </c>
      <c r="P10" s="223">
        <v>0</v>
      </c>
      <c r="Q10" s="223">
        <v>0</v>
      </c>
      <c r="R10" s="223">
        <v>0</v>
      </c>
      <c r="S10" s="223">
        <v>0</v>
      </c>
      <c r="T10" s="223">
        <v>0</v>
      </c>
      <c r="U10" s="223">
        <v>0</v>
      </c>
      <c r="V10" s="223">
        <v>0</v>
      </c>
      <c r="W10" s="223">
        <v>0</v>
      </c>
      <c r="X10" s="223">
        <v>0</v>
      </c>
      <c r="Y10" s="223">
        <v>0</v>
      </c>
      <c r="Z10" s="223">
        <v>0</v>
      </c>
      <c r="AA10" s="223">
        <v>0</v>
      </c>
      <c r="AB10" s="223">
        <v>0</v>
      </c>
      <c r="AC10" s="223">
        <v>0</v>
      </c>
      <c r="AD10" s="223">
        <v>0</v>
      </c>
      <c r="AE10" s="223">
        <v>0</v>
      </c>
      <c r="AF10" s="223">
        <v>0</v>
      </c>
      <c r="AG10" s="223">
        <v>0</v>
      </c>
      <c r="AH10" s="223">
        <v>0</v>
      </c>
      <c r="AI10" s="223">
        <v>0</v>
      </c>
      <c r="AJ10" s="225">
        <f t="shared" si="0"/>
        <v>761.49934138080016</v>
      </c>
    </row>
    <row r="11" spans="1:36" s="238" customFormat="1" x14ac:dyDescent="0.3">
      <c r="A11" s="246" t="s">
        <v>165</v>
      </c>
      <c r="B11" s="274">
        <v>13</v>
      </c>
      <c r="C11" s="490">
        <v>89.072000000000003</v>
      </c>
      <c r="D11" s="494">
        <v>0.89100000000000001</v>
      </c>
      <c r="E11" s="495"/>
      <c r="F11" s="495"/>
      <c r="G11" s="495"/>
      <c r="H11" s="495"/>
      <c r="I11" s="495"/>
      <c r="J11" s="223">
        <v>79.363151999999999</v>
      </c>
      <c r="K11" s="223">
        <v>79.363151999999999</v>
      </c>
      <c r="L11" s="223">
        <v>79.363151999999999</v>
      </c>
      <c r="M11" s="223">
        <v>79.363151999999999</v>
      </c>
      <c r="N11" s="223">
        <v>79.363151999999999</v>
      </c>
      <c r="O11" s="223">
        <v>79.363151999999999</v>
      </c>
      <c r="P11" s="223">
        <v>79.363151999999999</v>
      </c>
      <c r="Q11" s="223">
        <v>79.363151999999999</v>
      </c>
      <c r="R11" s="223">
        <v>79.363151999999999</v>
      </c>
      <c r="S11" s="223">
        <v>79.363151999999999</v>
      </c>
      <c r="T11" s="223">
        <v>79.363151999999999</v>
      </c>
      <c r="U11" s="223">
        <v>79.363151999999999</v>
      </c>
      <c r="V11" s="223">
        <v>79.363151999999999</v>
      </c>
      <c r="W11" s="223">
        <v>0</v>
      </c>
      <c r="X11" s="223">
        <v>0</v>
      </c>
      <c r="Y11" s="223">
        <v>0</v>
      </c>
      <c r="Z11" s="223">
        <v>0</v>
      </c>
      <c r="AA11" s="223">
        <v>0</v>
      </c>
      <c r="AB11" s="223">
        <v>0</v>
      </c>
      <c r="AC11" s="223">
        <v>0</v>
      </c>
      <c r="AD11" s="223">
        <v>0</v>
      </c>
      <c r="AE11" s="223">
        <v>0</v>
      </c>
      <c r="AF11" s="223">
        <v>0</v>
      </c>
      <c r="AG11" s="223">
        <v>0</v>
      </c>
      <c r="AH11" s="223">
        <v>0</v>
      </c>
      <c r="AI11" s="223">
        <v>0</v>
      </c>
      <c r="AJ11" s="225">
        <f t="shared" si="0"/>
        <v>1031.7209760000001</v>
      </c>
    </row>
    <row r="12" spans="1:36" s="238" customFormat="1" x14ac:dyDescent="0.3">
      <c r="A12" s="246" t="s">
        <v>201</v>
      </c>
      <c r="B12" s="274">
        <v>8</v>
      </c>
      <c r="C12" s="490">
        <v>40.286999999999999</v>
      </c>
      <c r="D12" s="494">
        <v>0.89100000000000001</v>
      </c>
      <c r="E12" s="495"/>
      <c r="F12" s="495"/>
      <c r="G12" s="495"/>
      <c r="H12" s="495"/>
      <c r="I12" s="495"/>
      <c r="J12" s="490">
        <v>35.895717000000005</v>
      </c>
      <c r="K12" s="223">
        <v>35.895717000000005</v>
      </c>
      <c r="L12" s="223">
        <v>35.895717000000005</v>
      </c>
      <c r="M12" s="223">
        <v>35.895717000000005</v>
      </c>
      <c r="N12" s="223">
        <v>35.895717000000005</v>
      </c>
      <c r="O12" s="223">
        <v>35.895717000000005</v>
      </c>
      <c r="P12" s="223">
        <v>35.895717000000005</v>
      </c>
      <c r="Q12" s="223">
        <v>35.895717000000005</v>
      </c>
      <c r="R12" s="223">
        <v>0</v>
      </c>
      <c r="S12" s="223">
        <v>0</v>
      </c>
      <c r="T12" s="223">
        <v>0</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25">
        <f>SUM(E12:AI12)</f>
        <v>287.16573599999998</v>
      </c>
    </row>
    <row r="13" spans="1:36" s="387" customFormat="1" x14ac:dyDescent="0.3">
      <c r="A13" s="439" t="s">
        <v>372</v>
      </c>
      <c r="B13" s="243"/>
      <c r="C13" s="220">
        <f>SUM(C5:C12)</f>
        <v>61906.350204291797</v>
      </c>
      <c r="D13" s="496">
        <f>J13/C13</f>
        <v>0.89099999999999813</v>
      </c>
      <c r="E13" s="230"/>
      <c r="F13" s="230"/>
      <c r="G13" s="497"/>
      <c r="H13" s="497"/>
      <c r="I13" s="497"/>
      <c r="J13" s="220">
        <f t="shared" ref="J13:AJ13" si="1">SUM(J5:J12)</f>
        <v>55158.558032023873</v>
      </c>
      <c r="K13" s="234">
        <f t="shared" si="1"/>
        <v>55158.558032023873</v>
      </c>
      <c r="L13" s="228">
        <f t="shared" si="1"/>
        <v>54995.194904322911</v>
      </c>
      <c r="M13" s="228">
        <f t="shared" si="1"/>
        <v>53402.930087977649</v>
      </c>
      <c r="N13" s="228">
        <f t="shared" si="1"/>
        <v>52210.166161560388</v>
      </c>
      <c r="O13" s="228">
        <f t="shared" si="1"/>
        <v>51602.1682164304</v>
      </c>
      <c r="P13" s="228">
        <f t="shared" si="1"/>
        <v>49949.381397298042</v>
      </c>
      <c r="Q13" s="228">
        <f t="shared" si="1"/>
        <v>48942.758227965707</v>
      </c>
      <c r="R13" s="228">
        <f t="shared" si="1"/>
        <v>48786.816367483887</v>
      </c>
      <c r="S13" s="228">
        <f t="shared" si="1"/>
        <v>47878.673638715933</v>
      </c>
      <c r="T13" s="228">
        <f t="shared" si="1"/>
        <v>46741.979107152576</v>
      </c>
      <c r="U13" s="228">
        <f t="shared" si="1"/>
        <v>37170.90328161564</v>
      </c>
      <c r="V13" s="228">
        <f t="shared" si="1"/>
        <v>19938.316780292105</v>
      </c>
      <c r="W13" s="228">
        <f t="shared" si="1"/>
        <v>17131.96557639536</v>
      </c>
      <c r="X13" s="228">
        <f t="shared" si="1"/>
        <v>16633.695582315147</v>
      </c>
      <c r="Y13" s="228">
        <f t="shared" si="1"/>
        <v>0</v>
      </c>
      <c r="Z13" s="228">
        <f t="shared" si="1"/>
        <v>0</v>
      </c>
      <c r="AA13" s="228">
        <f t="shared" si="1"/>
        <v>0</v>
      </c>
      <c r="AB13" s="228">
        <f t="shared" si="1"/>
        <v>0</v>
      </c>
      <c r="AC13" s="228">
        <f t="shared" si="1"/>
        <v>0</v>
      </c>
      <c r="AD13" s="228">
        <f t="shared" si="1"/>
        <v>0</v>
      </c>
      <c r="AE13" s="228">
        <f t="shared" si="1"/>
        <v>0</v>
      </c>
      <c r="AF13" s="228">
        <f t="shared" si="1"/>
        <v>0</v>
      </c>
      <c r="AG13" s="228">
        <f t="shared" si="1"/>
        <v>0</v>
      </c>
      <c r="AH13" s="228">
        <f t="shared" si="1"/>
        <v>0</v>
      </c>
      <c r="AI13" s="245">
        <f t="shared" si="1"/>
        <v>0</v>
      </c>
      <c r="AJ13" s="220">
        <f t="shared" si="1"/>
        <v>655702.0653935736</v>
      </c>
    </row>
    <row r="14" spans="1:36" s="387" customFormat="1" x14ac:dyDescent="0.3">
      <c r="A14" s="439" t="s">
        <v>373</v>
      </c>
      <c r="B14" s="231"/>
      <c r="C14" s="232"/>
      <c r="D14" s="232"/>
      <c r="E14" s="230"/>
      <c r="F14" s="230"/>
      <c r="G14" s="497"/>
      <c r="H14" s="497"/>
      <c r="I14" s="497"/>
      <c r="J14" s="220">
        <f>J13-J13</f>
        <v>0</v>
      </c>
      <c r="K14" s="234">
        <f>J13-K13</f>
        <v>0</v>
      </c>
      <c r="L14" s="234">
        <f>K13-L13</f>
        <v>163.36312770096265</v>
      </c>
      <c r="M14" s="234">
        <f>L13-M13</f>
        <v>1592.2648163452614</v>
      </c>
      <c r="N14" s="234">
        <f t="shared" ref="N14:AI14" si="2">M13-N13</f>
        <v>1192.7639264172612</v>
      </c>
      <c r="O14" s="234">
        <f t="shared" si="2"/>
        <v>607.99794512998778</v>
      </c>
      <c r="P14" s="234">
        <f t="shared" si="2"/>
        <v>1652.7868191323578</v>
      </c>
      <c r="Q14" s="234">
        <f t="shared" si="2"/>
        <v>1006.6231693323352</v>
      </c>
      <c r="R14" s="234">
        <f t="shared" si="2"/>
        <v>155.94186048182019</v>
      </c>
      <c r="S14" s="234">
        <f t="shared" si="2"/>
        <v>908.1427287679544</v>
      </c>
      <c r="T14" s="234">
        <f t="shared" si="2"/>
        <v>1136.6945315633566</v>
      </c>
      <c r="U14" s="234">
        <f t="shared" si="2"/>
        <v>9571.0758255369365</v>
      </c>
      <c r="V14" s="234">
        <f t="shared" si="2"/>
        <v>17232.586501323534</v>
      </c>
      <c r="W14" s="234">
        <f t="shared" si="2"/>
        <v>2806.3512038967456</v>
      </c>
      <c r="X14" s="234">
        <f t="shared" si="2"/>
        <v>498.2699940802122</v>
      </c>
      <c r="Y14" s="234">
        <f t="shared" si="2"/>
        <v>16633.695582315147</v>
      </c>
      <c r="Z14" s="234">
        <f t="shared" si="2"/>
        <v>0</v>
      </c>
      <c r="AA14" s="234">
        <f t="shared" si="2"/>
        <v>0</v>
      </c>
      <c r="AB14" s="234">
        <f t="shared" si="2"/>
        <v>0</v>
      </c>
      <c r="AC14" s="234">
        <f t="shared" si="2"/>
        <v>0</v>
      </c>
      <c r="AD14" s="234">
        <f t="shared" si="2"/>
        <v>0</v>
      </c>
      <c r="AE14" s="234">
        <f t="shared" si="2"/>
        <v>0</v>
      </c>
      <c r="AF14" s="234">
        <f t="shared" si="2"/>
        <v>0</v>
      </c>
      <c r="AG14" s="234">
        <f t="shared" si="2"/>
        <v>0</v>
      </c>
      <c r="AH14" s="234">
        <f t="shared" si="2"/>
        <v>0</v>
      </c>
      <c r="AI14" s="234">
        <f t="shared" si="2"/>
        <v>0</v>
      </c>
      <c r="AJ14" s="235"/>
    </row>
    <row r="15" spans="1:36" s="387" customFormat="1" x14ac:dyDescent="0.3">
      <c r="A15" s="439" t="s">
        <v>374</v>
      </c>
      <c r="B15" s="518"/>
      <c r="C15" s="232"/>
      <c r="D15" s="232"/>
      <c r="E15" s="230"/>
      <c r="F15" s="230"/>
      <c r="G15" s="497"/>
      <c r="H15" s="497"/>
      <c r="I15" s="497"/>
      <c r="J15" s="220">
        <f>$J$13-J13</f>
        <v>0</v>
      </c>
      <c r="K15" s="220">
        <f>$J$13-K13</f>
        <v>0</v>
      </c>
      <c r="L15" s="220">
        <f>$J$13-L13</f>
        <v>163.36312770096265</v>
      </c>
      <c r="M15" s="220">
        <f>$J$13-M13</f>
        <v>1755.627944046224</v>
      </c>
      <c r="N15" s="220">
        <f t="shared" ref="N15:AI15" si="3">$J$13-N13</f>
        <v>2948.3918704634852</v>
      </c>
      <c r="O15" s="220">
        <f t="shared" si="3"/>
        <v>3556.389815593473</v>
      </c>
      <c r="P15" s="220">
        <f t="shared" si="3"/>
        <v>5209.1766347258308</v>
      </c>
      <c r="Q15" s="220">
        <f t="shared" si="3"/>
        <v>6215.799804058166</v>
      </c>
      <c r="R15" s="220">
        <f t="shared" si="3"/>
        <v>6371.7416645399862</v>
      </c>
      <c r="S15" s="220">
        <f t="shared" si="3"/>
        <v>7279.8843933079406</v>
      </c>
      <c r="T15" s="220">
        <f t="shared" si="3"/>
        <v>8416.5789248712972</v>
      </c>
      <c r="U15" s="220">
        <f t="shared" si="3"/>
        <v>17987.654750408234</v>
      </c>
      <c r="V15" s="220">
        <f t="shared" si="3"/>
        <v>35220.241251731772</v>
      </c>
      <c r="W15" s="220">
        <f t="shared" si="3"/>
        <v>38026.592455628517</v>
      </c>
      <c r="X15" s="220">
        <f t="shared" si="3"/>
        <v>38524.862449708729</v>
      </c>
      <c r="Y15" s="220">
        <f t="shared" si="3"/>
        <v>55158.558032023873</v>
      </c>
      <c r="Z15" s="220">
        <f t="shared" si="3"/>
        <v>55158.558032023873</v>
      </c>
      <c r="AA15" s="220">
        <f t="shared" si="3"/>
        <v>55158.558032023873</v>
      </c>
      <c r="AB15" s="220">
        <f t="shared" si="3"/>
        <v>55158.558032023873</v>
      </c>
      <c r="AC15" s="220">
        <f t="shared" si="3"/>
        <v>55158.558032023873</v>
      </c>
      <c r="AD15" s="220">
        <f t="shared" si="3"/>
        <v>55158.558032023873</v>
      </c>
      <c r="AE15" s="220">
        <f t="shared" si="3"/>
        <v>55158.558032023873</v>
      </c>
      <c r="AF15" s="220">
        <f t="shared" si="3"/>
        <v>55158.558032023873</v>
      </c>
      <c r="AG15" s="220">
        <f t="shared" si="3"/>
        <v>55158.558032023873</v>
      </c>
      <c r="AH15" s="220">
        <f t="shared" si="3"/>
        <v>55158.558032023873</v>
      </c>
      <c r="AI15" s="220">
        <f t="shared" si="3"/>
        <v>55158.558032023873</v>
      </c>
      <c r="AJ15" s="237"/>
    </row>
    <row r="16" spans="1:36" s="387" customFormat="1" x14ac:dyDescent="0.3">
      <c r="A16" s="343" t="s">
        <v>70</v>
      </c>
      <c r="B16" s="519">
        <f>SUMPRODUCT(B5:B12,C5:C12)/C13</f>
        <v>12.51360144619971</v>
      </c>
    </row>
    <row r="17" spans="1:4" x14ac:dyDescent="0.3">
      <c r="B17" s="97"/>
    </row>
    <row r="18" spans="1:4" x14ac:dyDescent="0.3">
      <c r="A18" s="589" t="s">
        <v>2</v>
      </c>
      <c r="B18" s="590"/>
      <c r="C18" s="590"/>
      <c r="D18" s="590"/>
    </row>
    <row r="19" spans="1:4" ht="111" customHeight="1" x14ac:dyDescent="0.3">
      <c r="A19" s="591" t="s">
        <v>689</v>
      </c>
      <c r="B19" s="592"/>
      <c r="C19" s="592"/>
      <c r="D19" s="593"/>
    </row>
  </sheetData>
  <mergeCells count="7">
    <mergeCell ref="AJ3:AJ4"/>
    <mergeCell ref="A18:D18"/>
    <mergeCell ref="A19:D19"/>
    <mergeCell ref="A3:A4"/>
    <mergeCell ref="B3:B4"/>
    <mergeCell ref="C3:C4"/>
    <mergeCell ref="D3:D4"/>
  </mergeCells>
  <pageMargins left="0.7" right="0.7" top="0.75" bottom="0.75" header="0.3" footer="0.3"/>
  <pageSetup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E4ED2-8CF3-4A8F-A638-8FECDECC889C}">
  <dimension ref="A1:AJ13"/>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30" width="7.77734375" customWidth="1"/>
    <col min="31" max="35" width="7.77734375" hidden="1" customWidth="1"/>
    <col min="36" max="36" width="9.77734375" customWidth="1"/>
  </cols>
  <sheetData>
    <row r="1" spans="1:36" ht="15.75" customHeight="1" x14ac:dyDescent="0.3">
      <c r="A1" s="28" t="s">
        <v>690</v>
      </c>
    </row>
    <row r="2" spans="1:36" x14ac:dyDescent="0.3">
      <c r="A2" s="49"/>
    </row>
    <row r="3" spans="1:36" ht="15.75" customHeight="1" x14ac:dyDescent="0.3">
      <c r="A3" s="561" t="s">
        <v>314</v>
      </c>
      <c r="B3" s="563" t="s">
        <v>0</v>
      </c>
      <c r="C3" s="563" t="s">
        <v>412</v>
      </c>
      <c r="D3" s="563" t="s">
        <v>60</v>
      </c>
      <c r="E3" s="138"/>
      <c r="F3" s="133"/>
      <c r="G3" s="133"/>
      <c r="H3" s="133"/>
      <c r="I3" s="138"/>
      <c r="J3" s="151" t="s">
        <v>414</v>
      </c>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s="238" customFormat="1" x14ac:dyDescent="0.3">
      <c r="A5" s="246" t="s">
        <v>388</v>
      </c>
      <c r="B5" s="274">
        <v>20</v>
      </c>
      <c r="C5" s="490">
        <v>314.36060104082497</v>
      </c>
      <c r="D5" s="494">
        <v>0.89100000000000001</v>
      </c>
      <c r="E5" s="250"/>
      <c r="F5" s="250"/>
      <c r="G5" s="250"/>
      <c r="H5" s="250"/>
      <c r="I5" s="250"/>
      <c r="J5" s="223">
        <v>280.09529552737507</v>
      </c>
      <c r="K5" s="223">
        <v>280.09529552737507</v>
      </c>
      <c r="L5" s="223">
        <v>280.09529552737507</v>
      </c>
      <c r="M5" s="223">
        <v>280.09529552737507</v>
      </c>
      <c r="N5" s="223">
        <v>280.09529552737507</v>
      </c>
      <c r="O5" s="223">
        <v>280.09529552737507</v>
      </c>
      <c r="P5" s="223">
        <v>280.09529552737507</v>
      </c>
      <c r="Q5" s="223">
        <v>280.09529552737507</v>
      </c>
      <c r="R5" s="223">
        <v>280.09529552737507</v>
      </c>
      <c r="S5" s="223">
        <v>280.09529552737507</v>
      </c>
      <c r="T5" s="223">
        <v>280.09529552737507</v>
      </c>
      <c r="U5" s="223">
        <v>280.09529552737507</v>
      </c>
      <c r="V5" s="223">
        <v>280.09529552737507</v>
      </c>
      <c r="W5" s="223">
        <v>280.09529552737507</v>
      </c>
      <c r="X5" s="223">
        <v>280.09529552737507</v>
      </c>
      <c r="Y5" s="223">
        <v>280.09529552737507</v>
      </c>
      <c r="Z5" s="223">
        <v>280.09529552737507</v>
      </c>
      <c r="AA5" s="223">
        <v>280.09529552737507</v>
      </c>
      <c r="AB5" s="223">
        <v>280.09529552737507</v>
      </c>
      <c r="AC5" s="223">
        <v>280.09529552737507</v>
      </c>
      <c r="AD5" s="223">
        <v>0</v>
      </c>
      <c r="AE5" s="223">
        <v>0</v>
      </c>
      <c r="AF5" s="223">
        <v>0</v>
      </c>
      <c r="AG5" s="223">
        <v>0</v>
      </c>
      <c r="AH5" s="223">
        <v>0</v>
      </c>
      <c r="AI5" s="223">
        <v>0</v>
      </c>
      <c r="AJ5" s="258">
        <f>SUM(E5:AI5)</f>
        <v>5601.9059105475017</v>
      </c>
    </row>
    <row r="6" spans="1:36" s="238" customFormat="1" x14ac:dyDescent="0.3">
      <c r="A6" s="246" t="s">
        <v>389</v>
      </c>
      <c r="B6" s="274">
        <v>12</v>
      </c>
      <c r="C6" s="490">
        <v>9.6356081418581407</v>
      </c>
      <c r="D6" s="494">
        <v>0.89100000000000001</v>
      </c>
      <c r="E6" s="250"/>
      <c r="F6" s="250"/>
      <c r="G6" s="250"/>
      <c r="H6" s="250"/>
      <c r="I6" s="250"/>
      <c r="J6" s="223">
        <v>8.5853268543956034</v>
      </c>
      <c r="K6" s="223">
        <v>8.5853268543956034</v>
      </c>
      <c r="L6" s="223">
        <v>8.5853268543956034</v>
      </c>
      <c r="M6" s="223">
        <v>8.5853268543956034</v>
      </c>
      <c r="N6" s="223">
        <v>8.5853268543956034</v>
      </c>
      <c r="O6" s="223">
        <v>8.5853268543956034</v>
      </c>
      <c r="P6" s="223">
        <v>8.5853268543956034</v>
      </c>
      <c r="Q6" s="223">
        <v>8.5853268543956034</v>
      </c>
      <c r="R6" s="223">
        <v>8.5853268543956034</v>
      </c>
      <c r="S6" s="223">
        <v>8.5853268543956034</v>
      </c>
      <c r="T6" s="223">
        <v>8.5853268543956034</v>
      </c>
      <c r="U6" s="223">
        <v>8.5853268543956034</v>
      </c>
      <c r="V6" s="223">
        <v>0</v>
      </c>
      <c r="W6" s="223">
        <v>0</v>
      </c>
      <c r="X6" s="223">
        <v>0</v>
      </c>
      <c r="Y6" s="223">
        <v>0</v>
      </c>
      <c r="Z6" s="223">
        <v>0</v>
      </c>
      <c r="AA6" s="223">
        <v>0</v>
      </c>
      <c r="AB6" s="223">
        <v>0</v>
      </c>
      <c r="AC6" s="223">
        <v>0</v>
      </c>
      <c r="AD6" s="223">
        <v>0</v>
      </c>
      <c r="AE6" s="223">
        <v>0</v>
      </c>
      <c r="AF6" s="223">
        <v>0</v>
      </c>
      <c r="AG6" s="223">
        <v>0</v>
      </c>
      <c r="AH6" s="223">
        <v>0</v>
      </c>
      <c r="AI6" s="223">
        <v>0</v>
      </c>
      <c r="AJ6" s="225">
        <f>SUM(E6:AI6)</f>
        <v>103.02392225274724</v>
      </c>
    </row>
    <row r="7" spans="1:36" s="238" customFormat="1" x14ac:dyDescent="0.3">
      <c r="A7" s="246" t="s">
        <v>390</v>
      </c>
      <c r="B7" s="274">
        <v>20</v>
      </c>
      <c r="C7" s="490">
        <v>1.0541070181891488</v>
      </c>
      <c r="D7" s="494">
        <v>0.89100000000000001</v>
      </c>
      <c r="E7" s="250"/>
      <c r="F7" s="250"/>
      <c r="G7" s="250"/>
      <c r="H7" s="250"/>
      <c r="I7" s="250"/>
      <c r="J7" s="223">
        <v>0.93920935320653154</v>
      </c>
      <c r="K7" s="223">
        <v>0.93920935320653154</v>
      </c>
      <c r="L7" s="223">
        <v>0.93920935320653154</v>
      </c>
      <c r="M7" s="223">
        <v>0.93920935320653154</v>
      </c>
      <c r="N7" s="223">
        <v>0.93920935320653154</v>
      </c>
      <c r="O7" s="223">
        <v>0.93920935320653154</v>
      </c>
      <c r="P7" s="223">
        <v>0.93920935320653154</v>
      </c>
      <c r="Q7" s="223">
        <v>0.93920935320653154</v>
      </c>
      <c r="R7" s="223">
        <v>0.93920935320653154</v>
      </c>
      <c r="S7" s="223">
        <v>0.93920935320653154</v>
      </c>
      <c r="T7" s="223">
        <v>0.93920935320653154</v>
      </c>
      <c r="U7" s="223">
        <v>0.93920935320653154</v>
      </c>
      <c r="V7" s="223">
        <v>0.93920935320653154</v>
      </c>
      <c r="W7" s="223">
        <v>0.93920935320653154</v>
      </c>
      <c r="X7" s="223">
        <v>0.93920935320653154</v>
      </c>
      <c r="Y7" s="223">
        <v>0.93920935320653154</v>
      </c>
      <c r="Z7" s="223">
        <v>0.93920935320653154</v>
      </c>
      <c r="AA7" s="223">
        <v>0.93920935320653154</v>
      </c>
      <c r="AB7" s="223">
        <v>0.93920935320653154</v>
      </c>
      <c r="AC7" s="223">
        <v>0.93920935320653154</v>
      </c>
      <c r="AD7" s="223">
        <v>0</v>
      </c>
      <c r="AE7" s="223">
        <v>0</v>
      </c>
      <c r="AF7" s="223">
        <v>0</v>
      </c>
      <c r="AG7" s="223">
        <v>0</v>
      </c>
      <c r="AH7" s="223">
        <v>0</v>
      </c>
      <c r="AI7" s="223">
        <v>0</v>
      </c>
      <c r="AJ7" s="225">
        <f>SUM(E7:AI7)</f>
        <v>18.784187064130641</v>
      </c>
    </row>
    <row r="8" spans="1:36" s="238" customFormat="1" x14ac:dyDescent="0.3">
      <c r="A8" s="246" t="s">
        <v>391</v>
      </c>
      <c r="B8" s="274">
        <v>10</v>
      </c>
      <c r="C8" s="490">
        <v>1.5189594655825969</v>
      </c>
      <c r="D8" s="494">
        <v>0.89100000000000001</v>
      </c>
      <c r="E8" s="250"/>
      <c r="F8" s="250"/>
      <c r="G8" s="250"/>
      <c r="H8" s="250"/>
      <c r="I8" s="250"/>
      <c r="J8" s="223">
        <v>1.3533928838340938</v>
      </c>
      <c r="K8" s="223">
        <v>1.3533928838340938</v>
      </c>
      <c r="L8" s="223">
        <v>1.3533928838340938</v>
      </c>
      <c r="M8" s="223">
        <v>1.3533928838340938</v>
      </c>
      <c r="N8" s="223">
        <v>1.3533928838340938</v>
      </c>
      <c r="O8" s="223">
        <v>1.3533928838340938</v>
      </c>
      <c r="P8" s="223">
        <v>1.3533928838340938</v>
      </c>
      <c r="Q8" s="223">
        <v>1.3533928838340938</v>
      </c>
      <c r="R8" s="223">
        <v>1.3533928838340938</v>
      </c>
      <c r="S8" s="223">
        <v>1.3533928838340938</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5">
        <f>SUM(E8:AI8)</f>
        <v>13.533928838340936</v>
      </c>
    </row>
    <row r="9" spans="1:36" s="387" customFormat="1" x14ac:dyDescent="0.3">
      <c r="A9" s="439" t="s">
        <v>372</v>
      </c>
      <c r="B9" s="243"/>
      <c r="C9" s="220">
        <f>SUM(C5:C8)</f>
        <v>326.56927566645487</v>
      </c>
      <c r="D9" s="496">
        <f>J9/C9</f>
        <v>0.89100000000000001</v>
      </c>
      <c r="E9" s="230"/>
      <c r="F9" s="230"/>
      <c r="G9" s="497"/>
      <c r="H9" s="497"/>
      <c r="I9" s="497"/>
      <c r="J9" s="220">
        <f t="shared" ref="J9:AJ9" si="0">SUM(J5:J8)</f>
        <v>290.97322461881129</v>
      </c>
      <c r="K9" s="234">
        <f t="shared" si="0"/>
        <v>290.97322461881129</v>
      </c>
      <c r="L9" s="228">
        <f t="shared" si="0"/>
        <v>290.97322461881129</v>
      </c>
      <c r="M9" s="228">
        <f t="shared" si="0"/>
        <v>290.97322461881129</v>
      </c>
      <c r="N9" s="228">
        <f t="shared" si="0"/>
        <v>290.97322461881129</v>
      </c>
      <c r="O9" s="228">
        <f t="shared" si="0"/>
        <v>290.97322461881129</v>
      </c>
      <c r="P9" s="228">
        <f t="shared" si="0"/>
        <v>290.97322461881129</v>
      </c>
      <c r="Q9" s="228">
        <f t="shared" si="0"/>
        <v>290.97322461881129</v>
      </c>
      <c r="R9" s="228">
        <f t="shared" si="0"/>
        <v>290.97322461881129</v>
      </c>
      <c r="S9" s="228">
        <f t="shared" si="0"/>
        <v>290.97322461881129</v>
      </c>
      <c r="T9" s="228">
        <f t="shared" si="0"/>
        <v>289.6198317349772</v>
      </c>
      <c r="U9" s="228">
        <f t="shared" si="0"/>
        <v>289.6198317349772</v>
      </c>
      <c r="V9" s="228">
        <f t="shared" si="0"/>
        <v>281.03450488058161</v>
      </c>
      <c r="W9" s="228">
        <f t="shared" si="0"/>
        <v>281.03450488058161</v>
      </c>
      <c r="X9" s="228">
        <f t="shared" si="0"/>
        <v>281.03450488058161</v>
      </c>
      <c r="Y9" s="228">
        <f t="shared" si="0"/>
        <v>281.03450488058161</v>
      </c>
      <c r="Z9" s="228">
        <f t="shared" si="0"/>
        <v>281.03450488058161</v>
      </c>
      <c r="AA9" s="228">
        <f t="shared" si="0"/>
        <v>281.03450488058161</v>
      </c>
      <c r="AB9" s="228">
        <f t="shared" si="0"/>
        <v>281.03450488058161</v>
      </c>
      <c r="AC9" s="228">
        <f t="shared" si="0"/>
        <v>281.03450488058161</v>
      </c>
      <c r="AD9" s="228">
        <f t="shared" si="0"/>
        <v>0</v>
      </c>
      <c r="AE9" s="228">
        <f t="shared" si="0"/>
        <v>0</v>
      </c>
      <c r="AF9" s="228">
        <f t="shared" si="0"/>
        <v>0</v>
      </c>
      <c r="AG9" s="228">
        <f t="shared" si="0"/>
        <v>0</v>
      </c>
      <c r="AH9" s="228">
        <f t="shared" si="0"/>
        <v>0</v>
      </c>
      <c r="AI9" s="245">
        <f t="shared" si="0"/>
        <v>0</v>
      </c>
      <c r="AJ9" s="220">
        <f t="shared" si="0"/>
        <v>5737.2479487027204</v>
      </c>
    </row>
    <row r="10" spans="1:36" s="387" customFormat="1" x14ac:dyDescent="0.3">
      <c r="A10" s="439" t="s">
        <v>373</v>
      </c>
      <c r="B10" s="231"/>
      <c r="C10" s="232"/>
      <c r="D10" s="232"/>
      <c r="E10" s="230"/>
      <c r="F10" s="230"/>
      <c r="G10" s="497"/>
      <c r="H10" s="497"/>
      <c r="I10" s="497"/>
      <c r="J10" s="220">
        <f>J9-J9</f>
        <v>0</v>
      </c>
      <c r="K10" s="234">
        <f>J9-K9</f>
        <v>0</v>
      </c>
      <c r="L10" s="234">
        <f t="shared" ref="L10:AI10" si="1">K9-L9</f>
        <v>0</v>
      </c>
      <c r="M10" s="234">
        <f>L9-M9</f>
        <v>0</v>
      </c>
      <c r="N10" s="234">
        <f t="shared" si="1"/>
        <v>0</v>
      </c>
      <c r="O10" s="234">
        <f t="shared" si="1"/>
        <v>0</v>
      </c>
      <c r="P10" s="234">
        <f t="shared" si="1"/>
        <v>0</v>
      </c>
      <c r="Q10" s="234">
        <f t="shared" si="1"/>
        <v>0</v>
      </c>
      <c r="R10" s="234">
        <f t="shared" si="1"/>
        <v>0</v>
      </c>
      <c r="S10" s="234">
        <f t="shared" si="1"/>
        <v>0</v>
      </c>
      <c r="T10" s="234">
        <f t="shared" si="1"/>
        <v>1.3533928838340898</v>
      </c>
      <c r="U10" s="234">
        <f t="shared" si="1"/>
        <v>0</v>
      </c>
      <c r="V10" s="234">
        <f t="shared" si="1"/>
        <v>8.5853268543955892</v>
      </c>
      <c r="W10" s="234">
        <f t="shared" si="1"/>
        <v>0</v>
      </c>
      <c r="X10" s="234">
        <f t="shared" si="1"/>
        <v>0</v>
      </c>
      <c r="Y10" s="234">
        <f t="shared" si="1"/>
        <v>0</v>
      </c>
      <c r="Z10" s="234">
        <f t="shared" si="1"/>
        <v>0</v>
      </c>
      <c r="AA10" s="234">
        <f t="shared" si="1"/>
        <v>0</v>
      </c>
      <c r="AB10" s="234">
        <f t="shared" si="1"/>
        <v>0</v>
      </c>
      <c r="AC10" s="234">
        <f t="shared" si="1"/>
        <v>0</v>
      </c>
      <c r="AD10" s="234">
        <f t="shared" si="1"/>
        <v>281.03450488058161</v>
      </c>
      <c r="AE10" s="234">
        <f t="shared" si="1"/>
        <v>0</v>
      </c>
      <c r="AF10" s="234">
        <f t="shared" si="1"/>
        <v>0</v>
      </c>
      <c r="AG10" s="234">
        <f t="shared" si="1"/>
        <v>0</v>
      </c>
      <c r="AH10" s="234">
        <f t="shared" si="1"/>
        <v>0</v>
      </c>
      <c r="AI10" s="234">
        <f t="shared" si="1"/>
        <v>0</v>
      </c>
      <c r="AJ10" s="235"/>
    </row>
    <row r="11" spans="1:36" s="387" customFormat="1" x14ac:dyDescent="0.3">
      <c r="A11" s="439" t="s">
        <v>374</v>
      </c>
      <c r="B11" s="518"/>
      <c r="C11" s="232"/>
      <c r="D11" s="232"/>
      <c r="E11" s="230"/>
      <c r="F11" s="230"/>
      <c r="G11" s="497"/>
      <c r="H11" s="497"/>
      <c r="I11" s="497"/>
      <c r="J11" s="220">
        <f t="shared" ref="J11:AH11" si="2">$J$9-J9</f>
        <v>0</v>
      </c>
      <c r="K11" s="220">
        <f t="shared" si="2"/>
        <v>0</v>
      </c>
      <c r="L11" s="220">
        <f t="shared" si="2"/>
        <v>0</v>
      </c>
      <c r="M11" s="236">
        <f t="shared" si="2"/>
        <v>0</v>
      </c>
      <c r="N11" s="236">
        <f t="shared" si="2"/>
        <v>0</v>
      </c>
      <c r="O11" s="236">
        <f t="shared" si="2"/>
        <v>0</v>
      </c>
      <c r="P11" s="236">
        <f t="shared" si="2"/>
        <v>0</v>
      </c>
      <c r="Q11" s="236">
        <f t="shared" si="2"/>
        <v>0</v>
      </c>
      <c r="R11" s="236">
        <f t="shared" si="2"/>
        <v>0</v>
      </c>
      <c r="S11" s="236">
        <f t="shared" si="2"/>
        <v>0</v>
      </c>
      <c r="T11" s="236">
        <f t="shared" si="2"/>
        <v>1.3533928838340898</v>
      </c>
      <c r="U11" s="236">
        <f t="shared" si="2"/>
        <v>1.3533928838340898</v>
      </c>
      <c r="V11" s="236">
        <f t="shared" si="2"/>
        <v>9.938719738229679</v>
      </c>
      <c r="W11" s="236">
        <f t="shared" si="2"/>
        <v>9.938719738229679</v>
      </c>
      <c r="X11" s="236">
        <f t="shared" si="2"/>
        <v>9.938719738229679</v>
      </c>
      <c r="Y11" s="236">
        <f t="shared" si="2"/>
        <v>9.938719738229679</v>
      </c>
      <c r="Z11" s="236">
        <f t="shared" si="2"/>
        <v>9.938719738229679</v>
      </c>
      <c r="AA11" s="236">
        <f t="shared" si="2"/>
        <v>9.938719738229679</v>
      </c>
      <c r="AB11" s="236">
        <f t="shared" si="2"/>
        <v>9.938719738229679</v>
      </c>
      <c r="AC11" s="236">
        <f t="shared" si="2"/>
        <v>9.938719738229679</v>
      </c>
      <c r="AD11" s="236">
        <f t="shared" si="2"/>
        <v>290.97322461881129</v>
      </c>
      <c r="AE11" s="236">
        <f t="shared" si="2"/>
        <v>290.97322461881129</v>
      </c>
      <c r="AF11" s="236">
        <f t="shared" si="2"/>
        <v>290.97322461881129</v>
      </c>
      <c r="AG11" s="236">
        <f t="shared" si="2"/>
        <v>290.97322461881129</v>
      </c>
      <c r="AH11" s="236">
        <f t="shared" si="2"/>
        <v>290.97322461881129</v>
      </c>
      <c r="AI11" s="236">
        <f>$I$9-AI9</f>
        <v>0</v>
      </c>
      <c r="AJ11" s="237"/>
    </row>
    <row r="12" spans="1:36" s="387" customFormat="1" x14ac:dyDescent="0.3">
      <c r="A12" s="343" t="s">
        <v>70</v>
      </c>
      <c r="B12" s="519">
        <f>SUMPRODUCT(B5:B8,C5:C8)/C9</f>
        <v>19.717442923550049</v>
      </c>
    </row>
    <row r="13" spans="1:36" x14ac:dyDescent="0.3">
      <c r="B13" s="97"/>
    </row>
  </sheetData>
  <mergeCells count="5">
    <mergeCell ref="AJ3:AJ4"/>
    <mergeCell ref="A3:A4"/>
    <mergeCell ref="B3:B4"/>
    <mergeCell ref="C3:C4"/>
    <mergeCell ref="D3:D4"/>
  </mergeCells>
  <pageMargins left="0.7" right="0.7" top="0.75" bottom="0.75" header="0.3" footer="0.3"/>
  <pageSetup orientation="portrait" horizontalDpi="1200" verticalDpi="1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19642-19B2-407D-B256-9C1151B09E99}">
  <dimension ref="A1:AJ31"/>
  <sheetViews>
    <sheetView workbookViewId="0">
      <selection activeCell="B1" sqref="B1:B1048576"/>
    </sheetView>
    <sheetView workbookViewId="1"/>
  </sheetViews>
  <sheetFormatPr defaultRowHeight="15.75" x14ac:dyDescent="0.3"/>
  <cols>
    <col min="1" max="1" width="32.77734375" customWidth="1"/>
    <col min="2" max="2" width="8.77734375" customWidth="1"/>
    <col min="3" max="3" width="16.77734375" customWidth="1"/>
    <col min="4" max="4" width="5.77734375" customWidth="1"/>
    <col min="5" max="9" width="7.77734375" hidden="1" customWidth="1"/>
    <col min="10" max="35" width="7.77734375" customWidth="1"/>
    <col min="36" max="36" width="9.88671875" customWidth="1"/>
  </cols>
  <sheetData>
    <row r="1" spans="1:36" ht="15.75" customHeight="1" x14ac:dyDescent="0.3">
      <c r="A1" s="28" t="s">
        <v>660</v>
      </c>
    </row>
    <row r="2" spans="1:36" x14ac:dyDescent="0.3">
      <c r="A2" s="28"/>
    </row>
    <row r="3" spans="1:36" x14ac:dyDescent="0.3">
      <c r="A3" s="28" t="s">
        <v>659</v>
      </c>
    </row>
    <row r="4" spans="1:36" ht="15.75" customHeight="1" x14ac:dyDescent="0.3">
      <c r="A4" s="561" t="s">
        <v>86</v>
      </c>
      <c r="B4" s="563" t="s">
        <v>0</v>
      </c>
      <c r="C4" s="563" t="s">
        <v>412</v>
      </c>
      <c r="D4" s="563" t="s">
        <v>60</v>
      </c>
      <c r="E4" s="120"/>
      <c r="F4" s="120"/>
      <c r="G4" s="120"/>
      <c r="H4" s="120"/>
      <c r="I4" s="112"/>
      <c r="J4" s="151" t="s">
        <v>414</v>
      </c>
      <c r="K4" s="210"/>
      <c r="L4" s="210"/>
      <c r="M4" s="29"/>
      <c r="N4" s="29"/>
      <c r="O4" s="29"/>
      <c r="P4" s="29"/>
      <c r="Q4" s="29"/>
      <c r="R4" s="29"/>
      <c r="S4" s="29"/>
      <c r="T4" s="29"/>
      <c r="U4" s="29"/>
      <c r="V4" s="29"/>
      <c r="W4" s="29"/>
      <c r="X4" s="29"/>
      <c r="Y4" s="29"/>
      <c r="Z4" s="29"/>
      <c r="AA4" s="29"/>
      <c r="AB4" s="29"/>
      <c r="AC4" s="29"/>
      <c r="AD4" s="29"/>
      <c r="AE4" s="29"/>
      <c r="AF4" s="29"/>
      <c r="AG4" s="29"/>
      <c r="AH4" s="29"/>
      <c r="AI4" s="29"/>
      <c r="AJ4" s="572" t="s">
        <v>1</v>
      </c>
    </row>
    <row r="5" spans="1:36" x14ac:dyDescent="0.3">
      <c r="A5" s="566"/>
      <c r="B5" s="565"/>
      <c r="C5" s="565"/>
      <c r="D5" s="564"/>
      <c r="E5" s="122">
        <v>2018</v>
      </c>
      <c r="F5" s="122">
        <f>E5+1</f>
        <v>2019</v>
      </c>
      <c r="G5" s="122">
        <f t="shared" ref="G5:I5" si="0">F5+1</f>
        <v>2020</v>
      </c>
      <c r="H5" s="122">
        <f t="shared" si="0"/>
        <v>2021</v>
      </c>
      <c r="I5" s="122">
        <f t="shared" si="0"/>
        <v>2022</v>
      </c>
      <c r="J5" s="24">
        <v>2023</v>
      </c>
      <c r="K5" s="24">
        <v>2024</v>
      </c>
      <c r="L5" s="24">
        <v>2025</v>
      </c>
      <c r="M5" s="59">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1">
        <v>2048</v>
      </c>
      <c r="AJ5" s="573"/>
    </row>
    <row r="6" spans="1:36" x14ac:dyDescent="0.3">
      <c r="A6" s="273" t="s">
        <v>662</v>
      </c>
      <c r="B6" s="274">
        <v>20</v>
      </c>
      <c r="C6" s="223">
        <f>C29*29.3/1000</f>
        <v>85.967323505452811</v>
      </c>
      <c r="D6" s="275">
        <f>D29</f>
        <v>0.89100000000000001</v>
      </c>
      <c r="E6" s="116"/>
      <c r="F6" s="167"/>
      <c r="G6" s="146"/>
      <c r="H6" s="146"/>
      <c r="I6" s="271"/>
      <c r="J6" s="223">
        <f t="shared" ref="J6:AI6" si="1">J29*29.3/1000</f>
        <v>76.596885243358457</v>
      </c>
      <c r="K6" s="223">
        <f t="shared" si="1"/>
        <v>76.596885243358457</v>
      </c>
      <c r="L6" s="223">
        <f t="shared" si="1"/>
        <v>76.596885243358457</v>
      </c>
      <c r="M6" s="223">
        <f t="shared" si="1"/>
        <v>76.596885243358457</v>
      </c>
      <c r="N6" s="223">
        <f t="shared" si="1"/>
        <v>76.596885243358457</v>
      </c>
      <c r="O6" s="223">
        <f t="shared" si="1"/>
        <v>76.596885243358457</v>
      </c>
      <c r="P6" s="223">
        <f t="shared" si="1"/>
        <v>76.596885243358457</v>
      </c>
      <c r="Q6" s="223">
        <f t="shared" si="1"/>
        <v>76.596885243358457</v>
      </c>
      <c r="R6" s="223">
        <f t="shared" si="1"/>
        <v>76.596885243358457</v>
      </c>
      <c r="S6" s="223">
        <f t="shared" si="1"/>
        <v>76.596885243358457</v>
      </c>
      <c r="T6" s="223">
        <f t="shared" si="1"/>
        <v>76.596885243358457</v>
      </c>
      <c r="U6" s="223">
        <f t="shared" si="1"/>
        <v>76.596885243358457</v>
      </c>
      <c r="V6" s="223">
        <f t="shared" si="1"/>
        <v>76.596885243358457</v>
      </c>
      <c r="W6" s="223">
        <f t="shared" si="1"/>
        <v>76.596885243358457</v>
      </c>
      <c r="X6" s="223">
        <f t="shared" si="1"/>
        <v>76.596885243358457</v>
      </c>
      <c r="Y6" s="223">
        <f t="shared" si="1"/>
        <v>76.596885243358457</v>
      </c>
      <c r="Z6" s="223">
        <f t="shared" si="1"/>
        <v>76.596885243358457</v>
      </c>
      <c r="AA6" s="223">
        <f t="shared" si="1"/>
        <v>76.596885243358457</v>
      </c>
      <c r="AB6" s="223">
        <f t="shared" si="1"/>
        <v>76.596885243358457</v>
      </c>
      <c r="AC6" s="223">
        <f t="shared" si="1"/>
        <v>76.596885243358457</v>
      </c>
      <c r="AD6" s="223">
        <f t="shared" si="1"/>
        <v>0</v>
      </c>
      <c r="AE6" s="223">
        <f t="shared" si="1"/>
        <v>0</v>
      </c>
      <c r="AF6" s="223">
        <f t="shared" si="1"/>
        <v>0</v>
      </c>
      <c r="AG6" s="223">
        <f t="shared" si="1"/>
        <v>0</v>
      </c>
      <c r="AH6" s="223">
        <f t="shared" si="1"/>
        <v>0</v>
      </c>
      <c r="AI6" s="223">
        <f t="shared" si="1"/>
        <v>0</v>
      </c>
      <c r="AJ6" s="258">
        <f>SUM(E6:AI6)</f>
        <v>1531.9377048671688</v>
      </c>
    </row>
    <row r="7" spans="1:36" x14ac:dyDescent="0.3">
      <c r="A7" s="226" t="s">
        <v>372</v>
      </c>
      <c r="B7" s="243"/>
      <c r="C7" s="228">
        <f>SUM(C6:C6)</f>
        <v>85.967323505452811</v>
      </c>
      <c r="D7" s="253">
        <f>J7/C7</f>
        <v>0.89100000000000001</v>
      </c>
      <c r="E7" s="118"/>
      <c r="F7" s="118"/>
      <c r="G7" s="272"/>
      <c r="H7" s="272"/>
      <c r="I7" s="118"/>
      <c r="J7" s="228">
        <f t="shared" ref="J7:AJ7" si="2">SUM(J6:J6)</f>
        <v>76.596885243358457</v>
      </c>
      <c r="K7" s="228">
        <f t="shared" si="2"/>
        <v>76.596885243358457</v>
      </c>
      <c r="L7" s="228">
        <f t="shared" si="2"/>
        <v>76.596885243358457</v>
      </c>
      <c r="M7" s="228">
        <f t="shared" si="2"/>
        <v>76.596885243358457</v>
      </c>
      <c r="N7" s="228">
        <f t="shared" si="2"/>
        <v>76.596885243358457</v>
      </c>
      <c r="O7" s="228">
        <f t="shared" si="2"/>
        <v>76.596885243358457</v>
      </c>
      <c r="P7" s="228">
        <f t="shared" si="2"/>
        <v>76.596885243358457</v>
      </c>
      <c r="Q7" s="228">
        <f t="shared" si="2"/>
        <v>76.596885243358457</v>
      </c>
      <c r="R7" s="228">
        <f t="shared" si="2"/>
        <v>76.596885243358457</v>
      </c>
      <c r="S7" s="228">
        <f t="shared" si="2"/>
        <v>76.596885243358457</v>
      </c>
      <c r="T7" s="228">
        <f t="shared" si="2"/>
        <v>76.596885243358457</v>
      </c>
      <c r="U7" s="228">
        <f t="shared" si="2"/>
        <v>76.596885243358457</v>
      </c>
      <c r="V7" s="228">
        <f t="shared" si="2"/>
        <v>76.596885243358457</v>
      </c>
      <c r="W7" s="228">
        <f t="shared" si="2"/>
        <v>76.596885243358457</v>
      </c>
      <c r="X7" s="228">
        <f t="shared" si="2"/>
        <v>76.596885243358457</v>
      </c>
      <c r="Y7" s="228">
        <f t="shared" si="2"/>
        <v>76.596885243358457</v>
      </c>
      <c r="Z7" s="228">
        <f t="shared" si="2"/>
        <v>76.596885243358457</v>
      </c>
      <c r="AA7" s="228">
        <f t="shared" si="2"/>
        <v>76.596885243358457</v>
      </c>
      <c r="AB7" s="228">
        <f t="shared" si="2"/>
        <v>76.596885243358457</v>
      </c>
      <c r="AC7" s="228">
        <f t="shared" si="2"/>
        <v>76.596885243358457</v>
      </c>
      <c r="AD7" s="228">
        <f t="shared" si="2"/>
        <v>0</v>
      </c>
      <c r="AE7" s="228">
        <f t="shared" si="2"/>
        <v>0</v>
      </c>
      <c r="AF7" s="228">
        <f t="shared" si="2"/>
        <v>0</v>
      </c>
      <c r="AG7" s="228">
        <f t="shared" si="2"/>
        <v>0</v>
      </c>
      <c r="AH7" s="228">
        <f t="shared" si="2"/>
        <v>0</v>
      </c>
      <c r="AI7" s="245">
        <f t="shared" si="2"/>
        <v>0</v>
      </c>
      <c r="AJ7" s="220">
        <f t="shared" si="2"/>
        <v>1531.9377048671688</v>
      </c>
    </row>
    <row r="8" spans="1:36" x14ac:dyDescent="0.3">
      <c r="A8" s="226" t="s">
        <v>373</v>
      </c>
      <c r="B8" s="231"/>
      <c r="C8" s="232"/>
      <c r="D8" s="244"/>
      <c r="E8" s="118"/>
      <c r="F8" s="118"/>
      <c r="G8" s="119"/>
      <c r="H8" s="119"/>
      <c r="I8" s="118"/>
      <c r="J8" s="220">
        <v>0</v>
      </c>
      <c r="K8" s="220">
        <f>J7-K7</f>
        <v>0</v>
      </c>
      <c r="L8" s="220">
        <f t="shared" ref="L8:AI8" si="3">K7-L7</f>
        <v>0</v>
      </c>
      <c r="M8" s="220">
        <f t="shared" si="3"/>
        <v>0</v>
      </c>
      <c r="N8" s="220">
        <f t="shared" si="3"/>
        <v>0</v>
      </c>
      <c r="O8" s="220">
        <f t="shared" si="3"/>
        <v>0</v>
      </c>
      <c r="P8" s="220">
        <f t="shared" si="3"/>
        <v>0</v>
      </c>
      <c r="Q8" s="220">
        <f t="shared" si="3"/>
        <v>0</v>
      </c>
      <c r="R8" s="220">
        <f t="shared" si="3"/>
        <v>0</v>
      </c>
      <c r="S8" s="220">
        <f t="shared" si="3"/>
        <v>0</v>
      </c>
      <c r="T8" s="220">
        <f t="shared" si="3"/>
        <v>0</v>
      </c>
      <c r="U8" s="220">
        <f t="shared" si="3"/>
        <v>0</v>
      </c>
      <c r="V8" s="220">
        <f t="shared" si="3"/>
        <v>0</v>
      </c>
      <c r="W8" s="220">
        <f t="shared" si="3"/>
        <v>0</v>
      </c>
      <c r="X8" s="220">
        <f t="shared" si="3"/>
        <v>0</v>
      </c>
      <c r="Y8" s="220">
        <f t="shared" si="3"/>
        <v>0</v>
      </c>
      <c r="Z8" s="220">
        <f t="shared" si="3"/>
        <v>0</v>
      </c>
      <c r="AA8" s="220">
        <f t="shared" si="3"/>
        <v>0</v>
      </c>
      <c r="AB8" s="220">
        <f t="shared" si="3"/>
        <v>0</v>
      </c>
      <c r="AC8" s="220">
        <f t="shared" si="3"/>
        <v>0</v>
      </c>
      <c r="AD8" s="220">
        <f t="shared" si="3"/>
        <v>76.596885243358457</v>
      </c>
      <c r="AE8" s="220">
        <f t="shared" si="3"/>
        <v>0</v>
      </c>
      <c r="AF8" s="220">
        <f t="shared" si="3"/>
        <v>0</v>
      </c>
      <c r="AG8" s="220">
        <f t="shared" si="3"/>
        <v>0</v>
      </c>
      <c r="AH8" s="220">
        <f t="shared" si="3"/>
        <v>0</v>
      </c>
      <c r="AI8" s="220">
        <f t="shared" si="3"/>
        <v>0</v>
      </c>
      <c r="AJ8" s="107"/>
    </row>
    <row r="9" spans="1:36" x14ac:dyDescent="0.3">
      <c r="A9" s="226" t="s">
        <v>374</v>
      </c>
      <c r="B9" s="231"/>
      <c r="C9" s="232"/>
      <c r="D9" s="232"/>
      <c r="E9" s="118"/>
      <c r="F9" s="118"/>
      <c r="G9" s="119"/>
      <c r="H9" s="119"/>
      <c r="I9" s="118"/>
      <c r="J9" s="220">
        <f>$J$7-J7</f>
        <v>0</v>
      </c>
      <c r="K9" s="220">
        <f>$J$7-K7</f>
        <v>0</v>
      </c>
      <c r="L9" s="220">
        <f t="shared" ref="L9:AI9" si="4">$J$7-L7</f>
        <v>0</v>
      </c>
      <c r="M9" s="220">
        <f t="shared" si="4"/>
        <v>0</v>
      </c>
      <c r="N9" s="220">
        <f t="shared" si="4"/>
        <v>0</v>
      </c>
      <c r="O9" s="220">
        <f t="shared" si="4"/>
        <v>0</v>
      </c>
      <c r="P9" s="220">
        <f t="shared" si="4"/>
        <v>0</v>
      </c>
      <c r="Q9" s="220">
        <f t="shared" si="4"/>
        <v>0</v>
      </c>
      <c r="R9" s="220">
        <f t="shared" si="4"/>
        <v>0</v>
      </c>
      <c r="S9" s="220">
        <f t="shared" si="4"/>
        <v>0</v>
      </c>
      <c r="T9" s="220">
        <f t="shared" si="4"/>
        <v>0</v>
      </c>
      <c r="U9" s="220">
        <f t="shared" si="4"/>
        <v>0</v>
      </c>
      <c r="V9" s="220">
        <f t="shared" si="4"/>
        <v>0</v>
      </c>
      <c r="W9" s="220">
        <f t="shared" si="4"/>
        <v>0</v>
      </c>
      <c r="X9" s="220">
        <f t="shared" si="4"/>
        <v>0</v>
      </c>
      <c r="Y9" s="220">
        <f t="shared" si="4"/>
        <v>0</v>
      </c>
      <c r="Z9" s="220">
        <f t="shared" si="4"/>
        <v>0</v>
      </c>
      <c r="AA9" s="220">
        <f t="shared" si="4"/>
        <v>0</v>
      </c>
      <c r="AB9" s="220">
        <f t="shared" si="4"/>
        <v>0</v>
      </c>
      <c r="AC9" s="220">
        <f t="shared" si="4"/>
        <v>0</v>
      </c>
      <c r="AD9" s="220">
        <f t="shared" si="4"/>
        <v>76.596885243358457</v>
      </c>
      <c r="AE9" s="220">
        <f t="shared" si="4"/>
        <v>76.596885243358457</v>
      </c>
      <c r="AF9" s="220">
        <f t="shared" si="4"/>
        <v>76.596885243358457</v>
      </c>
      <c r="AG9" s="220">
        <f t="shared" si="4"/>
        <v>76.596885243358457</v>
      </c>
      <c r="AH9" s="220">
        <f t="shared" si="4"/>
        <v>76.596885243358457</v>
      </c>
      <c r="AI9" s="220">
        <f t="shared" si="4"/>
        <v>76.596885243358457</v>
      </c>
      <c r="AJ9" s="102"/>
    </row>
    <row r="10" spans="1:36" x14ac:dyDescent="0.3">
      <c r="A10" s="239" t="s">
        <v>70</v>
      </c>
      <c r="B10" s="254">
        <f>SUMPRODUCT(B6:B6,C6:C6)/C7</f>
        <v>20</v>
      </c>
      <c r="C10" s="77"/>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36" x14ac:dyDescent="0.3">
      <c r="A11" s="208"/>
      <c r="B11" s="209"/>
      <c r="C11" s="77"/>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36" ht="15.75" customHeight="1" x14ac:dyDescent="0.3">
      <c r="A12" s="561" t="str">
        <f>A4</f>
        <v>Channel</v>
      </c>
      <c r="B12" s="563" t="str">
        <f>B4</f>
        <v>Measure Life</v>
      </c>
      <c r="C12" s="647" t="str">
        <f>C4</f>
        <v>Annual Verified Gross Savings (MWh)</v>
      </c>
      <c r="D12" s="563" t="str">
        <f>D4</f>
        <v>NTGR</v>
      </c>
      <c r="E12" s="120"/>
      <c r="F12" s="120"/>
      <c r="G12" s="120"/>
      <c r="H12" s="120"/>
      <c r="I12" s="112"/>
      <c r="J12" s="151" t="s">
        <v>414</v>
      </c>
      <c r="K12" s="309"/>
      <c r="L12" s="309"/>
      <c r="M12" s="309"/>
      <c r="N12" s="309"/>
      <c r="O12" s="179"/>
      <c r="P12" s="179"/>
      <c r="Q12" s="179"/>
      <c r="R12" s="179"/>
      <c r="S12" s="179"/>
      <c r="T12" s="301"/>
    </row>
    <row r="13" spans="1:36" x14ac:dyDescent="0.3">
      <c r="A13" s="566"/>
      <c r="B13" s="565"/>
      <c r="C13" s="565"/>
      <c r="D13" s="564"/>
      <c r="E13" s="122"/>
      <c r="F13" s="122"/>
      <c r="G13" s="122"/>
      <c r="H13" s="122"/>
      <c r="I13" s="122"/>
      <c r="J13" s="24">
        <f t="shared" ref="J13:T17" si="5">U5</f>
        <v>2034</v>
      </c>
      <c r="K13" s="24">
        <f t="shared" si="5"/>
        <v>2035</v>
      </c>
      <c r="L13" s="24">
        <f t="shared" si="5"/>
        <v>2036</v>
      </c>
      <c r="M13" s="24">
        <f t="shared" si="5"/>
        <v>2037</v>
      </c>
      <c r="N13" s="24">
        <f t="shared" si="5"/>
        <v>2038</v>
      </c>
      <c r="O13" s="24">
        <f t="shared" si="5"/>
        <v>2039</v>
      </c>
      <c r="P13" s="24">
        <f t="shared" si="5"/>
        <v>2040</v>
      </c>
      <c r="Q13" s="24">
        <f t="shared" si="5"/>
        <v>2041</v>
      </c>
      <c r="R13" s="24">
        <f t="shared" si="5"/>
        <v>2042</v>
      </c>
      <c r="S13" s="24">
        <f t="shared" si="5"/>
        <v>2043</v>
      </c>
      <c r="T13" s="24">
        <f t="shared" si="5"/>
        <v>2044</v>
      </c>
    </row>
    <row r="14" spans="1:36" x14ac:dyDescent="0.3">
      <c r="A14" s="273" t="str">
        <f>A6</f>
        <v>SBEP - Non-AIC Gas</v>
      </c>
      <c r="B14" s="274">
        <f>B6</f>
        <v>20</v>
      </c>
      <c r="C14" s="223">
        <f>C6</f>
        <v>85.967323505452811</v>
      </c>
      <c r="D14" s="275">
        <f>D6</f>
        <v>0.89100000000000001</v>
      </c>
      <c r="E14" s="116"/>
      <c r="F14" s="167"/>
      <c r="G14" s="146"/>
      <c r="H14" s="146"/>
      <c r="I14" s="271"/>
      <c r="J14" s="223">
        <f t="shared" si="5"/>
        <v>76.596885243358457</v>
      </c>
      <c r="K14" s="223">
        <f t="shared" si="5"/>
        <v>76.596885243358457</v>
      </c>
      <c r="L14" s="223">
        <f t="shared" si="5"/>
        <v>76.596885243358457</v>
      </c>
      <c r="M14" s="223">
        <f t="shared" si="5"/>
        <v>76.596885243358457</v>
      </c>
      <c r="N14" s="223">
        <f t="shared" si="5"/>
        <v>76.596885243358457</v>
      </c>
      <c r="O14" s="223">
        <f t="shared" si="5"/>
        <v>76.596885243358457</v>
      </c>
      <c r="P14" s="223">
        <f t="shared" si="5"/>
        <v>76.596885243358457</v>
      </c>
      <c r="Q14" s="223">
        <f t="shared" si="5"/>
        <v>76.596885243358457</v>
      </c>
      <c r="R14" s="223">
        <f t="shared" si="5"/>
        <v>76.596885243358457</v>
      </c>
      <c r="S14" s="223">
        <f t="shared" si="5"/>
        <v>0</v>
      </c>
      <c r="T14" s="223">
        <f t="shared" si="5"/>
        <v>0</v>
      </c>
    </row>
    <row r="15" spans="1:36" x14ac:dyDescent="0.3">
      <c r="A15" s="226" t="str">
        <f>A7</f>
        <v>2023 CPAS</v>
      </c>
      <c r="B15" s="243"/>
      <c r="C15" s="228">
        <f>C7</f>
        <v>85.967323505452811</v>
      </c>
      <c r="D15" s="253">
        <f>D7</f>
        <v>0.89100000000000001</v>
      </c>
      <c r="E15" s="118"/>
      <c r="F15" s="118"/>
      <c r="G15" s="272"/>
      <c r="H15" s="272"/>
      <c r="I15" s="118"/>
      <c r="J15" s="228">
        <f t="shared" si="5"/>
        <v>76.596885243358457</v>
      </c>
      <c r="K15" s="228">
        <f t="shared" si="5"/>
        <v>76.596885243358457</v>
      </c>
      <c r="L15" s="228">
        <f t="shared" si="5"/>
        <v>76.596885243358457</v>
      </c>
      <c r="M15" s="228">
        <f t="shared" si="5"/>
        <v>76.596885243358457</v>
      </c>
      <c r="N15" s="228">
        <f t="shared" si="5"/>
        <v>76.596885243358457</v>
      </c>
      <c r="O15" s="228">
        <f t="shared" si="5"/>
        <v>76.596885243358457</v>
      </c>
      <c r="P15" s="228">
        <f t="shared" si="5"/>
        <v>76.596885243358457</v>
      </c>
      <c r="Q15" s="228">
        <f t="shared" si="5"/>
        <v>76.596885243358457</v>
      </c>
      <c r="R15" s="228">
        <f t="shared" si="5"/>
        <v>76.596885243358457</v>
      </c>
      <c r="S15" s="228">
        <f t="shared" si="5"/>
        <v>0</v>
      </c>
      <c r="T15" s="228">
        <f t="shared" si="5"/>
        <v>0</v>
      </c>
    </row>
    <row r="16" spans="1:36" x14ac:dyDescent="0.3">
      <c r="A16" s="226" t="str">
        <f>A8</f>
        <v>Expiring 2023 CPAS</v>
      </c>
      <c r="B16" s="231"/>
      <c r="C16" s="232"/>
      <c r="D16" s="244"/>
      <c r="E16" s="118"/>
      <c r="F16" s="118"/>
      <c r="G16" s="119"/>
      <c r="H16" s="119"/>
      <c r="I16" s="118"/>
      <c r="J16" s="220">
        <f t="shared" si="5"/>
        <v>0</v>
      </c>
      <c r="K16" s="220">
        <f t="shared" si="5"/>
        <v>0</v>
      </c>
      <c r="L16" s="220">
        <f t="shared" si="5"/>
        <v>0</v>
      </c>
      <c r="M16" s="220">
        <f t="shared" si="5"/>
        <v>0</v>
      </c>
      <c r="N16" s="220">
        <f t="shared" si="5"/>
        <v>0</v>
      </c>
      <c r="O16" s="220">
        <f t="shared" si="5"/>
        <v>0</v>
      </c>
      <c r="P16" s="220">
        <f t="shared" si="5"/>
        <v>0</v>
      </c>
      <c r="Q16" s="220">
        <f t="shared" si="5"/>
        <v>0</v>
      </c>
      <c r="R16" s="220">
        <f t="shared" si="5"/>
        <v>0</v>
      </c>
      <c r="S16" s="220">
        <f t="shared" si="5"/>
        <v>76.596885243358457</v>
      </c>
      <c r="T16" s="220">
        <f t="shared" si="5"/>
        <v>0</v>
      </c>
    </row>
    <row r="17" spans="1:36" x14ac:dyDescent="0.3">
      <c r="A17" s="226" t="str">
        <f>A9</f>
        <v>Expired 2023 CPAS</v>
      </c>
      <c r="B17" s="231"/>
      <c r="C17" s="232"/>
      <c r="D17" s="232"/>
      <c r="E17" s="118"/>
      <c r="F17" s="118"/>
      <c r="G17" s="119"/>
      <c r="H17" s="119"/>
      <c r="I17" s="118"/>
      <c r="J17" s="220">
        <f t="shared" si="5"/>
        <v>0</v>
      </c>
      <c r="K17" s="220">
        <f t="shared" si="5"/>
        <v>0</v>
      </c>
      <c r="L17" s="220">
        <f t="shared" si="5"/>
        <v>0</v>
      </c>
      <c r="M17" s="220">
        <f t="shared" si="5"/>
        <v>0</v>
      </c>
      <c r="N17" s="220">
        <f t="shared" si="5"/>
        <v>0</v>
      </c>
      <c r="O17" s="220">
        <f t="shared" si="5"/>
        <v>0</v>
      </c>
      <c r="P17" s="220">
        <f t="shared" si="5"/>
        <v>0</v>
      </c>
      <c r="Q17" s="220">
        <f t="shared" si="5"/>
        <v>0</v>
      </c>
      <c r="R17" s="220">
        <f t="shared" si="5"/>
        <v>0</v>
      </c>
      <c r="S17" s="220">
        <f t="shared" si="5"/>
        <v>76.596885243358457</v>
      </c>
      <c r="T17" s="220">
        <f t="shared" si="5"/>
        <v>76.596885243358457</v>
      </c>
    </row>
    <row r="18" spans="1:36" x14ac:dyDescent="0.3">
      <c r="A18" s="226" t="str">
        <f>A10</f>
        <v>WAML</v>
      </c>
      <c r="B18" s="254">
        <f>B10</f>
        <v>20</v>
      </c>
      <c r="C18" s="77"/>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36" x14ac:dyDescent="0.3">
      <c r="A19" s="448"/>
    </row>
    <row r="20" spans="1:36" x14ac:dyDescent="0.3">
      <c r="A20" s="125" t="s">
        <v>661</v>
      </c>
      <c r="B20" s="209"/>
      <c r="C20" s="77"/>
      <c r="D20" s="41"/>
      <c r="E20" s="41"/>
      <c r="F20" s="41"/>
      <c r="G20" s="41"/>
      <c r="H20" s="41"/>
      <c r="I20" s="41"/>
      <c r="J20" s="41"/>
      <c r="K20" s="41"/>
      <c r="L20" s="41"/>
      <c r="M20" s="41"/>
      <c r="N20" s="41"/>
      <c r="O20" s="41"/>
      <c r="P20" s="41"/>
      <c r="Q20" s="41"/>
      <c r="R20" s="41"/>
      <c r="S20" s="41"/>
    </row>
    <row r="21" spans="1:36" ht="15.75" customHeight="1" x14ac:dyDescent="0.3">
      <c r="A21" s="561" t="s">
        <v>380</v>
      </c>
      <c r="B21" s="563" t="s">
        <v>0</v>
      </c>
      <c r="C21" s="563" t="s">
        <v>457</v>
      </c>
      <c r="D21" s="563" t="s">
        <v>60</v>
      </c>
      <c r="E21" s="120"/>
      <c r="F21" s="120"/>
      <c r="G21" s="120"/>
      <c r="H21" s="120"/>
      <c r="I21" s="112"/>
      <c r="J21" s="138" t="s">
        <v>78</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559" t="s">
        <v>1</v>
      </c>
    </row>
    <row r="22" spans="1:36" x14ac:dyDescent="0.3">
      <c r="A22" s="566"/>
      <c r="B22" s="565"/>
      <c r="C22" s="565"/>
      <c r="D22" s="564"/>
      <c r="E22" s="122">
        <v>2018</v>
      </c>
      <c r="F22" s="122">
        <f>E22+1</f>
        <v>2019</v>
      </c>
      <c r="G22" s="122">
        <f t="shared" ref="G22:AI22" si="6">F22+1</f>
        <v>2020</v>
      </c>
      <c r="H22" s="122">
        <f t="shared" si="6"/>
        <v>2021</v>
      </c>
      <c r="I22" s="122">
        <f t="shared" si="6"/>
        <v>2022</v>
      </c>
      <c r="J22" s="122">
        <f t="shared" si="6"/>
        <v>2023</v>
      </c>
      <c r="K22" s="122">
        <f t="shared" si="6"/>
        <v>2024</v>
      </c>
      <c r="L22" s="122">
        <f t="shared" si="6"/>
        <v>2025</v>
      </c>
      <c r="M22" s="122">
        <f t="shared" si="6"/>
        <v>2026</v>
      </c>
      <c r="N22" s="122">
        <f t="shared" si="6"/>
        <v>2027</v>
      </c>
      <c r="O22" s="122">
        <f t="shared" si="6"/>
        <v>2028</v>
      </c>
      <c r="P22" s="122">
        <f t="shared" si="6"/>
        <v>2029</v>
      </c>
      <c r="Q22" s="122">
        <f t="shared" si="6"/>
        <v>2030</v>
      </c>
      <c r="R22" s="122">
        <f t="shared" si="6"/>
        <v>2031</v>
      </c>
      <c r="S22" s="122">
        <f t="shared" si="6"/>
        <v>2032</v>
      </c>
      <c r="T22" s="122">
        <f t="shared" si="6"/>
        <v>2033</v>
      </c>
      <c r="U22" s="122">
        <f t="shared" si="6"/>
        <v>2034</v>
      </c>
      <c r="V22" s="122">
        <f t="shared" si="6"/>
        <v>2035</v>
      </c>
      <c r="W22" s="122">
        <f t="shared" si="6"/>
        <v>2036</v>
      </c>
      <c r="X22" s="122">
        <f t="shared" si="6"/>
        <v>2037</v>
      </c>
      <c r="Y22" s="122">
        <f t="shared" si="6"/>
        <v>2038</v>
      </c>
      <c r="Z22" s="122">
        <f t="shared" si="6"/>
        <v>2039</v>
      </c>
      <c r="AA22" s="122">
        <f t="shared" si="6"/>
        <v>2040</v>
      </c>
      <c r="AB22" s="122">
        <f t="shared" si="6"/>
        <v>2041</v>
      </c>
      <c r="AC22" s="122">
        <f t="shared" si="6"/>
        <v>2042</v>
      </c>
      <c r="AD22" s="122">
        <f t="shared" si="6"/>
        <v>2043</v>
      </c>
      <c r="AE22" s="122">
        <f t="shared" si="6"/>
        <v>2044</v>
      </c>
      <c r="AF22" s="122">
        <f t="shared" si="6"/>
        <v>2045</v>
      </c>
      <c r="AG22" s="122">
        <f t="shared" si="6"/>
        <v>2046</v>
      </c>
      <c r="AH22" s="122">
        <f t="shared" si="6"/>
        <v>2047</v>
      </c>
      <c r="AI22" s="215">
        <f t="shared" si="6"/>
        <v>2048</v>
      </c>
      <c r="AJ22" s="560"/>
    </row>
    <row r="23" spans="1:36" x14ac:dyDescent="0.3">
      <c r="A23" s="273">
        <v>2301982</v>
      </c>
      <c r="B23" s="274">
        <v>20</v>
      </c>
      <c r="C23" s="223">
        <v>430.91170171200002</v>
      </c>
      <c r="D23" s="275">
        <v>0.89100000000000001</v>
      </c>
      <c r="E23" s="116"/>
      <c r="F23" s="167"/>
      <c r="G23" s="146"/>
      <c r="H23" s="146"/>
      <c r="I23" s="271"/>
      <c r="J23" s="223">
        <v>383.94232622539204</v>
      </c>
      <c r="K23" s="223">
        <v>383.94232622539204</v>
      </c>
      <c r="L23" s="223">
        <v>383.94232622539204</v>
      </c>
      <c r="M23" s="223">
        <v>383.94232622539204</v>
      </c>
      <c r="N23" s="223">
        <v>383.94232622539204</v>
      </c>
      <c r="O23" s="223">
        <v>383.94232622539204</v>
      </c>
      <c r="P23" s="223">
        <v>383.94232622539204</v>
      </c>
      <c r="Q23" s="223">
        <v>383.94232622539204</v>
      </c>
      <c r="R23" s="223">
        <v>383.94232622539204</v>
      </c>
      <c r="S23" s="223">
        <v>383.94232622539204</v>
      </c>
      <c r="T23" s="223">
        <v>383.94232622539204</v>
      </c>
      <c r="U23" s="223">
        <v>383.94232622539204</v>
      </c>
      <c r="V23" s="223">
        <v>383.94232622539204</v>
      </c>
      <c r="W23" s="223">
        <v>383.94232622539204</v>
      </c>
      <c r="X23" s="223">
        <v>383.94232622539204</v>
      </c>
      <c r="Y23" s="223">
        <v>383.94232622539204</v>
      </c>
      <c r="Z23" s="223">
        <v>383.94232622539204</v>
      </c>
      <c r="AA23" s="223">
        <v>383.94232622539204</v>
      </c>
      <c r="AB23" s="223">
        <v>383.94232622539204</v>
      </c>
      <c r="AC23" s="223">
        <v>383.94232622539204</v>
      </c>
      <c r="AD23" s="223">
        <v>0</v>
      </c>
      <c r="AE23" s="223">
        <v>0</v>
      </c>
      <c r="AF23" s="223">
        <v>0</v>
      </c>
      <c r="AG23" s="223">
        <v>0</v>
      </c>
      <c r="AH23" s="223">
        <v>0</v>
      </c>
      <c r="AI23" s="223">
        <v>0</v>
      </c>
      <c r="AJ23" s="258">
        <f t="shared" ref="AJ23:AJ28" si="7">SUM(E23:AI23)</f>
        <v>7678.8465245078432</v>
      </c>
    </row>
    <row r="24" spans="1:36" x14ac:dyDescent="0.3">
      <c r="A24" s="273">
        <v>2301954</v>
      </c>
      <c r="B24" s="274">
        <v>20</v>
      </c>
      <c r="C24" s="223">
        <v>42.070104000000001</v>
      </c>
      <c r="D24" s="275">
        <v>0.89100000000000001</v>
      </c>
      <c r="E24" s="116"/>
      <c r="F24" s="167"/>
      <c r="G24" s="146"/>
      <c r="H24" s="146"/>
      <c r="I24" s="271"/>
      <c r="J24" s="223">
        <v>37.484462663999999</v>
      </c>
      <c r="K24" s="223">
        <v>37.484462663999999</v>
      </c>
      <c r="L24" s="223">
        <v>37.484462663999999</v>
      </c>
      <c r="M24" s="223">
        <v>37.484462663999999</v>
      </c>
      <c r="N24" s="223">
        <v>37.484462663999999</v>
      </c>
      <c r="O24" s="223">
        <v>37.484462663999999</v>
      </c>
      <c r="P24" s="223">
        <v>37.484462663999999</v>
      </c>
      <c r="Q24" s="223">
        <v>37.484462663999999</v>
      </c>
      <c r="R24" s="223">
        <v>37.484462663999999</v>
      </c>
      <c r="S24" s="223">
        <v>37.484462663999999</v>
      </c>
      <c r="T24" s="223">
        <v>37.484462663999999</v>
      </c>
      <c r="U24" s="223">
        <v>37.484462663999999</v>
      </c>
      <c r="V24" s="223">
        <v>37.484462663999999</v>
      </c>
      <c r="W24" s="223">
        <v>37.484462663999999</v>
      </c>
      <c r="X24" s="223">
        <v>37.484462663999999</v>
      </c>
      <c r="Y24" s="223">
        <v>37.484462663999999</v>
      </c>
      <c r="Z24" s="223">
        <v>37.484462663999999</v>
      </c>
      <c r="AA24" s="223">
        <v>37.484462663999999</v>
      </c>
      <c r="AB24" s="223">
        <v>37.484462663999999</v>
      </c>
      <c r="AC24" s="223">
        <v>37.484462663999999</v>
      </c>
      <c r="AD24" s="223">
        <v>0</v>
      </c>
      <c r="AE24" s="223">
        <v>0</v>
      </c>
      <c r="AF24" s="223">
        <v>0</v>
      </c>
      <c r="AG24" s="223">
        <v>0</v>
      </c>
      <c r="AH24" s="223">
        <v>0</v>
      </c>
      <c r="AI24" s="223">
        <v>0</v>
      </c>
      <c r="AJ24" s="258">
        <f t="shared" si="7"/>
        <v>749.68925328000012</v>
      </c>
    </row>
    <row r="25" spans="1:36" x14ac:dyDescent="0.3">
      <c r="A25" s="273">
        <v>2301952</v>
      </c>
      <c r="B25" s="274">
        <v>20</v>
      </c>
      <c r="C25" s="223">
        <v>213.45215903999997</v>
      </c>
      <c r="D25" s="275">
        <v>0.89100000000000001</v>
      </c>
      <c r="E25" s="116"/>
      <c r="F25" s="167"/>
      <c r="G25" s="146"/>
      <c r="H25" s="146"/>
      <c r="I25" s="271"/>
      <c r="J25" s="223">
        <v>190.18587370463999</v>
      </c>
      <c r="K25" s="223">
        <v>190.18587370463999</v>
      </c>
      <c r="L25" s="223">
        <v>190.18587370463999</v>
      </c>
      <c r="M25" s="223">
        <v>190.18587370463999</v>
      </c>
      <c r="N25" s="223">
        <v>190.18587370463999</v>
      </c>
      <c r="O25" s="223">
        <v>190.18587370463999</v>
      </c>
      <c r="P25" s="223">
        <v>190.18587370463999</v>
      </c>
      <c r="Q25" s="223">
        <v>190.18587370463999</v>
      </c>
      <c r="R25" s="223">
        <v>190.18587370463999</v>
      </c>
      <c r="S25" s="223">
        <v>190.18587370463999</v>
      </c>
      <c r="T25" s="223">
        <v>190.18587370463999</v>
      </c>
      <c r="U25" s="223">
        <v>190.18587370463999</v>
      </c>
      <c r="V25" s="223">
        <v>190.18587370463999</v>
      </c>
      <c r="W25" s="223">
        <v>190.18587370463999</v>
      </c>
      <c r="X25" s="223">
        <v>190.18587370463999</v>
      </c>
      <c r="Y25" s="223">
        <v>190.18587370463999</v>
      </c>
      <c r="Z25" s="223">
        <v>190.18587370463999</v>
      </c>
      <c r="AA25" s="223">
        <v>190.18587370463999</v>
      </c>
      <c r="AB25" s="223">
        <v>190.18587370463999</v>
      </c>
      <c r="AC25" s="223">
        <v>190.18587370463999</v>
      </c>
      <c r="AD25" s="223">
        <v>0</v>
      </c>
      <c r="AE25" s="223">
        <v>0</v>
      </c>
      <c r="AF25" s="223">
        <v>0</v>
      </c>
      <c r="AG25" s="223">
        <v>0</v>
      </c>
      <c r="AH25" s="223">
        <v>0</v>
      </c>
      <c r="AI25" s="223">
        <v>0</v>
      </c>
      <c r="AJ25" s="258">
        <f t="shared" si="7"/>
        <v>3803.7174740927999</v>
      </c>
    </row>
    <row r="26" spans="1:36" x14ac:dyDescent="0.3">
      <c r="A26" s="273">
        <v>2301950</v>
      </c>
      <c r="B26" s="274">
        <v>20</v>
      </c>
      <c r="C26" s="223">
        <v>142.22169864</v>
      </c>
      <c r="D26" s="275">
        <v>0.89100000000000001</v>
      </c>
      <c r="E26" s="116"/>
      <c r="F26" s="167"/>
      <c r="G26" s="146"/>
      <c r="H26" s="146"/>
      <c r="I26" s="271"/>
      <c r="J26" s="223">
        <v>126.71953348824</v>
      </c>
      <c r="K26" s="223">
        <v>126.71953348824</v>
      </c>
      <c r="L26" s="223">
        <v>126.71953348824</v>
      </c>
      <c r="M26" s="223">
        <v>126.71953348824</v>
      </c>
      <c r="N26" s="223">
        <v>126.71953348824</v>
      </c>
      <c r="O26" s="223">
        <v>126.71953348824</v>
      </c>
      <c r="P26" s="223">
        <v>126.71953348824</v>
      </c>
      <c r="Q26" s="223">
        <v>126.71953348824</v>
      </c>
      <c r="R26" s="223">
        <v>126.71953348824</v>
      </c>
      <c r="S26" s="223">
        <v>126.71953348824</v>
      </c>
      <c r="T26" s="223">
        <v>126.71953348824</v>
      </c>
      <c r="U26" s="223">
        <v>126.71953348824</v>
      </c>
      <c r="V26" s="223">
        <v>126.71953348824</v>
      </c>
      <c r="W26" s="223">
        <v>126.71953348824</v>
      </c>
      <c r="X26" s="223">
        <v>126.71953348824</v>
      </c>
      <c r="Y26" s="223">
        <v>126.71953348824</v>
      </c>
      <c r="Z26" s="223">
        <v>126.71953348824</v>
      </c>
      <c r="AA26" s="223">
        <v>126.71953348824</v>
      </c>
      <c r="AB26" s="223">
        <v>126.71953348824</v>
      </c>
      <c r="AC26" s="223">
        <v>126.71953348824</v>
      </c>
      <c r="AD26" s="223">
        <v>0</v>
      </c>
      <c r="AE26" s="223">
        <v>0</v>
      </c>
      <c r="AF26" s="223">
        <v>0</v>
      </c>
      <c r="AG26" s="223">
        <v>0</v>
      </c>
      <c r="AH26" s="223">
        <v>0</v>
      </c>
      <c r="AI26" s="223">
        <v>0</v>
      </c>
      <c r="AJ26" s="258">
        <f t="shared" si="7"/>
        <v>2534.390669764799</v>
      </c>
    </row>
    <row r="27" spans="1:36" x14ac:dyDescent="0.3">
      <c r="A27" s="273">
        <v>2301951</v>
      </c>
      <c r="B27" s="274">
        <v>20</v>
      </c>
      <c r="C27" s="223">
        <v>84.140208000000001</v>
      </c>
      <c r="D27" s="275">
        <v>0.89100000000000001</v>
      </c>
      <c r="E27" s="116"/>
      <c r="F27" s="167"/>
      <c r="G27" s="146"/>
      <c r="H27" s="146"/>
      <c r="I27" s="271"/>
      <c r="J27" s="223">
        <v>74.968925327999997</v>
      </c>
      <c r="K27" s="223">
        <v>74.968925327999997</v>
      </c>
      <c r="L27" s="223">
        <v>74.968925327999997</v>
      </c>
      <c r="M27" s="223">
        <v>74.968925327999997</v>
      </c>
      <c r="N27" s="223">
        <v>74.968925327999997</v>
      </c>
      <c r="O27" s="223">
        <v>74.968925327999997</v>
      </c>
      <c r="P27" s="223">
        <v>74.968925327999997</v>
      </c>
      <c r="Q27" s="223">
        <v>74.968925327999997</v>
      </c>
      <c r="R27" s="223">
        <v>74.968925327999997</v>
      </c>
      <c r="S27" s="223">
        <v>74.968925327999997</v>
      </c>
      <c r="T27" s="223">
        <v>74.968925327999997</v>
      </c>
      <c r="U27" s="223">
        <v>74.968925327999997</v>
      </c>
      <c r="V27" s="223">
        <v>74.968925327999997</v>
      </c>
      <c r="W27" s="223">
        <v>74.968925327999997</v>
      </c>
      <c r="X27" s="223">
        <v>74.968925327999997</v>
      </c>
      <c r="Y27" s="223">
        <v>74.968925327999997</v>
      </c>
      <c r="Z27" s="223">
        <v>74.968925327999997</v>
      </c>
      <c r="AA27" s="223">
        <v>74.968925327999997</v>
      </c>
      <c r="AB27" s="223">
        <v>74.968925327999997</v>
      </c>
      <c r="AC27" s="223">
        <v>74.968925327999997</v>
      </c>
      <c r="AD27" s="223">
        <v>0</v>
      </c>
      <c r="AE27" s="223">
        <v>0</v>
      </c>
      <c r="AF27" s="223">
        <v>0</v>
      </c>
      <c r="AG27" s="223">
        <v>0</v>
      </c>
      <c r="AH27" s="223">
        <v>0</v>
      </c>
      <c r="AI27" s="223">
        <v>0</v>
      </c>
      <c r="AJ27" s="258">
        <f t="shared" si="7"/>
        <v>1499.3785065600002</v>
      </c>
    </row>
    <row r="28" spans="1:36" x14ac:dyDescent="0.3">
      <c r="A28" s="273">
        <v>2301868</v>
      </c>
      <c r="B28" s="274">
        <v>20</v>
      </c>
      <c r="C28" s="223">
        <v>2021.2424735040001</v>
      </c>
      <c r="D28" s="275">
        <v>0.89100000000000001</v>
      </c>
      <c r="E28" s="116"/>
      <c r="F28" s="167"/>
      <c r="G28" s="146"/>
      <c r="H28" s="146"/>
      <c r="I28" s="271"/>
      <c r="J28" s="223">
        <v>1800.9270438920641</v>
      </c>
      <c r="K28" s="223">
        <v>1800.9270438920641</v>
      </c>
      <c r="L28" s="223">
        <v>1800.9270438920641</v>
      </c>
      <c r="M28" s="223">
        <v>1800.9270438920641</v>
      </c>
      <c r="N28" s="223">
        <v>1800.9270438920641</v>
      </c>
      <c r="O28" s="223">
        <v>1800.9270438920641</v>
      </c>
      <c r="P28" s="223">
        <v>1800.9270438920641</v>
      </c>
      <c r="Q28" s="223">
        <v>1800.9270438920641</v>
      </c>
      <c r="R28" s="223">
        <v>1800.9270438920641</v>
      </c>
      <c r="S28" s="223">
        <v>1800.9270438920641</v>
      </c>
      <c r="T28" s="223">
        <v>1800.9270438920641</v>
      </c>
      <c r="U28" s="223">
        <v>1800.9270438920641</v>
      </c>
      <c r="V28" s="223">
        <v>1800.9270438920641</v>
      </c>
      <c r="W28" s="223">
        <v>1800.9270438920641</v>
      </c>
      <c r="X28" s="223">
        <v>1800.9270438920641</v>
      </c>
      <c r="Y28" s="223">
        <v>1800.9270438920641</v>
      </c>
      <c r="Z28" s="223">
        <v>1800.9270438920641</v>
      </c>
      <c r="AA28" s="223">
        <v>1800.9270438920641</v>
      </c>
      <c r="AB28" s="223">
        <v>1800.9270438920641</v>
      </c>
      <c r="AC28" s="223">
        <v>1800.9270438920641</v>
      </c>
      <c r="AD28" s="223">
        <v>0</v>
      </c>
      <c r="AE28" s="223">
        <v>0</v>
      </c>
      <c r="AF28" s="223">
        <v>0</v>
      </c>
      <c r="AG28" s="223">
        <v>0</v>
      </c>
      <c r="AH28" s="223">
        <v>0</v>
      </c>
      <c r="AI28" s="223">
        <v>0</v>
      </c>
      <c r="AJ28" s="258">
        <f t="shared" si="7"/>
        <v>36018.540877841289</v>
      </c>
    </row>
    <row r="29" spans="1:36" x14ac:dyDescent="0.3">
      <c r="A29" s="226" t="s">
        <v>431</v>
      </c>
      <c r="B29" s="243"/>
      <c r="C29" s="228">
        <f>SUM(C23:C28)</f>
        <v>2934.0383448960001</v>
      </c>
      <c r="D29" s="253">
        <f>J29/C29</f>
        <v>0.89100000000000001</v>
      </c>
      <c r="E29" s="118"/>
      <c r="F29" s="118"/>
      <c r="G29" s="272"/>
      <c r="H29" s="272"/>
      <c r="I29" s="118"/>
      <c r="J29" s="228">
        <f t="shared" ref="J29:AJ29" si="8">SUM(J23:J28)</f>
        <v>2614.228165302336</v>
      </c>
      <c r="K29" s="228">
        <f t="shared" si="8"/>
        <v>2614.228165302336</v>
      </c>
      <c r="L29" s="228">
        <f t="shared" si="8"/>
        <v>2614.228165302336</v>
      </c>
      <c r="M29" s="228">
        <f t="shared" si="8"/>
        <v>2614.228165302336</v>
      </c>
      <c r="N29" s="228">
        <f t="shared" si="8"/>
        <v>2614.228165302336</v>
      </c>
      <c r="O29" s="228">
        <f t="shared" si="8"/>
        <v>2614.228165302336</v>
      </c>
      <c r="P29" s="228">
        <f t="shared" si="8"/>
        <v>2614.228165302336</v>
      </c>
      <c r="Q29" s="228">
        <f t="shared" si="8"/>
        <v>2614.228165302336</v>
      </c>
      <c r="R29" s="228">
        <f t="shared" si="8"/>
        <v>2614.228165302336</v>
      </c>
      <c r="S29" s="228">
        <f t="shared" si="8"/>
        <v>2614.228165302336</v>
      </c>
      <c r="T29" s="228">
        <f t="shared" si="8"/>
        <v>2614.228165302336</v>
      </c>
      <c r="U29" s="228">
        <f t="shared" si="8"/>
        <v>2614.228165302336</v>
      </c>
      <c r="V29" s="228">
        <f t="shared" si="8"/>
        <v>2614.228165302336</v>
      </c>
      <c r="W29" s="228">
        <f t="shared" si="8"/>
        <v>2614.228165302336</v>
      </c>
      <c r="X29" s="228">
        <f t="shared" si="8"/>
        <v>2614.228165302336</v>
      </c>
      <c r="Y29" s="228">
        <f t="shared" si="8"/>
        <v>2614.228165302336</v>
      </c>
      <c r="Z29" s="228">
        <f t="shared" si="8"/>
        <v>2614.228165302336</v>
      </c>
      <c r="AA29" s="228">
        <f t="shared" si="8"/>
        <v>2614.228165302336</v>
      </c>
      <c r="AB29" s="228">
        <f t="shared" si="8"/>
        <v>2614.228165302336</v>
      </c>
      <c r="AC29" s="228">
        <f t="shared" si="8"/>
        <v>2614.228165302336</v>
      </c>
      <c r="AD29" s="228">
        <f t="shared" si="8"/>
        <v>0</v>
      </c>
      <c r="AE29" s="228">
        <f t="shared" si="8"/>
        <v>0</v>
      </c>
      <c r="AF29" s="228">
        <f t="shared" si="8"/>
        <v>0</v>
      </c>
      <c r="AG29" s="228">
        <f t="shared" si="8"/>
        <v>0</v>
      </c>
      <c r="AH29" s="228">
        <f t="shared" si="8"/>
        <v>0</v>
      </c>
      <c r="AI29" s="245">
        <f t="shared" si="8"/>
        <v>0</v>
      </c>
      <c r="AJ29" s="220">
        <f t="shared" si="8"/>
        <v>52284.56330604673</v>
      </c>
    </row>
    <row r="30" spans="1:36" x14ac:dyDescent="0.3">
      <c r="A30" s="226" t="s">
        <v>432</v>
      </c>
      <c r="B30" s="231"/>
      <c r="C30" s="232"/>
      <c r="D30" s="244"/>
      <c r="E30" s="118"/>
      <c r="F30" s="118"/>
      <c r="G30" s="119"/>
      <c r="H30" s="119"/>
      <c r="I30" s="118"/>
      <c r="J30" s="220">
        <v>0</v>
      </c>
      <c r="K30" s="220">
        <f>J29-K29</f>
        <v>0</v>
      </c>
      <c r="L30" s="220">
        <f t="shared" ref="L30" si="9">K29-L29</f>
        <v>0</v>
      </c>
      <c r="M30" s="220">
        <f t="shared" ref="M30" si="10">L29-M29</f>
        <v>0</v>
      </c>
      <c r="N30" s="220">
        <f t="shared" ref="N30" si="11">M29-N29</f>
        <v>0</v>
      </c>
      <c r="O30" s="220">
        <f t="shared" ref="O30" si="12">N29-O29</f>
        <v>0</v>
      </c>
      <c r="P30" s="220">
        <f t="shared" ref="P30" si="13">O29-P29</f>
        <v>0</v>
      </c>
      <c r="Q30" s="220">
        <f t="shared" ref="Q30" si="14">P29-Q29</f>
        <v>0</v>
      </c>
      <c r="R30" s="220">
        <f t="shared" ref="R30" si="15">Q29-R29</f>
        <v>0</v>
      </c>
      <c r="S30" s="220">
        <f t="shared" ref="S30" si="16">R29-S29</f>
        <v>0</v>
      </c>
      <c r="T30" s="220">
        <f t="shared" ref="T30" si="17">S29-T29</f>
        <v>0</v>
      </c>
      <c r="U30" s="220">
        <f t="shared" ref="U30" si="18">T29-U29</f>
        <v>0</v>
      </c>
      <c r="V30" s="220">
        <f t="shared" ref="V30" si="19">U29-V29</f>
        <v>0</v>
      </c>
      <c r="W30" s="220">
        <f t="shared" ref="W30" si="20">V29-W29</f>
        <v>0</v>
      </c>
      <c r="X30" s="220">
        <f t="shared" ref="X30" si="21">W29-X29</f>
        <v>0</v>
      </c>
      <c r="Y30" s="220">
        <f t="shared" ref="Y30" si="22">X29-Y29</f>
        <v>0</v>
      </c>
      <c r="Z30" s="220">
        <f t="shared" ref="Z30" si="23">Y29-Z29</f>
        <v>0</v>
      </c>
      <c r="AA30" s="220">
        <f t="shared" ref="AA30" si="24">Z29-AA29</f>
        <v>0</v>
      </c>
      <c r="AB30" s="220">
        <f t="shared" ref="AB30" si="25">AA29-AB29</f>
        <v>0</v>
      </c>
      <c r="AC30" s="220">
        <f t="shared" ref="AC30" si="26">AB29-AC29</f>
        <v>0</v>
      </c>
      <c r="AD30" s="220">
        <f t="shared" ref="AD30" si="27">AC29-AD29</f>
        <v>2614.228165302336</v>
      </c>
      <c r="AE30" s="220">
        <f t="shared" ref="AE30" si="28">AD29-AE29</f>
        <v>0</v>
      </c>
      <c r="AF30" s="220">
        <f t="shared" ref="AF30" si="29">AE29-AF29</f>
        <v>0</v>
      </c>
      <c r="AG30" s="220">
        <f t="shared" ref="AG30" si="30">AF29-AG29</f>
        <v>0</v>
      </c>
      <c r="AH30" s="220">
        <f t="shared" ref="AH30" si="31">AG29-AH29</f>
        <v>0</v>
      </c>
      <c r="AI30" s="220">
        <f t="shared" ref="AI30" si="32">AH29-AI29</f>
        <v>0</v>
      </c>
      <c r="AJ30" s="107"/>
    </row>
    <row r="31" spans="1:36" x14ac:dyDescent="0.3">
      <c r="A31" s="226" t="s">
        <v>433</v>
      </c>
      <c r="B31" s="231"/>
      <c r="C31" s="232"/>
      <c r="D31" s="232"/>
      <c r="E31" s="118"/>
      <c r="F31" s="118"/>
      <c r="G31" s="119"/>
      <c r="H31" s="119"/>
      <c r="I31" s="118"/>
      <c r="J31" s="220">
        <f>$J$29-J29</f>
        <v>0</v>
      </c>
      <c r="K31" s="220">
        <f t="shared" ref="K31:AI31" si="33">$J$29-K29</f>
        <v>0</v>
      </c>
      <c r="L31" s="220">
        <f t="shared" si="33"/>
        <v>0</v>
      </c>
      <c r="M31" s="220">
        <f t="shared" si="33"/>
        <v>0</v>
      </c>
      <c r="N31" s="220">
        <f t="shared" si="33"/>
        <v>0</v>
      </c>
      <c r="O31" s="220">
        <f t="shared" si="33"/>
        <v>0</v>
      </c>
      <c r="P31" s="220">
        <f t="shared" si="33"/>
        <v>0</v>
      </c>
      <c r="Q31" s="220">
        <f t="shared" si="33"/>
        <v>0</v>
      </c>
      <c r="R31" s="220">
        <f t="shared" si="33"/>
        <v>0</v>
      </c>
      <c r="S31" s="220">
        <f t="shared" si="33"/>
        <v>0</v>
      </c>
      <c r="T31" s="220">
        <f t="shared" si="33"/>
        <v>0</v>
      </c>
      <c r="U31" s="220">
        <f t="shared" si="33"/>
        <v>0</v>
      </c>
      <c r="V31" s="220">
        <f t="shared" si="33"/>
        <v>0</v>
      </c>
      <c r="W31" s="220">
        <f t="shared" si="33"/>
        <v>0</v>
      </c>
      <c r="X31" s="220">
        <f t="shared" si="33"/>
        <v>0</v>
      </c>
      <c r="Y31" s="220">
        <f t="shared" si="33"/>
        <v>0</v>
      </c>
      <c r="Z31" s="220">
        <f t="shared" si="33"/>
        <v>0</v>
      </c>
      <c r="AA31" s="220">
        <f t="shared" si="33"/>
        <v>0</v>
      </c>
      <c r="AB31" s="220">
        <f t="shared" si="33"/>
        <v>0</v>
      </c>
      <c r="AC31" s="220">
        <f t="shared" si="33"/>
        <v>0</v>
      </c>
      <c r="AD31" s="220">
        <f t="shared" si="33"/>
        <v>2614.228165302336</v>
      </c>
      <c r="AE31" s="220">
        <f t="shared" si="33"/>
        <v>2614.228165302336</v>
      </c>
      <c r="AF31" s="220">
        <f t="shared" si="33"/>
        <v>2614.228165302336</v>
      </c>
      <c r="AG31" s="220">
        <f t="shared" si="33"/>
        <v>2614.228165302336</v>
      </c>
      <c r="AH31" s="220">
        <f t="shared" si="33"/>
        <v>2614.228165302336</v>
      </c>
      <c r="AI31" s="220">
        <f t="shared" si="33"/>
        <v>2614.228165302336</v>
      </c>
      <c r="AJ31" s="102"/>
    </row>
  </sheetData>
  <mergeCells count="14">
    <mergeCell ref="AJ21:AJ22"/>
    <mergeCell ref="A12:A13"/>
    <mergeCell ref="B12:B13"/>
    <mergeCell ref="C12:C13"/>
    <mergeCell ref="D12:D13"/>
    <mergeCell ref="A21:A22"/>
    <mergeCell ref="B21:B22"/>
    <mergeCell ref="C21:C22"/>
    <mergeCell ref="D21:D22"/>
    <mergeCell ref="AJ4:AJ5"/>
    <mergeCell ref="A4:A5"/>
    <mergeCell ref="B4:B5"/>
    <mergeCell ref="C4:C5"/>
    <mergeCell ref="D4:D5"/>
  </mergeCells>
  <pageMargins left="0.7" right="0.7" top="0.75" bottom="0.75" header="0.3" footer="0.3"/>
  <pageSetup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16D6-C60B-460B-8D32-13D1D0829C42}">
  <dimension ref="A1:AJ13"/>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5" width="7.77734375" customWidth="1"/>
    <col min="26" max="35" width="7.77734375" hidden="1" customWidth="1"/>
    <col min="36" max="36" width="9.88671875" customWidth="1"/>
  </cols>
  <sheetData>
    <row r="1" spans="1:36" ht="15.75" customHeight="1" x14ac:dyDescent="0.3">
      <c r="A1" s="28" t="s">
        <v>692</v>
      </c>
    </row>
    <row r="2" spans="1:36" x14ac:dyDescent="0.3">
      <c r="A2" s="134"/>
      <c r="B2" s="41"/>
      <c r="C2" s="41"/>
      <c r="D2" s="41"/>
      <c r="E2" s="41"/>
      <c r="F2" s="41"/>
      <c r="G2" s="41"/>
      <c r="H2" s="41"/>
      <c r="I2" s="41"/>
      <c r="J2" s="41"/>
      <c r="K2" s="41"/>
      <c r="L2" s="41"/>
      <c r="M2" s="41"/>
      <c r="N2" s="41"/>
      <c r="O2" s="41"/>
      <c r="P2" s="41"/>
      <c r="Q2" s="41"/>
      <c r="R2" s="41"/>
      <c r="S2" s="41"/>
    </row>
    <row r="3" spans="1:36" ht="15.75" customHeight="1" x14ac:dyDescent="0.3">
      <c r="A3" s="561" t="s">
        <v>314</v>
      </c>
      <c r="B3" s="563" t="s">
        <v>0</v>
      </c>
      <c r="C3" s="563" t="s">
        <v>412</v>
      </c>
      <c r="D3" s="563" t="s">
        <v>60</v>
      </c>
      <c r="E3" s="138"/>
      <c r="F3" s="71"/>
      <c r="G3" s="71"/>
      <c r="H3" s="135"/>
      <c r="I3" s="138"/>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s="238" customFormat="1" x14ac:dyDescent="0.3">
      <c r="A5" s="246" t="s">
        <v>204</v>
      </c>
      <c r="B5" s="222">
        <v>14.797277300976615</v>
      </c>
      <c r="C5" s="520">
        <v>16811.171744162846</v>
      </c>
      <c r="D5" s="266">
        <v>0.91319999999999713</v>
      </c>
      <c r="E5" s="224"/>
      <c r="F5" s="224"/>
      <c r="G5" s="224"/>
      <c r="H5" s="224"/>
      <c r="I5" s="224"/>
      <c r="J5" s="223">
        <v>15351.962036769462</v>
      </c>
      <c r="K5" s="223">
        <v>15351.962036769462</v>
      </c>
      <c r="L5" s="223">
        <v>15351.962036769462</v>
      </c>
      <c r="M5" s="223">
        <v>15351.962036769462</v>
      </c>
      <c r="N5" s="223">
        <v>15351.962036769462</v>
      </c>
      <c r="O5" s="223">
        <v>15351.962036769462</v>
      </c>
      <c r="P5" s="223">
        <v>15351.962036769462</v>
      </c>
      <c r="Q5" s="223">
        <v>15351.962036769462</v>
      </c>
      <c r="R5" s="223">
        <v>15351.962036769462</v>
      </c>
      <c r="S5" s="223">
        <v>15351.962036769462</v>
      </c>
      <c r="T5" s="223">
        <v>15351.962036769462</v>
      </c>
      <c r="U5" s="223">
        <v>15351.962036769462</v>
      </c>
      <c r="V5" s="223">
        <v>15351.962036769462</v>
      </c>
      <c r="W5" s="223">
        <v>15351.962036769462</v>
      </c>
      <c r="X5" s="223">
        <v>12239.770857371135</v>
      </c>
      <c r="Y5" s="223">
        <v>0</v>
      </c>
      <c r="Z5" s="223">
        <v>0</v>
      </c>
      <c r="AA5" s="223">
        <v>0</v>
      </c>
      <c r="AB5" s="223">
        <v>0</v>
      </c>
      <c r="AC5" s="223">
        <v>0</v>
      </c>
      <c r="AD5" s="223">
        <v>0</v>
      </c>
      <c r="AE5" s="223">
        <v>0</v>
      </c>
      <c r="AF5" s="223">
        <v>0</v>
      </c>
      <c r="AG5" s="223">
        <v>0</v>
      </c>
      <c r="AH5" s="223">
        <v>0</v>
      </c>
      <c r="AI5" s="223">
        <v>0</v>
      </c>
      <c r="AJ5" s="223">
        <f>SUM(E5:AI5)</f>
        <v>227167.23937214358</v>
      </c>
    </row>
    <row r="6" spans="1:36" s="238" customFormat="1" x14ac:dyDescent="0.3">
      <c r="A6" s="246" t="s">
        <v>205</v>
      </c>
      <c r="B6" s="222">
        <v>14.797277300976619</v>
      </c>
      <c r="C6" s="520">
        <v>11255.068015884792</v>
      </c>
      <c r="D6" s="266">
        <v>0.91320000000000012</v>
      </c>
      <c r="E6" s="224"/>
      <c r="F6" s="224"/>
      <c r="G6" s="224"/>
      <c r="H6" s="224"/>
      <c r="I6" s="224"/>
      <c r="J6" s="223">
        <v>10278.128112105993</v>
      </c>
      <c r="K6" s="223">
        <v>10278.128112105993</v>
      </c>
      <c r="L6" s="223">
        <v>10278.128112105993</v>
      </c>
      <c r="M6" s="223">
        <v>10278.128112105993</v>
      </c>
      <c r="N6" s="223">
        <v>10278.128112105993</v>
      </c>
      <c r="O6" s="223">
        <v>10278.128112105993</v>
      </c>
      <c r="P6" s="223">
        <v>10278.128112105993</v>
      </c>
      <c r="Q6" s="223">
        <v>10278.128112105993</v>
      </c>
      <c r="R6" s="223">
        <v>10278.128112105993</v>
      </c>
      <c r="S6" s="223">
        <v>10278.128112105993</v>
      </c>
      <c r="T6" s="223">
        <v>10278.128112105993</v>
      </c>
      <c r="U6" s="223">
        <v>10278.128112105993</v>
      </c>
      <c r="V6" s="223">
        <v>10278.128112105993</v>
      </c>
      <c r="W6" s="223">
        <v>10278.128112105993</v>
      </c>
      <c r="X6" s="223">
        <v>8194.518240311796</v>
      </c>
      <c r="Y6" s="223">
        <v>0</v>
      </c>
      <c r="Z6" s="223">
        <v>0</v>
      </c>
      <c r="AA6" s="223">
        <v>0</v>
      </c>
      <c r="AB6" s="223">
        <v>0</v>
      </c>
      <c r="AC6" s="223">
        <v>0</v>
      </c>
      <c r="AD6" s="223">
        <v>0</v>
      </c>
      <c r="AE6" s="223">
        <v>0</v>
      </c>
      <c r="AF6" s="223">
        <v>0</v>
      </c>
      <c r="AG6" s="223">
        <v>0</v>
      </c>
      <c r="AH6" s="223">
        <v>0</v>
      </c>
      <c r="AI6" s="223">
        <v>0</v>
      </c>
      <c r="AJ6" s="223">
        <f>SUM(E6:AI6)</f>
        <v>152088.31180979568</v>
      </c>
    </row>
    <row r="7" spans="1:36" s="238" customFormat="1" x14ac:dyDescent="0.3">
      <c r="A7" s="246" t="s">
        <v>392</v>
      </c>
      <c r="B7" s="222">
        <v>11.619800139437606</v>
      </c>
      <c r="C7" s="520">
        <v>1501.6671776287994</v>
      </c>
      <c r="D7" s="266">
        <v>0.91320000000000023</v>
      </c>
      <c r="E7" s="224"/>
      <c r="F7" s="224"/>
      <c r="G7" s="224"/>
      <c r="H7" s="224"/>
      <c r="I7" s="224"/>
      <c r="J7" s="223">
        <v>1371.32246661062</v>
      </c>
      <c r="K7" s="223">
        <v>1371.32246661062</v>
      </c>
      <c r="L7" s="223">
        <v>1371.32246661062</v>
      </c>
      <c r="M7" s="223">
        <v>1371.32246661062</v>
      </c>
      <c r="N7" s="223">
        <v>1371.32246661062</v>
      </c>
      <c r="O7" s="223">
        <v>1371.32246661062</v>
      </c>
      <c r="P7" s="223">
        <v>1371.32246661062</v>
      </c>
      <c r="Q7" s="223">
        <v>1371.32246661062</v>
      </c>
      <c r="R7" s="223">
        <v>1371.32246661062</v>
      </c>
      <c r="S7" s="223">
        <v>1371.32246661062</v>
      </c>
      <c r="T7" s="223">
        <v>1371.32246661062</v>
      </c>
      <c r="U7" s="223">
        <v>849.94585601917959</v>
      </c>
      <c r="V7" s="223">
        <v>0</v>
      </c>
      <c r="W7" s="223">
        <v>0</v>
      </c>
      <c r="X7" s="223">
        <v>0</v>
      </c>
      <c r="Y7" s="223">
        <v>0</v>
      </c>
      <c r="Z7" s="223">
        <v>0</v>
      </c>
      <c r="AA7" s="223">
        <v>0</v>
      </c>
      <c r="AB7" s="223">
        <v>0</v>
      </c>
      <c r="AC7" s="223">
        <v>0</v>
      </c>
      <c r="AD7" s="223">
        <v>0</v>
      </c>
      <c r="AE7" s="223">
        <v>0</v>
      </c>
      <c r="AF7" s="223">
        <v>0</v>
      </c>
      <c r="AG7" s="223">
        <v>0</v>
      </c>
      <c r="AH7" s="223">
        <v>0</v>
      </c>
      <c r="AI7" s="223">
        <v>0</v>
      </c>
      <c r="AJ7" s="223">
        <f t="shared" ref="AJ7:AJ8" si="0">SUM(E7:AI7)</f>
        <v>15934.492988735999</v>
      </c>
    </row>
    <row r="8" spans="1:36" s="238" customFormat="1" x14ac:dyDescent="0.3">
      <c r="A8" s="246" t="s">
        <v>393</v>
      </c>
      <c r="B8" s="222">
        <v>5</v>
      </c>
      <c r="C8" s="520">
        <v>9.1832616000000034</v>
      </c>
      <c r="D8" s="266">
        <v>0.91319999999999957</v>
      </c>
      <c r="E8" s="224"/>
      <c r="F8" s="224"/>
      <c r="G8" s="224"/>
      <c r="H8" s="224"/>
      <c r="I8" s="224"/>
      <c r="J8" s="223">
        <v>8.3861544931199994</v>
      </c>
      <c r="K8" s="223">
        <v>8.3861544931199994</v>
      </c>
      <c r="L8" s="223">
        <v>8.3861544931199994</v>
      </c>
      <c r="M8" s="223">
        <v>8.3861544931199994</v>
      </c>
      <c r="N8" s="223">
        <v>8.3861544931199994</v>
      </c>
      <c r="O8" s="223">
        <v>0</v>
      </c>
      <c r="P8" s="223">
        <v>0</v>
      </c>
      <c r="Q8" s="223">
        <v>0</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3">
        <f t="shared" si="0"/>
        <v>41.9307724656</v>
      </c>
    </row>
    <row r="9" spans="1:36" s="387" customFormat="1" x14ac:dyDescent="0.3">
      <c r="A9" s="439" t="s">
        <v>372</v>
      </c>
      <c r="B9" s="243"/>
      <c r="C9" s="521">
        <f>SUM(C5:C8)</f>
        <v>29577.090199276437</v>
      </c>
      <c r="D9" s="502">
        <f>J9/C9</f>
        <v>0.91319999999999846</v>
      </c>
      <c r="E9" s="230"/>
      <c r="F9" s="230"/>
      <c r="G9" s="230"/>
      <c r="H9" s="230"/>
      <c r="I9" s="230"/>
      <c r="J9" s="228">
        <f t="shared" ref="J9:AI9" si="1">SUM(J5:J8)</f>
        <v>27009.798769979196</v>
      </c>
      <c r="K9" s="228">
        <f t="shared" si="1"/>
        <v>27009.798769979196</v>
      </c>
      <c r="L9" s="228">
        <f t="shared" si="1"/>
        <v>27009.798769979196</v>
      </c>
      <c r="M9" s="228">
        <f t="shared" si="1"/>
        <v>27009.798769979196</v>
      </c>
      <c r="N9" s="228">
        <f t="shared" si="1"/>
        <v>27009.798769979196</v>
      </c>
      <c r="O9" s="228">
        <f t="shared" si="1"/>
        <v>27001.412615486075</v>
      </c>
      <c r="P9" s="228">
        <f t="shared" si="1"/>
        <v>27001.412615486075</v>
      </c>
      <c r="Q9" s="228">
        <f t="shared" si="1"/>
        <v>27001.412615486075</v>
      </c>
      <c r="R9" s="228">
        <f t="shared" si="1"/>
        <v>27001.412615486075</v>
      </c>
      <c r="S9" s="228">
        <f t="shared" si="1"/>
        <v>27001.412615486075</v>
      </c>
      <c r="T9" s="228">
        <f t="shared" si="1"/>
        <v>27001.412615486075</v>
      </c>
      <c r="U9" s="228">
        <f t="shared" si="1"/>
        <v>26480.036004894631</v>
      </c>
      <c r="V9" s="228">
        <f t="shared" si="1"/>
        <v>25630.090148875453</v>
      </c>
      <c r="W9" s="228">
        <f t="shared" si="1"/>
        <v>25630.090148875453</v>
      </c>
      <c r="X9" s="228">
        <f t="shared" si="1"/>
        <v>20434.289097682929</v>
      </c>
      <c r="Y9" s="228">
        <f t="shared" si="1"/>
        <v>0</v>
      </c>
      <c r="Z9" s="228">
        <f t="shared" si="1"/>
        <v>0</v>
      </c>
      <c r="AA9" s="228">
        <f t="shared" si="1"/>
        <v>0</v>
      </c>
      <c r="AB9" s="228">
        <f t="shared" si="1"/>
        <v>0</v>
      </c>
      <c r="AC9" s="228">
        <f t="shared" si="1"/>
        <v>0</v>
      </c>
      <c r="AD9" s="228">
        <f t="shared" si="1"/>
        <v>0</v>
      </c>
      <c r="AE9" s="228">
        <f t="shared" si="1"/>
        <v>0</v>
      </c>
      <c r="AF9" s="228">
        <f t="shared" si="1"/>
        <v>0</v>
      </c>
      <c r="AG9" s="228">
        <f t="shared" si="1"/>
        <v>0</v>
      </c>
      <c r="AH9" s="228">
        <f t="shared" si="1"/>
        <v>0</v>
      </c>
      <c r="AI9" s="228">
        <f t="shared" si="1"/>
        <v>0</v>
      </c>
      <c r="AJ9" s="228">
        <f>SUM(AJ5:AJ8)</f>
        <v>395231.97494314087</v>
      </c>
    </row>
    <row r="10" spans="1:36" s="387" customFormat="1" x14ac:dyDescent="0.3">
      <c r="A10" s="522" t="s">
        <v>373</v>
      </c>
      <c r="B10" s="227"/>
      <c r="C10" s="244"/>
      <c r="D10" s="244"/>
      <c r="E10" s="523"/>
      <c r="F10" s="523"/>
      <c r="G10" s="524"/>
      <c r="H10" s="524"/>
      <c r="I10" s="524"/>
      <c r="J10" s="220">
        <f>J9-J9</f>
        <v>0</v>
      </c>
      <c r="K10" s="220">
        <f t="shared" ref="K10:AI10" si="2">J9-K9</f>
        <v>0</v>
      </c>
      <c r="L10" s="220">
        <f t="shared" si="2"/>
        <v>0</v>
      </c>
      <c r="M10" s="220">
        <f t="shared" si="2"/>
        <v>0</v>
      </c>
      <c r="N10" s="220">
        <f t="shared" si="2"/>
        <v>0</v>
      </c>
      <c r="O10" s="220">
        <f t="shared" si="2"/>
        <v>8.3861544931205572</v>
      </c>
      <c r="P10" s="220">
        <f t="shared" si="2"/>
        <v>0</v>
      </c>
      <c r="Q10" s="220">
        <f t="shared" si="2"/>
        <v>0</v>
      </c>
      <c r="R10" s="220">
        <f t="shared" si="2"/>
        <v>0</v>
      </c>
      <c r="S10" s="220">
        <f t="shared" si="2"/>
        <v>0</v>
      </c>
      <c r="T10" s="220">
        <f t="shared" si="2"/>
        <v>0</v>
      </c>
      <c r="U10" s="220">
        <f t="shared" si="2"/>
        <v>521.37661059144375</v>
      </c>
      <c r="V10" s="220">
        <f t="shared" si="2"/>
        <v>849.94585601917788</v>
      </c>
      <c r="W10" s="220">
        <f t="shared" si="2"/>
        <v>0</v>
      </c>
      <c r="X10" s="220">
        <f t="shared" si="2"/>
        <v>5195.801051192524</v>
      </c>
      <c r="Y10" s="220">
        <f t="shared" si="2"/>
        <v>20434.289097682929</v>
      </c>
      <c r="Z10" s="220">
        <f t="shared" si="2"/>
        <v>0</v>
      </c>
      <c r="AA10" s="220">
        <f t="shared" si="2"/>
        <v>0</v>
      </c>
      <c r="AB10" s="220">
        <f t="shared" si="2"/>
        <v>0</v>
      </c>
      <c r="AC10" s="220">
        <f t="shared" si="2"/>
        <v>0</v>
      </c>
      <c r="AD10" s="220">
        <f t="shared" si="2"/>
        <v>0</v>
      </c>
      <c r="AE10" s="220">
        <f t="shared" si="2"/>
        <v>0</v>
      </c>
      <c r="AF10" s="220">
        <f t="shared" si="2"/>
        <v>0</v>
      </c>
      <c r="AG10" s="220">
        <f t="shared" si="2"/>
        <v>0</v>
      </c>
      <c r="AH10" s="220">
        <f t="shared" si="2"/>
        <v>0</v>
      </c>
      <c r="AI10" s="220">
        <f t="shared" si="2"/>
        <v>0</v>
      </c>
    </row>
    <row r="11" spans="1:36" s="387" customFormat="1" x14ac:dyDescent="0.3">
      <c r="A11" s="439" t="s">
        <v>374</v>
      </c>
      <c r="B11" s="231"/>
      <c r="C11" s="232"/>
      <c r="D11" s="232"/>
      <c r="E11" s="230"/>
      <c r="F11" s="230"/>
      <c r="G11" s="497"/>
      <c r="H11" s="497"/>
      <c r="I11" s="497"/>
      <c r="J11" s="220">
        <f>$J$9-J9</f>
        <v>0</v>
      </c>
      <c r="K11" s="220">
        <f t="shared" ref="K11:AI11" si="3">$J$9-K9</f>
        <v>0</v>
      </c>
      <c r="L11" s="220">
        <f t="shared" si="3"/>
        <v>0</v>
      </c>
      <c r="M11" s="220">
        <f t="shared" si="3"/>
        <v>0</v>
      </c>
      <c r="N11" s="220">
        <f t="shared" si="3"/>
        <v>0</v>
      </c>
      <c r="O11" s="220">
        <f t="shared" si="3"/>
        <v>8.3861544931205572</v>
      </c>
      <c r="P11" s="220">
        <f t="shared" si="3"/>
        <v>8.3861544931205572</v>
      </c>
      <c r="Q11" s="220">
        <f t="shared" si="3"/>
        <v>8.3861544931205572</v>
      </c>
      <c r="R11" s="220">
        <f t="shared" si="3"/>
        <v>8.3861544931205572</v>
      </c>
      <c r="S11" s="220">
        <f t="shared" si="3"/>
        <v>8.3861544931205572</v>
      </c>
      <c r="T11" s="220">
        <f t="shared" si="3"/>
        <v>8.3861544931205572</v>
      </c>
      <c r="U11" s="220">
        <f t="shared" si="3"/>
        <v>529.76276508456431</v>
      </c>
      <c r="V11" s="220">
        <f t="shared" si="3"/>
        <v>1379.7086211037422</v>
      </c>
      <c r="W11" s="220">
        <f t="shared" si="3"/>
        <v>1379.7086211037422</v>
      </c>
      <c r="X11" s="220">
        <f t="shared" si="3"/>
        <v>6575.5096722962662</v>
      </c>
      <c r="Y11" s="220">
        <f t="shared" si="3"/>
        <v>27009.798769979196</v>
      </c>
      <c r="Z11" s="220">
        <f t="shared" si="3"/>
        <v>27009.798769979196</v>
      </c>
      <c r="AA11" s="220">
        <f t="shared" si="3"/>
        <v>27009.798769979196</v>
      </c>
      <c r="AB11" s="220">
        <f t="shared" si="3"/>
        <v>27009.798769979196</v>
      </c>
      <c r="AC11" s="220">
        <f t="shared" si="3"/>
        <v>27009.798769979196</v>
      </c>
      <c r="AD11" s="220">
        <f t="shared" si="3"/>
        <v>27009.798769979196</v>
      </c>
      <c r="AE11" s="220">
        <f t="shared" si="3"/>
        <v>27009.798769979196</v>
      </c>
      <c r="AF11" s="220">
        <f t="shared" si="3"/>
        <v>27009.798769979196</v>
      </c>
      <c r="AG11" s="220">
        <f t="shared" si="3"/>
        <v>27009.798769979196</v>
      </c>
      <c r="AH11" s="220">
        <f t="shared" si="3"/>
        <v>27009.798769979196</v>
      </c>
      <c r="AI11" s="220">
        <f t="shared" si="3"/>
        <v>27009.798769979196</v>
      </c>
      <c r="AJ11" s="516"/>
    </row>
    <row r="12" spans="1:36" s="387" customFormat="1" x14ac:dyDescent="0.3">
      <c r="A12" s="239" t="s">
        <v>70</v>
      </c>
      <c r="B12" s="254">
        <f>SUMPRODUCT(B5:B8,C5:C8)/C9</f>
        <v>14.632910756167222</v>
      </c>
      <c r="C12" s="241"/>
      <c r="D12" s="241"/>
      <c r="E12" s="241"/>
      <c r="F12" s="241"/>
      <c r="G12" s="241"/>
      <c r="H12" s="241"/>
      <c r="I12" s="241"/>
      <c r="J12" s="241"/>
      <c r="K12" s="241"/>
      <c r="L12" s="241"/>
      <c r="M12" s="241"/>
      <c r="N12" s="241"/>
      <c r="O12" s="241"/>
      <c r="P12" s="241"/>
      <c r="Q12" s="241"/>
      <c r="R12" s="241"/>
      <c r="S12" s="241"/>
    </row>
    <row r="13" spans="1:36" x14ac:dyDescent="0.3">
      <c r="A13" s="41"/>
      <c r="B13" s="123"/>
      <c r="C13" s="41"/>
      <c r="D13" s="41"/>
      <c r="E13" s="41"/>
      <c r="F13" s="41"/>
      <c r="G13" s="41"/>
      <c r="H13" s="41"/>
      <c r="I13" s="41"/>
      <c r="J13" s="41"/>
      <c r="K13" s="41"/>
      <c r="L13" s="41"/>
      <c r="M13" s="41"/>
      <c r="N13" s="41"/>
      <c r="O13" s="41"/>
      <c r="P13" s="41"/>
      <c r="Q13" s="41"/>
      <c r="R13" s="41"/>
      <c r="S13" s="41"/>
    </row>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A3A2-46E8-4A9B-9112-01AF4C36D153}">
  <dimension ref="A1:AJ17"/>
  <sheetViews>
    <sheetView workbookViewId="0">
      <selection activeCell="J20" sqref="J20"/>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6" width="7.77734375" customWidth="1"/>
    <col min="27" max="35" width="7.77734375" hidden="1" customWidth="1"/>
    <col min="36" max="36" width="9.88671875" customWidth="1"/>
  </cols>
  <sheetData>
    <row r="1" spans="1:36" ht="15.75" customHeight="1" x14ac:dyDescent="0.3">
      <c r="A1" s="28" t="s">
        <v>691</v>
      </c>
    </row>
    <row r="2" spans="1:36" x14ac:dyDescent="0.3">
      <c r="A2" s="134"/>
      <c r="B2" s="41"/>
      <c r="C2" s="41"/>
      <c r="D2" s="41"/>
      <c r="E2" s="41"/>
      <c r="F2" s="41"/>
      <c r="G2" s="41"/>
      <c r="H2" s="41"/>
      <c r="I2" s="41"/>
      <c r="J2" s="41"/>
      <c r="K2" s="41"/>
      <c r="L2" s="41"/>
      <c r="M2" s="41"/>
      <c r="N2" s="41"/>
      <c r="O2" s="41"/>
      <c r="P2" s="41"/>
      <c r="Q2" s="41"/>
      <c r="R2" s="41"/>
      <c r="S2" s="41"/>
    </row>
    <row r="3" spans="1:36" ht="15.75" customHeight="1" x14ac:dyDescent="0.3">
      <c r="A3" s="561" t="s">
        <v>314</v>
      </c>
      <c r="B3" s="563" t="s">
        <v>0</v>
      </c>
      <c r="C3" s="563" t="s">
        <v>412</v>
      </c>
      <c r="D3" s="563" t="s">
        <v>60</v>
      </c>
      <c r="E3" s="132"/>
      <c r="F3" s="71"/>
      <c r="G3" s="71"/>
      <c r="H3" s="135"/>
      <c r="I3" s="135"/>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59" t="s">
        <v>1</v>
      </c>
    </row>
    <row r="4" spans="1:36" x14ac:dyDescent="0.3">
      <c r="A4" s="566"/>
      <c r="B4" s="565"/>
      <c r="C4" s="565"/>
      <c r="D4" s="564"/>
      <c r="E4" s="1">
        <v>2018</v>
      </c>
      <c r="F4" s="1">
        <v>2019</v>
      </c>
      <c r="G4" s="1">
        <v>2020</v>
      </c>
      <c r="H4" s="1">
        <v>2021</v>
      </c>
      <c r="I4" s="1">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560"/>
    </row>
    <row r="5" spans="1:36" s="238" customFormat="1" x14ac:dyDescent="0.3">
      <c r="A5" s="246" t="s">
        <v>27</v>
      </c>
      <c r="B5" s="222">
        <v>11.000000000000005</v>
      </c>
      <c r="C5" s="265">
        <v>127.39933579593932</v>
      </c>
      <c r="D5" s="266">
        <v>0.88000000000000078</v>
      </c>
      <c r="E5" s="224"/>
      <c r="F5" s="224"/>
      <c r="G5" s="224"/>
      <c r="H5" s="224"/>
      <c r="I5" s="224"/>
      <c r="J5" s="223">
        <v>112.1114155004266</v>
      </c>
      <c r="K5" s="223">
        <v>112.1114155004266</v>
      </c>
      <c r="L5" s="223">
        <v>112.1114155004266</v>
      </c>
      <c r="M5" s="223">
        <v>112.1114155004266</v>
      </c>
      <c r="N5" s="223">
        <v>112.1114155004266</v>
      </c>
      <c r="O5" s="223">
        <v>112.1114155004266</v>
      </c>
      <c r="P5" s="223">
        <v>112.1114155004266</v>
      </c>
      <c r="Q5" s="223">
        <v>112.1114155004266</v>
      </c>
      <c r="R5" s="223">
        <v>112.1114155004266</v>
      </c>
      <c r="S5" s="223">
        <v>112.1114155004266</v>
      </c>
      <c r="T5" s="223">
        <v>112.1114155004266</v>
      </c>
      <c r="U5" s="223">
        <v>0</v>
      </c>
      <c r="V5" s="223">
        <v>0</v>
      </c>
      <c r="W5" s="223">
        <v>0</v>
      </c>
      <c r="X5" s="223">
        <v>0</v>
      </c>
      <c r="Y5" s="223">
        <v>0</v>
      </c>
      <c r="Z5" s="223">
        <v>0</v>
      </c>
      <c r="AA5" s="223">
        <v>0</v>
      </c>
      <c r="AB5" s="223">
        <v>0</v>
      </c>
      <c r="AC5" s="223">
        <v>0</v>
      </c>
      <c r="AD5" s="223">
        <v>0</v>
      </c>
      <c r="AE5" s="223">
        <v>0</v>
      </c>
      <c r="AF5" s="223">
        <v>0</v>
      </c>
      <c r="AG5" s="223">
        <v>0</v>
      </c>
      <c r="AH5" s="223">
        <v>0</v>
      </c>
      <c r="AI5" s="223">
        <v>0</v>
      </c>
      <c r="AJ5" s="308">
        <f>SUM(E5:AI5)</f>
        <v>1233.2255705046925</v>
      </c>
    </row>
    <row r="6" spans="1:36" s="238" customFormat="1" x14ac:dyDescent="0.3">
      <c r="A6" s="246" t="s">
        <v>209</v>
      </c>
      <c r="B6" s="222">
        <v>16</v>
      </c>
      <c r="C6" s="265">
        <v>44.952812272200944</v>
      </c>
      <c r="D6" s="266">
        <v>0.88999999999999968</v>
      </c>
      <c r="E6" s="224"/>
      <c r="F6" s="224"/>
      <c r="G6" s="224"/>
      <c r="H6" s="224"/>
      <c r="I6" s="224"/>
      <c r="J6" s="223">
        <v>40.008002922258832</v>
      </c>
      <c r="K6" s="223">
        <v>40.008002922258832</v>
      </c>
      <c r="L6" s="223">
        <v>40.008002922258832</v>
      </c>
      <c r="M6" s="223">
        <v>40.008002922258832</v>
      </c>
      <c r="N6" s="223">
        <v>40.008002922258832</v>
      </c>
      <c r="O6" s="223">
        <v>40.008002922258832</v>
      </c>
      <c r="P6" s="223">
        <v>40.008002922258832</v>
      </c>
      <c r="Q6" s="223">
        <v>40.008002922258832</v>
      </c>
      <c r="R6" s="223">
        <v>40.008002922258832</v>
      </c>
      <c r="S6" s="223">
        <v>40.008002922258832</v>
      </c>
      <c r="T6" s="223">
        <v>40.008002922258832</v>
      </c>
      <c r="U6" s="223">
        <v>40.008002922258832</v>
      </c>
      <c r="V6" s="223">
        <v>40.008002922258832</v>
      </c>
      <c r="W6" s="223">
        <v>40.008002922258832</v>
      </c>
      <c r="X6" s="223">
        <v>40.008002922258832</v>
      </c>
      <c r="Y6" s="223">
        <v>40.008002922258832</v>
      </c>
      <c r="Z6" s="223">
        <v>0</v>
      </c>
      <c r="AA6" s="223">
        <v>0</v>
      </c>
      <c r="AB6" s="223">
        <v>0</v>
      </c>
      <c r="AC6" s="223">
        <v>0</v>
      </c>
      <c r="AD6" s="223">
        <v>0</v>
      </c>
      <c r="AE6" s="223">
        <v>0</v>
      </c>
      <c r="AF6" s="223">
        <v>0</v>
      </c>
      <c r="AG6" s="223">
        <v>0</v>
      </c>
      <c r="AH6" s="223">
        <v>0</v>
      </c>
      <c r="AI6" s="223">
        <v>0</v>
      </c>
      <c r="AJ6" s="223">
        <f t="shared" ref="AJ6:AJ9" si="0">SUM(E6:AI6)</f>
        <v>640.1280467561412</v>
      </c>
    </row>
    <row r="7" spans="1:36" s="238" customFormat="1" x14ac:dyDescent="0.3">
      <c r="A7" s="246" t="s">
        <v>206</v>
      </c>
      <c r="B7" s="222">
        <v>15</v>
      </c>
      <c r="C7" s="265">
        <v>21.259479104320409</v>
      </c>
      <c r="D7" s="266">
        <v>0.89000000000000024</v>
      </c>
      <c r="E7" s="224"/>
      <c r="F7" s="224"/>
      <c r="G7" s="224"/>
      <c r="H7" s="224"/>
      <c r="I7" s="224"/>
      <c r="J7" s="223">
        <v>18.920936402845161</v>
      </c>
      <c r="K7" s="223">
        <v>18.920936402845161</v>
      </c>
      <c r="L7" s="223">
        <v>18.920936402845161</v>
      </c>
      <c r="M7" s="223">
        <v>18.920936402845161</v>
      </c>
      <c r="N7" s="223">
        <v>18.920936402845161</v>
      </c>
      <c r="O7" s="223">
        <v>18.920936402845161</v>
      </c>
      <c r="P7" s="223">
        <v>18.920936402845161</v>
      </c>
      <c r="Q7" s="223">
        <v>18.920936402845161</v>
      </c>
      <c r="R7" s="223">
        <v>18.920936402845161</v>
      </c>
      <c r="S7" s="223">
        <v>18.920936402845161</v>
      </c>
      <c r="T7" s="223">
        <v>18.920936402845161</v>
      </c>
      <c r="U7" s="223">
        <v>18.920936402845161</v>
      </c>
      <c r="V7" s="223">
        <v>18.920936402845161</v>
      </c>
      <c r="W7" s="223">
        <v>18.920936402845161</v>
      </c>
      <c r="X7" s="223">
        <v>18.920936402845161</v>
      </c>
      <c r="Y7" s="223">
        <v>0</v>
      </c>
      <c r="Z7" s="223">
        <v>0</v>
      </c>
      <c r="AA7" s="223">
        <v>0</v>
      </c>
      <c r="AB7" s="223">
        <v>0</v>
      </c>
      <c r="AC7" s="223">
        <v>0</v>
      </c>
      <c r="AD7" s="223">
        <v>0</v>
      </c>
      <c r="AE7" s="223">
        <v>0</v>
      </c>
      <c r="AF7" s="223">
        <v>0</v>
      </c>
      <c r="AG7" s="223">
        <v>0</v>
      </c>
      <c r="AH7" s="223">
        <v>0</v>
      </c>
      <c r="AI7" s="223">
        <v>0</v>
      </c>
      <c r="AJ7" s="223">
        <f t="shared" si="0"/>
        <v>283.81404604267743</v>
      </c>
    </row>
    <row r="8" spans="1:36" s="238" customFormat="1" x14ac:dyDescent="0.3">
      <c r="A8" s="246" t="s">
        <v>152</v>
      </c>
      <c r="B8" s="222">
        <v>15.000000000000002</v>
      </c>
      <c r="C8" s="265">
        <v>19.004163275226382</v>
      </c>
      <c r="D8" s="266">
        <v>0.89000000000000012</v>
      </c>
      <c r="E8" s="224"/>
      <c r="F8" s="224"/>
      <c r="G8" s="224"/>
      <c r="H8" s="224"/>
      <c r="I8" s="224"/>
      <c r="J8" s="223">
        <v>16.913705314951486</v>
      </c>
      <c r="K8" s="223">
        <v>16.913705314951486</v>
      </c>
      <c r="L8" s="223">
        <v>16.913705314951486</v>
      </c>
      <c r="M8" s="223">
        <v>16.913705314951486</v>
      </c>
      <c r="N8" s="223">
        <v>16.913705314951486</v>
      </c>
      <c r="O8" s="223">
        <v>16.913705314951486</v>
      </c>
      <c r="P8" s="223">
        <v>16.913705314951486</v>
      </c>
      <c r="Q8" s="223">
        <v>16.913705314951486</v>
      </c>
      <c r="R8" s="223">
        <v>16.913705314951486</v>
      </c>
      <c r="S8" s="223">
        <v>16.913705314951486</v>
      </c>
      <c r="T8" s="223">
        <v>16.913705314951486</v>
      </c>
      <c r="U8" s="223">
        <v>16.913705314951486</v>
      </c>
      <c r="V8" s="223">
        <v>16.913705314951486</v>
      </c>
      <c r="W8" s="223">
        <v>16.913705314951486</v>
      </c>
      <c r="X8" s="223">
        <v>16.913705314951486</v>
      </c>
      <c r="Y8" s="223">
        <v>0</v>
      </c>
      <c r="Z8" s="223">
        <v>0</v>
      </c>
      <c r="AA8" s="223">
        <v>0</v>
      </c>
      <c r="AB8" s="223">
        <v>0</v>
      </c>
      <c r="AC8" s="223">
        <v>0</v>
      </c>
      <c r="AD8" s="223">
        <v>0</v>
      </c>
      <c r="AE8" s="223">
        <v>0</v>
      </c>
      <c r="AF8" s="223">
        <v>0</v>
      </c>
      <c r="AG8" s="223">
        <v>0</v>
      </c>
      <c r="AH8" s="223">
        <v>0</v>
      </c>
      <c r="AI8" s="223">
        <v>0</v>
      </c>
      <c r="AJ8" s="223">
        <f t="shared" si="0"/>
        <v>253.70557972427218</v>
      </c>
    </row>
    <row r="9" spans="1:36" s="238" customFormat="1" x14ac:dyDescent="0.3">
      <c r="A9" s="246" t="s">
        <v>210</v>
      </c>
      <c r="B9" s="222">
        <v>3.845537574106713</v>
      </c>
      <c r="C9" s="265">
        <v>0.69700655906432751</v>
      </c>
      <c r="D9" s="266">
        <v>0.79999999999999993</v>
      </c>
      <c r="E9" s="224"/>
      <c r="F9" s="224"/>
      <c r="G9" s="224"/>
      <c r="H9" s="224"/>
      <c r="I9" s="224"/>
      <c r="J9" s="223">
        <v>0.55760524725146199</v>
      </c>
      <c r="K9" s="223">
        <v>0.55760524725146199</v>
      </c>
      <c r="L9" s="223">
        <v>0.55760524725146199</v>
      </c>
      <c r="M9" s="223">
        <v>0.47147618807017533</v>
      </c>
      <c r="N9" s="223">
        <v>0</v>
      </c>
      <c r="O9" s="223">
        <v>0</v>
      </c>
      <c r="P9" s="223">
        <v>0</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3">
        <f t="shared" si="0"/>
        <v>2.1442919298245613</v>
      </c>
    </row>
    <row r="10" spans="1:36" s="387" customFormat="1" x14ac:dyDescent="0.3">
      <c r="A10" s="522" t="s">
        <v>372</v>
      </c>
      <c r="B10" s="525"/>
      <c r="C10" s="526">
        <f>SUM(C5:C9)</f>
        <v>213.31279700675137</v>
      </c>
      <c r="D10" s="527">
        <f>J10/C10</f>
        <v>0.88373350325422428</v>
      </c>
      <c r="E10" s="523"/>
      <c r="F10" s="523"/>
      <c r="G10" s="523"/>
      <c r="H10" s="523"/>
      <c r="I10" s="523"/>
      <c r="J10" s="228">
        <f>SUM(J5:J9)</f>
        <v>188.51166538773359</v>
      </c>
      <c r="K10" s="228">
        <f t="shared" ref="K10:AI10" si="1">SUM(K5:K9)</f>
        <v>188.51166538773359</v>
      </c>
      <c r="L10" s="228">
        <f t="shared" si="1"/>
        <v>188.51166538773359</v>
      </c>
      <c r="M10" s="228">
        <f t="shared" si="1"/>
        <v>188.42553632855228</v>
      </c>
      <c r="N10" s="228">
        <f t="shared" si="1"/>
        <v>187.95406014048211</v>
      </c>
      <c r="O10" s="228">
        <f t="shared" si="1"/>
        <v>187.95406014048211</v>
      </c>
      <c r="P10" s="228">
        <f t="shared" si="1"/>
        <v>187.95406014048211</v>
      </c>
      <c r="Q10" s="228">
        <f t="shared" si="1"/>
        <v>187.95406014048211</v>
      </c>
      <c r="R10" s="228">
        <f t="shared" si="1"/>
        <v>187.95406014048211</v>
      </c>
      <c r="S10" s="228">
        <f t="shared" si="1"/>
        <v>187.95406014048211</v>
      </c>
      <c r="T10" s="228">
        <f t="shared" si="1"/>
        <v>187.95406014048211</v>
      </c>
      <c r="U10" s="228">
        <f t="shared" si="1"/>
        <v>75.842644640055482</v>
      </c>
      <c r="V10" s="228">
        <f t="shared" si="1"/>
        <v>75.842644640055482</v>
      </c>
      <c r="W10" s="228">
        <f t="shared" si="1"/>
        <v>75.842644640055482</v>
      </c>
      <c r="X10" s="228">
        <f t="shared" si="1"/>
        <v>75.842644640055482</v>
      </c>
      <c r="Y10" s="228">
        <f t="shared" si="1"/>
        <v>40.008002922258832</v>
      </c>
      <c r="Z10" s="228">
        <f t="shared" si="1"/>
        <v>0</v>
      </c>
      <c r="AA10" s="228">
        <f t="shared" si="1"/>
        <v>0</v>
      </c>
      <c r="AB10" s="228">
        <f t="shared" si="1"/>
        <v>0</v>
      </c>
      <c r="AC10" s="228">
        <f t="shared" si="1"/>
        <v>0</v>
      </c>
      <c r="AD10" s="228">
        <f t="shared" si="1"/>
        <v>0</v>
      </c>
      <c r="AE10" s="228">
        <f t="shared" si="1"/>
        <v>0</v>
      </c>
      <c r="AF10" s="228">
        <f t="shared" si="1"/>
        <v>0</v>
      </c>
      <c r="AG10" s="228">
        <f t="shared" si="1"/>
        <v>0</v>
      </c>
      <c r="AH10" s="228">
        <f t="shared" si="1"/>
        <v>0</v>
      </c>
      <c r="AI10" s="228">
        <f t="shared" si="1"/>
        <v>0</v>
      </c>
      <c r="AJ10" s="228">
        <f>SUM(AJ5:AJ9)</f>
        <v>2413.0175349576079</v>
      </c>
    </row>
    <row r="11" spans="1:36" s="387" customFormat="1" x14ac:dyDescent="0.3">
      <c r="A11" s="439" t="s">
        <v>373</v>
      </c>
      <c r="B11" s="231"/>
      <c r="C11" s="232"/>
      <c r="D11" s="244"/>
      <c r="E11" s="230"/>
      <c r="F11" s="230"/>
      <c r="G11" s="230"/>
      <c r="H11" s="230"/>
      <c r="I11" s="230"/>
      <c r="J11" s="220">
        <f>J10-J10</f>
        <v>0</v>
      </c>
      <c r="K11" s="220">
        <f>J10-K10</f>
        <v>0</v>
      </c>
      <c r="L11" s="220">
        <f t="shared" ref="L11:AI11" si="2">K10-L10</f>
        <v>0</v>
      </c>
      <c r="M11" s="220">
        <f t="shared" si="2"/>
        <v>8.6129059181303091E-2</v>
      </c>
      <c r="N11" s="220">
        <f t="shared" si="2"/>
        <v>0.47147618807017011</v>
      </c>
      <c r="O11" s="220">
        <f t="shared" si="2"/>
        <v>0</v>
      </c>
      <c r="P11" s="220">
        <f t="shared" si="2"/>
        <v>0</v>
      </c>
      <c r="Q11" s="220">
        <f t="shared" si="2"/>
        <v>0</v>
      </c>
      <c r="R11" s="220">
        <f t="shared" si="2"/>
        <v>0</v>
      </c>
      <c r="S11" s="220">
        <f t="shared" si="2"/>
        <v>0</v>
      </c>
      <c r="T11" s="220">
        <f t="shared" si="2"/>
        <v>0</v>
      </c>
      <c r="U11" s="220">
        <f t="shared" si="2"/>
        <v>112.11141550042663</v>
      </c>
      <c r="V11" s="220">
        <f t="shared" si="2"/>
        <v>0</v>
      </c>
      <c r="W11" s="220">
        <f t="shared" si="2"/>
        <v>0</v>
      </c>
      <c r="X11" s="220">
        <f t="shared" si="2"/>
        <v>0</v>
      </c>
      <c r="Y11" s="220">
        <f t="shared" si="2"/>
        <v>35.83464171779665</v>
      </c>
      <c r="Z11" s="220">
        <f t="shared" si="2"/>
        <v>40.008002922258832</v>
      </c>
      <c r="AA11" s="220">
        <f t="shared" si="2"/>
        <v>0</v>
      </c>
      <c r="AB11" s="220">
        <f t="shared" si="2"/>
        <v>0</v>
      </c>
      <c r="AC11" s="220">
        <f t="shared" si="2"/>
        <v>0</v>
      </c>
      <c r="AD11" s="220">
        <f t="shared" si="2"/>
        <v>0</v>
      </c>
      <c r="AE11" s="220">
        <f t="shared" si="2"/>
        <v>0</v>
      </c>
      <c r="AF11" s="220">
        <f t="shared" si="2"/>
        <v>0</v>
      </c>
      <c r="AG11" s="220">
        <f t="shared" si="2"/>
        <v>0</v>
      </c>
      <c r="AH11" s="220">
        <f t="shared" si="2"/>
        <v>0</v>
      </c>
      <c r="AI11" s="220">
        <f t="shared" si="2"/>
        <v>0</v>
      </c>
    </row>
    <row r="12" spans="1:36" s="387" customFormat="1" x14ac:dyDescent="0.3">
      <c r="A12" s="439" t="s">
        <v>374</v>
      </c>
      <c r="B12" s="231"/>
      <c r="C12" s="232"/>
      <c r="D12" s="232"/>
      <c r="E12" s="230"/>
      <c r="F12" s="230"/>
      <c r="G12" s="230"/>
      <c r="H12" s="230"/>
      <c r="I12" s="230"/>
      <c r="J12" s="220">
        <f>$J$10-J10</f>
        <v>0</v>
      </c>
      <c r="K12" s="220">
        <f>$J$10-K10</f>
        <v>0</v>
      </c>
      <c r="L12" s="220">
        <f>$J$10-L10</f>
        <v>0</v>
      </c>
      <c r="M12" s="220">
        <f t="shared" ref="M12:Y12" si="3">$J$10-M10</f>
        <v>8.6129059181303091E-2</v>
      </c>
      <c r="N12" s="220">
        <f t="shared" si="3"/>
        <v>0.5576052472514732</v>
      </c>
      <c r="O12" s="220">
        <f t="shared" si="3"/>
        <v>0.5576052472514732</v>
      </c>
      <c r="P12" s="220">
        <f t="shared" si="3"/>
        <v>0.5576052472514732</v>
      </c>
      <c r="Q12" s="220">
        <f t="shared" si="3"/>
        <v>0.5576052472514732</v>
      </c>
      <c r="R12" s="220">
        <f t="shared" si="3"/>
        <v>0.5576052472514732</v>
      </c>
      <c r="S12" s="220">
        <f t="shared" si="3"/>
        <v>0.5576052472514732</v>
      </c>
      <c r="T12" s="220">
        <f t="shared" si="3"/>
        <v>0.5576052472514732</v>
      </c>
      <c r="U12" s="220">
        <f t="shared" si="3"/>
        <v>112.6690207476781</v>
      </c>
      <c r="V12" s="220">
        <f t="shared" si="3"/>
        <v>112.6690207476781</v>
      </c>
      <c r="W12" s="220">
        <f t="shared" si="3"/>
        <v>112.6690207476781</v>
      </c>
      <c r="X12" s="220">
        <f t="shared" si="3"/>
        <v>112.6690207476781</v>
      </c>
      <c r="Y12" s="220">
        <f t="shared" si="3"/>
        <v>148.50366246547475</v>
      </c>
      <c r="Z12" s="220">
        <f t="shared" ref="Z12:AI12" si="4">$I$10-Z10</f>
        <v>0</v>
      </c>
      <c r="AA12" s="220">
        <f t="shared" si="4"/>
        <v>0</v>
      </c>
      <c r="AB12" s="220">
        <f t="shared" si="4"/>
        <v>0</v>
      </c>
      <c r="AC12" s="220">
        <f t="shared" si="4"/>
        <v>0</v>
      </c>
      <c r="AD12" s="220">
        <f t="shared" si="4"/>
        <v>0</v>
      </c>
      <c r="AE12" s="220">
        <f t="shared" si="4"/>
        <v>0</v>
      </c>
      <c r="AF12" s="220">
        <f t="shared" si="4"/>
        <v>0</v>
      </c>
      <c r="AG12" s="220">
        <f t="shared" si="4"/>
        <v>0</v>
      </c>
      <c r="AH12" s="220">
        <f t="shared" si="4"/>
        <v>0</v>
      </c>
      <c r="AI12" s="220">
        <f t="shared" si="4"/>
        <v>0</v>
      </c>
      <c r="AJ12" s="516"/>
    </row>
    <row r="13" spans="1:36" s="387" customFormat="1" x14ac:dyDescent="0.3">
      <c r="A13" s="239" t="s">
        <v>70</v>
      </c>
      <c r="B13" s="254">
        <f>SUMPRODUCT(B5:B9,C5:C9)/C10</f>
        <v>12.785321504315153</v>
      </c>
      <c r="C13" s="241"/>
      <c r="D13" s="241"/>
      <c r="E13" s="241"/>
      <c r="F13" s="241"/>
      <c r="G13" s="241"/>
      <c r="H13" s="241"/>
      <c r="I13" s="241"/>
      <c r="J13" s="241"/>
      <c r="K13" s="241"/>
      <c r="L13" s="241"/>
      <c r="M13" s="241"/>
      <c r="N13" s="241"/>
      <c r="O13" s="241"/>
      <c r="P13" s="241"/>
      <c r="Q13" s="241"/>
      <c r="R13" s="241"/>
      <c r="S13" s="241"/>
    </row>
    <row r="14" spans="1:36" x14ac:dyDescent="0.3">
      <c r="A14" s="41"/>
      <c r="B14" s="123"/>
      <c r="C14" s="41"/>
      <c r="D14" s="41"/>
      <c r="E14" s="41"/>
      <c r="F14" s="41"/>
      <c r="G14" s="41"/>
      <c r="H14" s="41"/>
      <c r="I14" s="41"/>
      <c r="J14" s="41"/>
      <c r="K14" s="41"/>
      <c r="L14" s="41"/>
      <c r="M14" s="41"/>
      <c r="N14" s="41"/>
      <c r="O14" s="41"/>
      <c r="P14" s="41"/>
      <c r="Q14" s="41"/>
      <c r="R14" s="41"/>
      <c r="S14" s="41"/>
    </row>
    <row r="17" spans="10:10" x14ac:dyDescent="0.3">
      <c r="J17" s="387"/>
    </row>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3777-86F7-4B69-819C-12A89220E33D}">
  <dimension ref="A1:AJ23"/>
  <sheetViews>
    <sheetView workbookViewId="0"/>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5" width="7.77734375" customWidth="1"/>
    <col min="26" max="35" width="7.77734375" hidden="1" customWidth="1"/>
    <col min="36" max="36" width="9.77734375" customWidth="1"/>
  </cols>
  <sheetData>
    <row r="1" spans="1:36" ht="15.75" customHeight="1" x14ac:dyDescent="0.3">
      <c r="A1" s="28" t="s">
        <v>693</v>
      </c>
    </row>
    <row r="2" spans="1:36" ht="15.75" customHeight="1" x14ac:dyDescent="0.3">
      <c r="A2" s="134"/>
      <c r="B2" s="41"/>
      <c r="C2" s="41"/>
      <c r="D2" s="41"/>
      <c r="E2" s="41"/>
      <c r="F2" s="41"/>
      <c r="G2" s="41"/>
      <c r="H2" s="41"/>
      <c r="I2" s="41"/>
      <c r="J2" s="41"/>
      <c r="K2" s="41"/>
      <c r="L2" s="41"/>
      <c r="M2" s="41"/>
      <c r="N2" s="41"/>
      <c r="O2" s="41"/>
      <c r="P2" s="41"/>
      <c r="Q2" s="41"/>
      <c r="R2" s="41"/>
      <c r="S2" s="41"/>
    </row>
    <row r="3" spans="1:36" ht="15.75" customHeight="1" x14ac:dyDescent="0.3">
      <c r="A3" s="561" t="s">
        <v>314</v>
      </c>
      <c r="B3" s="563" t="s">
        <v>0</v>
      </c>
      <c r="C3" s="563" t="s">
        <v>412</v>
      </c>
      <c r="D3" s="563" t="s">
        <v>60</v>
      </c>
      <c r="E3" s="145"/>
      <c r="F3" s="145"/>
      <c r="G3" s="145"/>
      <c r="H3" s="78"/>
      <c r="I3" s="78"/>
      <c r="J3" s="151" t="s">
        <v>414</v>
      </c>
      <c r="K3" s="71"/>
      <c r="L3" s="71"/>
      <c r="M3" s="71"/>
      <c r="N3" s="71"/>
      <c r="O3" s="71"/>
      <c r="P3" s="71"/>
      <c r="Q3" s="71"/>
      <c r="R3" s="71"/>
      <c r="S3" s="71"/>
      <c r="T3" s="71"/>
      <c r="U3" s="71"/>
      <c r="V3" s="71"/>
      <c r="W3" s="71"/>
      <c r="X3" s="71"/>
      <c r="Y3" s="71"/>
      <c r="Z3" s="71"/>
      <c r="AA3" s="71"/>
      <c r="AB3" s="71"/>
      <c r="AC3" s="71"/>
      <c r="AD3" s="71"/>
      <c r="AE3" s="71"/>
      <c r="AF3" s="71"/>
      <c r="AG3" s="71"/>
      <c r="AH3" s="71"/>
      <c r="AI3" s="71"/>
      <c r="AJ3" s="648" t="s">
        <v>1</v>
      </c>
    </row>
    <row r="4" spans="1:36" ht="15.75" customHeight="1" x14ac:dyDescent="0.3">
      <c r="A4" s="566"/>
      <c r="B4" s="565"/>
      <c r="C4" s="565"/>
      <c r="D4" s="564"/>
      <c r="E4" s="166">
        <v>2018</v>
      </c>
      <c r="F4" s="24">
        <v>2019</v>
      </c>
      <c r="G4" s="24">
        <v>2020</v>
      </c>
      <c r="H4" s="24">
        <v>2021</v>
      </c>
      <c r="I4" s="59">
        <v>2022</v>
      </c>
      <c r="J4" s="1">
        <v>2023</v>
      </c>
      <c r="K4" s="1">
        <v>2024</v>
      </c>
      <c r="L4" s="1">
        <v>2025</v>
      </c>
      <c r="M4" s="1">
        <v>2026</v>
      </c>
      <c r="N4" s="1">
        <v>2027</v>
      </c>
      <c r="O4" s="1">
        <v>2028</v>
      </c>
      <c r="P4" s="1">
        <v>2029</v>
      </c>
      <c r="Q4" s="1">
        <v>2030</v>
      </c>
      <c r="R4" s="1">
        <v>2031</v>
      </c>
      <c r="S4" s="1">
        <v>2032</v>
      </c>
      <c r="T4" s="1">
        <v>2033</v>
      </c>
      <c r="U4" s="1">
        <v>2034</v>
      </c>
      <c r="V4" s="1">
        <v>2035</v>
      </c>
      <c r="W4" s="1">
        <v>2036</v>
      </c>
      <c r="X4" s="1">
        <v>2037</v>
      </c>
      <c r="Y4" s="1">
        <v>2038</v>
      </c>
      <c r="Z4" s="1">
        <v>2039</v>
      </c>
      <c r="AA4" s="1">
        <v>2040</v>
      </c>
      <c r="AB4" s="1">
        <v>2041</v>
      </c>
      <c r="AC4" s="1">
        <v>2042</v>
      </c>
      <c r="AD4" s="1">
        <v>2043</v>
      </c>
      <c r="AE4" s="1">
        <v>2044</v>
      </c>
      <c r="AF4" s="1">
        <v>2045</v>
      </c>
      <c r="AG4" s="1">
        <v>2046</v>
      </c>
      <c r="AH4" s="1">
        <v>2047</v>
      </c>
      <c r="AI4" s="106">
        <v>2048</v>
      </c>
      <c r="AJ4" s="649"/>
    </row>
    <row r="5" spans="1:36" s="238" customFormat="1" ht="15.75" customHeight="1" x14ac:dyDescent="0.3">
      <c r="A5" s="246" t="s">
        <v>394</v>
      </c>
      <c r="B5" s="222">
        <v>12</v>
      </c>
      <c r="C5" s="265">
        <v>318.66550782428573</v>
      </c>
      <c r="D5" s="528">
        <v>0.80000000000000016</v>
      </c>
      <c r="E5" s="250"/>
      <c r="F5" s="224"/>
      <c r="G5" s="224"/>
      <c r="H5" s="224"/>
      <c r="I5" s="224"/>
      <c r="J5" s="223">
        <v>254.93240625942863</v>
      </c>
      <c r="K5" s="223">
        <v>254.93240625942863</v>
      </c>
      <c r="L5" s="223">
        <v>254.93240625942863</v>
      </c>
      <c r="M5" s="223">
        <v>254.93240625942863</v>
      </c>
      <c r="N5" s="223">
        <v>254.93240625942863</v>
      </c>
      <c r="O5" s="223">
        <v>254.93240625942863</v>
      </c>
      <c r="P5" s="223">
        <v>254.93240625942863</v>
      </c>
      <c r="Q5" s="223">
        <v>254.93240625942863</v>
      </c>
      <c r="R5" s="223">
        <v>254.93240625942863</v>
      </c>
      <c r="S5" s="223">
        <v>254.93240625942863</v>
      </c>
      <c r="T5" s="223">
        <v>254.93240625942863</v>
      </c>
      <c r="U5" s="223">
        <v>254.93240625942863</v>
      </c>
      <c r="V5" s="223">
        <v>0</v>
      </c>
      <c r="W5" s="223">
        <v>0</v>
      </c>
      <c r="X5" s="223">
        <v>0</v>
      </c>
      <c r="Y5" s="223">
        <v>0</v>
      </c>
      <c r="Z5" s="223">
        <v>0</v>
      </c>
      <c r="AA5" s="223">
        <v>0</v>
      </c>
      <c r="AB5" s="223">
        <v>0</v>
      </c>
      <c r="AC5" s="223">
        <v>0</v>
      </c>
      <c r="AD5" s="223">
        <v>0</v>
      </c>
      <c r="AE5" s="223">
        <v>0</v>
      </c>
      <c r="AF5" s="223">
        <v>0</v>
      </c>
      <c r="AG5" s="223">
        <v>0</v>
      </c>
      <c r="AH5" s="223">
        <v>0</v>
      </c>
      <c r="AI5" s="223">
        <v>0</v>
      </c>
      <c r="AJ5" s="308">
        <f>SUM(E5:AI5)</f>
        <v>3059.1888751131441</v>
      </c>
    </row>
    <row r="6" spans="1:36" s="238" customFormat="1" ht="15.75" customHeight="1" x14ac:dyDescent="0.3">
      <c r="A6" s="246" t="s">
        <v>395</v>
      </c>
      <c r="B6" s="222">
        <v>12</v>
      </c>
      <c r="C6" s="265">
        <v>95.470312499999991</v>
      </c>
      <c r="D6" s="528">
        <v>0.80000000000000016</v>
      </c>
      <c r="E6" s="250"/>
      <c r="F6" s="224"/>
      <c r="G6" s="224"/>
      <c r="H6" s="224"/>
      <c r="I6" s="224"/>
      <c r="J6" s="223">
        <v>76.376249999999985</v>
      </c>
      <c r="K6" s="223">
        <v>76.376249999999985</v>
      </c>
      <c r="L6" s="223">
        <v>76.376249999999985</v>
      </c>
      <c r="M6" s="223">
        <v>76.376249999999985</v>
      </c>
      <c r="N6" s="223">
        <v>76.376249999999985</v>
      </c>
      <c r="O6" s="223">
        <v>76.376249999999985</v>
      </c>
      <c r="P6" s="223">
        <v>76.376249999999985</v>
      </c>
      <c r="Q6" s="223">
        <v>76.376249999999985</v>
      </c>
      <c r="R6" s="223">
        <v>76.376249999999985</v>
      </c>
      <c r="S6" s="223">
        <v>76.376249999999985</v>
      </c>
      <c r="T6" s="223">
        <v>76.376249999999985</v>
      </c>
      <c r="U6" s="223">
        <v>76.376249999999985</v>
      </c>
      <c r="V6" s="223">
        <v>0</v>
      </c>
      <c r="W6" s="223">
        <v>0</v>
      </c>
      <c r="X6" s="223">
        <v>0</v>
      </c>
      <c r="Y6" s="223">
        <v>0</v>
      </c>
      <c r="Z6" s="223">
        <v>0</v>
      </c>
      <c r="AA6" s="223">
        <v>0</v>
      </c>
      <c r="AB6" s="223">
        <v>0</v>
      </c>
      <c r="AC6" s="223">
        <v>0</v>
      </c>
      <c r="AD6" s="223">
        <v>0</v>
      </c>
      <c r="AE6" s="223">
        <v>0</v>
      </c>
      <c r="AF6" s="223">
        <v>0</v>
      </c>
      <c r="AG6" s="223">
        <v>0</v>
      </c>
      <c r="AH6" s="223">
        <v>0</v>
      </c>
      <c r="AI6" s="223">
        <v>0</v>
      </c>
      <c r="AJ6" s="223">
        <f t="shared" ref="AJ6:AJ9" si="0">SUM(E6:AI6)</f>
        <v>916.51499999999999</v>
      </c>
    </row>
    <row r="7" spans="1:36" s="238" customFormat="1" ht="15.75" customHeight="1" x14ac:dyDescent="0.3">
      <c r="A7" s="246" t="s">
        <v>396</v>
      </c>
      <c r="B7" s="222">
        <v>11.999999999999998</v>
      </c>
      <c r="C7" s="265">
        <v>52.387556520587836</v>
      </c>
      <c r="D7" s="528">
        <v>0.80000000000000016</v>
      </c>
      <c r="E7" s="250"/>
      <c r="F7" s="224"/>
      <c r="G7" s="224"/>
      <c r="H7" s="224"/>
      <c r="I7" s="224"/>
      <c r="J7" s="223">
        <v>41.910045216470273</v>
      </c>
      <c r="K7" s="223">
        <v>41.910045216470273</v>
      </c>
      <c r="L7" s="223">
        <v>41.910045216470273</v>
      </c>
      <c r="M7" s="223">
        <v>41.910045216470273</v>
      </c>
      <c r="N7" s="223">
        <v>41.910045216470273</v>
      </c>
      <c r="O7" s="223">
        <v>41.910045216470273</v>
      </c>
      <c r="P7" s="223">
        <v>41.910045216470273</v>
      </c>
      <c r="Q7" s="223">
        <v>41.910045216470273</v>
      </c>
      <c r="R7" s="223">
        <v>41.910045216470273</v>
      </c>
      <c r="S7" s="223">
        <v>41.910045216470273</v>
      </c>
      <c r="T7" s="223">
        <v>41.910045216470273</v>
      </c>
      <c r="U7" s="223">
        <v>41.910045216470273</v>
      </c>
      <c r="V7" s="223">
        <v>0</v>
      </c>
      <c r="W7" s="223">
        <v>0</v>
      </c>
      <c r="X7" s="223">
        <v>0</v>
      </c>
      <c r="Y7" s="223">
        <v>0</v>
      </c>
      <c r="Z7" s="223">
        <v>0</v>
      </c>
      <c r="AA7" s="223">
        <v>0</v>
      </c>
      <c r="AB7" s="223">
        <v>0</v>
      </c>
      <c r="AC7" s="223">
        <v>0</v>
      </c>
      <c r="AD7" s="223">
        <v>0</v>
      </c>
      <c r="AE7" s="223">
        <v>0</v>
      </c>
      <c r="AF7" s="223">
        <v>0</v>
      </c>
      <c r="AG7" s="223">
        <v>0</v>
      </c>
      <c r="AH7" s="223">
        <v>0</v>
      </c>
      <c r="AI7" s="223">
        <v>0</v>
      </c>
      <c r="AJ7" s="223">
        <f t="shared" si="0"/>
        <v>502.9205425976433</v>
      </c>
    </row>
    <row r="8" spans="1:36" s="238" customFormat="1" ht="15.75" customHeight="1" x14ac:dyDescent="0.3">
      <c r="A8" s="246" t="s">
        <v>397</v>
      </c>
      <c r="B8" s="222">
        <v>12</v>
      </c>
      <c r="C8" s="265">
        <v>50.56521</v>
      </c>
      <c r="D8" s="528">
        <v>0.80000000000000016</v>
      </c>
      <c r="E8" s="250"/>
      <c r="F8" s="224"/>
      <c r="G8" s="224"/>
      <c r="H8" s="224"/>
      <c r="I8" s="224"/>
      <c r="J8" s="223">
        <v>40.452168</v>
      </c>
      <c r="K8" s="223">
        <v>40.452168</v>
      </c>
      <c r="L8" s="223">
        <v>40.452168</v>
      </c>
      <c r="M8" s="223">
        <v>40.452168</v>
      </c>
      <c r="N8" s="223">
        <v>40.452168</v>
      </c>
      <c r="O8" s="223">
        <v>40.452168</v>
      </c>
      <c r="P8" s="223">
        <v>40.452168</v>
      </c>
      <c r="Q8" s="223">
        <v>40.452168</v>
      </c>
      <c r="R8" s="223">
        <v>40.452168</v>
      </c>
      <c r="S8" s="223">
        <v>40.452168</v>
      </c>
      <c r="T8" s="223">
        <v>40.452168</v>
      </c>
      <c r="U8" s="223">
        <v>40.452168</v>
      </c>
      <c r="V8" s="223">
        <v>0</v>
      </c>
      <c r="W8" s="223">
        <v>0</v>
      </c>
      <c r="X8" s="223">
        <v>0</v>
      </c>
      <c r="Y8" s="223">
        <v>0</v>
      </c>
      <c r="Z8" s="223">
        <v>0</v>
      </c>
      <c r="AA8" s="223">
        <v>0</v>
      </c>
      <c r="AB8" s="223">
        <v>0</v>
      </c>
      <c r="AC8" s="223">
        <v>0</v>
      </c>
      <c r="AD8" s="223">
        <v>0</v>
      </c>
      <c r="AE8" s="223">
        <v>0</v>
      </c>
      <c r="AF8" s="223">
        <v>0</v>
      </c>
      <c r="AG8" s="223">
        <v>0</v>
      </c>
      <c r="AH8" s="223">
        <v>0</v>
      </c>
      <c r="AI8" s="223">
        <v>0</v>
      </c>
      <c r="AJ8" s="223">
        <f t="shared" si="0"/>
        <v>485.42601600000012</v>
      </c>
    </row>
    <row r="9" spans="1:36" s="238" customFormat="1" ht="15.75" customHeight="1" x14ac:dyDescent="0.3">
      <c r="A9" s="246" t="s">
        <v>250</v>
      </c>
      <c r="B9" s="222">
        <v>14.53033033106272</v>
      </c>
      <c r="C9" s="265">
        <v>34.647415250000002</v>
      </c>
      <c r="D9" s="528">
        <v>0.80000000000000016</v>
      </c>
      <c r="E9" s="250"/>
      <c r="F9" s="224"/>
      <c r="G9" s="224"/>
      <c r="H9" s="224"/>
      <c r="I9" s="224"/>
      <c r="J9" s="223">
        <v>27.717932200000003</v>
      </c>
      <c r="K9" s="223">
        <v>27.717932200000003</v>
      </c>
      <c r="L9" s="223">
        <v>27.717932200000003</v>
      </c>
      <c r="M9" s="223">
        <v>27.717932200000003</v>
      </c>
      <c r="N9" s="223">
        <v>27.717932200000003</v>
      </c>
      <c r="O9" s="223">
        <v>27.717932200000003</v>
      </c>
      <c r="P9" s="223">
        <v>27.717932200000003</v>
      </c>
      <c r="Q9" s="223">
        <v>27.717932200000003</v>
      </c>
      <c r="R9" s="223">
        <v>27.717932200000003</v>
      </c>
      <c r="S9" s="223">
        <v>27.717932200000003</v>
      </c>
      <c r="T9" s="223">
        <v>25.114277792000003</v>
      </c>
      <c r="U9" s="223">
        <v>25.114277792000003</v>
      </c>
      <c r="V9" s="223">
        <v>25.114277792000003</v>
      </c>
      <c r="W9" s="223">
        <v>25.114277792000003</v>
      </c>
      <c r="X9" s="223">
        <v>25.114277792000003</v>
      </c>
      <c r="Y9" s="223">
        <v>0</v>
      </c>
      <c r="Z9" s="223">
        <v>0</v>
      </c>
      <c r="AA9" s="223">
        <v>0</v>
      </c>
      <c r="AB9" s="223">
        <v>0</v>
      </c>
      <c r="AC9" s="223">
        <v>0</v>
      </c>
      <c r="AD9" s="223">
        <v>0</v>
      </c>
      <c r="AE9" s="223">
        <v>0</v>
      </c>
      <c r="AF9" s="223">
        <v>0</v>
      </c>
      <c r="AG9" s="223">
        <v>0</v>
      </c>
      <c r="AH9" s="223">
        <v>0</v>
      </c>
      <c r="AI9" s="223">
        <v>0</v>
      </c>
      <c r="AJ9" s="223">
        <f t="shared" si="0"/>
        <v>402.75071095999999</v>
      </c>
    </row>
    <row r="10" spans="1:36" s="238" customFormat="1" ht="15.75" customHeight="1" x14ac:dyDescent="0.3">
      <c r="A10" s="246" t="s">
        <v>398</v>
      </c>
      <c r="B10" s="222">
        <v>12</v>
      </c>
      <c r="C10" s="265">
        <v>15.037999999999998</v>
      </c>
      <c r="D10" s="266">
        <v>0.79999999999999949</v>
      </c>
      <c r="E10" s="250"/>
      <c r="F10" s="224"/>
      <c r="G10" s="224"/>
      <c r="H10" s="224"/>
      <c r="I10" s="224"/>
      <c r="J10" s="223">
        <v>12.0304</v>
      </c>
      <c r="K10" s="223">
        <v>12.0304</v>
      </c>
      <c r="L10" s="223">
        <v>12.0304</v>
      </c>
      <c r="M10" s="223">
        <v>12.0304</v>
      </c>
      <c r="N10" s="223">
        <v>12.0304</v>
      </c>
      <c r="O10" s="223">
        <v>12.0304</v>
      </c>
      <c r="P10" s="223">
        <v>12.0304</v>
      </c>
      <c r="Q10" s="223">
        <v>12.0304</v>
      </c>
      <c r="R10" s="223">
        <v>12.0304</v>
      </c>
      <c r="S10" s="223">
        <v>12.0304</v>
      </c>
      <c r="T10" s="223">
        <v>12.0304</v>
      </c>
      <c r="U10" s="223">
        <v>12.0304</v>
      </c>
      <c r="V10" s="223">
        <v>0</v>
      </c>
      <c r="W10" s="223">
        <v>0</v>
      </c>
      <c r="X10" s="223">
        <v>0</v>
      </c>
      <c r="Y10" s="223">
        <v>0</v>
      </c>
      <c r="Z10" s="223">
        <v>0</v>
      </c>
      <c r="AA10" s="223">
        <v>0</v>
      </c>
      <c r="AB10" s="223">
        <v>0</v>
      </c>
      <c r="AC10" s="223">
        <v>0</v>
      </c>
      <c r="AD10" s="223">
        <v>0</v>
      </c>
      <c r="AE10" s="223">
        <v>0</v>
      </c>
      <c r="AF10" s="223">
        <v>0</v>
      </c>
      <c r="AG10" s="223">
        <v>0</v>
      </c>
      <c r="AH10" s="223">
        <v>0</v>
      </c>
      <c r="AI10" s="223">
        <v>0</v>
      </c>
      <c r="AJ10" s="223">
        <f t="shared" ref="AJ10:AJ12" si="1">SUM(E10:AI10)</f>
        <v>144.3648</v>
      </c>
    </row>
    <row r="11" spans="1:36" s="238" customFormat="1" ht="15.75" customHeight="1" x14ac:dyDescent="0.3">
      <c r="A11" s="246" t="s">
        <v>399</v>
      </c>
      <c r="B11" s="222">
        <v>8.9999999999999982</v>
      </c>
      <c r="C11" s="265">
        <v>13.651010122669881</v>
      </c>
      <c r="D11" s="266">
        <v>0.79999999999999993</v>
      </c>
      <c r="E11" s="250"/>
      <c r="F11" s="224"/>
      <c r="G11" s="224"/>
      <c r="H11" s="224"/>
      <c r="I11" s="224"/>
      <c r="J11" s="223">
        <v>10.920808098135906</v>
      </c>
      <c r="K11" s="223">
        <v>10.920808098135906</v>
      </c>
      <c r="L11" s="223">
        <v>10.920808098135906</v>
      </c>
      <c r="M11" s="223">
        <v>10.920808098135906</v>
      </c>
      <c r="N11" s="223">
        <v>10.920808098135906</v>
      </c>
      <c r="O11" s="223">
        <v>10.920808098135906</v>
      </c>
      <c r="P11" s="223">
        <v>10.920808098135906</v>
      </c>
      <c r="Q11" s="223">
        <v>10.920808098135906</v>
      </c>
      <c r="R11" s="223">
        <v>10.920808098135906</v>
      </c>
      <c r="S11" s="223">
        <v>0</v>
      </c>
      <c r="T11" s="223">
        <v>0</v>
      </c>
      <c r="U11" s="223">
        <v>0</v>
      </c>
      <c r="V11" s="223">
        <v>0</v>
      </c>
      <c r="W11" s="223">
        <v>0</v>
      </c>
      <c r="X11" s="223">
        <v>0</v>
      </c>
      <c r="Y11" s="223">
        <v>0</v>
      </c>
      <c r="Z11" s="223">
        <v>0</v>
      </c>
      <c r="AA11" s="223">
        <v>0</v>
      </c>
      <c r="AB11" s="223">
        <v>0</v>
      </c>
      <c r="AC11" s="223">
        <v>0</v>
      </c>
      <c r="AD11" s="223">
        <v>0</v>
      </c>
      <c r="AE11" s="223">
        <v>0</v>
      </c>
      <c r="AF11" s="223">
        <v>0</v>
      </c>
      <c r="AG11" s="223">
        <v>0</v>
      </c>
      <c r="AH11" s="223">
        <v>0</v>
      </c>
      <c r="AI11" s="223">
        <v>0</v>
      </c>
      <c r="AJ11" s="223">
        <f t="shared" si="1"/>
        <v>98.287272883223153</v>
      </c>
    </row>
    <row r="12" spans="1:36" s="238" customFormat="1" ht="15.75" customHeight="1" x14ac:dyDescent="0.3">
      <c r="A12" s="246" t="s">
        <v>400</v>
      </c>
      <c r="B12" s="222">
        <v>12</v>
      </c>
      <c r="C12" s="265">
        <v>8.5520501633766912</v>
      </c>
      <c r="D12" s="266">
        <v>0.80000000000000016</v>
      </c>
      <c r="E12" s="250"/>
      <c r="F12" s="224"/>
      <c r="G12" s="224"/>
      <c r="H12" s="224"/>
      <c r="I12" s="224"/>
      <c r="J12" s="223">
        <v>6.8416401307013528</v>
      </c>
      <c r="K12" s="223">
        <v>6.8416401307013528</v>
      </c>
      <c r="L12" s="223">
        <v>6.8416401307013528</v>
      </c>
      <c r="M12" s="223">
        <v>6.8416401307013528</v>
      </c>
      <c r="N12" s="223">
        <v>6.8416401307013528</v>
      </c>
      <c r="O12" s="223">
        <v>6.8416401307013528</v>
      </c>
      <c r="P12" s="223">
        <v>6.8416401307013528</v>
      </c>
      <c r="Q12" s="223">
        <v>6.8416401307013528</v>
      </c>
      <c r="R12" s="223">
        <v>6.8416401307013528</v>
      </c>
      <c r="S12" s="223">
        <v>6.8416401307013528</v>
      </c>
      <c r="T12" s="223">
        <v>6.8416401307013528</v>
      </c>
      <c r="U12" s="223">
        <v>6.8416401307013528</v>
      </c>
      <c r="V12" s="223">
        <v>0</v>
      </c>
      <c r="W12" s="223">
        <v>0</v>
      </c>
      <c r="X12" s="223">
        <v>0</v>
      </c>
      <c r="Y12" s="223">
        <v>0</v>
      </c>
      <c r="Z12" s="223">
        <v>0</v>
      </c>
      <c r="AA12" s="223">
        <v>0</v>
      </c>
      <c r="AB12" s="223">
        <v>0</v>
      </c>
      <c r="AC12" s="223">
        <v>0</v>
      </c>
      <c r="AD12" s="223">
        <v>0</v>
      </c>
      <c r="AE12" s="223">
        <v>0</v>
      </c>
      <c r="AF12" s="223">
        <v>0</v>
      </c>
      <c r="AG12" s="223">
        <v>0</v>
      </c>
      <c r="AH12" s="223">
        <v>0</v>
      </c>
      <c r="AI12" s="223">
        <v>0</v>
      </c>
      <c r="AJ12" s="223">
        <f t="shared" si="1"/>
        <v>82.099681568416216</v>
      </c>
    </row>
    <row r="13" spans="1:36" s="238" customFormat="1" ht="15.75" customHeight="1" x14ac:dyDescent="0.3">
      <c r="A13" s="246" t="s">
        <v>401</v>
      </c>
      <c r="B13" s="222">
        <v>12</v>
      </c>
      <c r="C13" s="265">
        <v>2.6408779120879102</v>
      </c>
      <c r="D13" s="266">
        <v>0.79999999999999982</v>
      </c>
      <c r="E13" s="250"/>
      <c r="F13" s="224"/>
      <c r="G13" s="224"/>
      <c r="H13" s="224"/>
      <c r="I13" s="224"/>
      <c r="J13" s="223">
        <v>2.1127023296703284</v>
      </c>
      <c r="K13" s="223">
        <v>2.1127023296703284</v>
      </c>
      <c r="L13" s="223">
        <v>2.1127023296703284</v>
      </c>
      <c r="M13" s="223">
        <v>2.1127023296703284</v>
      </c>
      <c r="N13" s="223">
        <v>2.1127023296703284</v>
      </c>
      <c r="O13" s="223">
        <v>2.1127023296703284</v>
      </c>
      <c r="P13" s="223">
        <v>2.1127023296703284</v>
      </c>
      <c r="Q13" s="223">
        <v>2.1127023296703284</v>
      </c>
      <c r="R13" s="223">
        <v>2.1127023296703284</v>
      </c>
      <c r="S13" s="223">
        <v>2.1127023296703284</v>
      </c>
      <c r="T13" s="223">
        <v>2.1127023296703284</v>
      </c>
      <c r="U13" s="223">
        <v>2.1127023296703284</v>
      </c>
      <c r="V13" s="223">
        <v>0</v>
      </c>
      <c r="W13" s="223">
        <v>0</v>
      </c>
      <c r="X13" s="223">
        <v>0</v>
      </c>
      <c r="Y13" s="223">
        <v>0</v>
      </c>
      <c r="Z13" s="223">
        <v>0</v>
      </c>
      <c r="AA13" s="223">
        <v>0</v>
      </c>
      <c r="AB13" s="223">
        <v>0</v>
      </c>
      <c r="AC13" s="223">
        <v>0</v>
      </c>
      <c r="AD13" s="223">
        <v>0</v>
      </c>
      <c r="AE13" s="223">
        <v>0</v>
      </c>
      <c r="AF13" s="223">
        <v>0</v>
      </c>
      <c r="AG13" s="223">
        <v>0</v>
      </c>
      <c r="AH13" s="223">
        <v>0</v>
      </c>
      <c r="AI13" s="223">
        <v>0</v>
      </c>
      <c r="AJ13" s="223">
        <f t="shared" ref="AJ13:AJ14" si="2">SUM(E13:AI13)</f>
        <v>25.352427956043936</v>
      </c>
    </row>
    <row r="14" spans="1:36" s="238" customFormat="1" ht="15.75" customHeight="1" x14ac:dyDescent="0.3">
      <c r="A14" s="246" t="s">
        <v>402</v>
      </c>
      <c r="B14" s="222">
        <v>12</v>
      </c>
      <c r="C14" s="265">
        <v>2.0252666222908084</v>
      </c>
      <c r="D14" s="266">
        <v>0.8</v>
      </c>
      <c r="E14" s="250"/>
      <c r="F14" s="224"/>
      <c r="G14" s="224"/>
      <c r="H14" s="224"/>
      <c r="I14" s="224"/>
      <c r="J14" s="223">
        <v>1.6202132978326467</v>
      </c>
      <c r="K14" s="223">
        <v>1.6202132978326467</v>
      </c>
      <c r="L14" s="223">
        <v>1.6202132978326467</v>
      </c>
      <c r="M14" s="223">
        <v>1.6202132978326467</v>
      </c>
      <c r="N14" s="223">
        <v>1.6202132978326467</v>
      </c>
      <c r="O14" s="223">
        <v>1.6202132978326467</v>
      </c>
      <c r="P14" s="223">
        <v>1.6202132978326467</v>
      </c>
      <c r="Q14" s="223">
        <v>1.6202132978326467</v>
      </c>
      <c r="R14" s="223">
        <v>1.6202132978326467</v>
      </c>
      <c r="S14" s="223">
        <v>1.6202132978326467</v>
      </c>
      <c r="T14" s="223">
        <v>1.6202132978326467</v>
      </c>
      <c r="U14" s="223">
        <v>1.6202132978326467</v>
      </c>
      <c r="V14" s="223">
        <v>0</v>
      </c>
      <c r="W14" s="223">
        <v>0</v>
      </c>
      <c r="X14" s="223">
        <v>0</v>
      </c>
      <c r="Y14" s="223">
        <v>0</v>
      </c>
      <c r="Z14" s="223">
        <v>0</v>
      </c>
      <c r="AA14" s="223">
        <v>0</v>
      </c>
      <c r="AB14" s="223">
        <v>0</v>
      </c>
      <c r="AC14" s="223">
        <v>0</v>
      </c>
      <c r="AD14" s="223">
        <v>0</v>
      </c>
      <c r="AE14" s="223">
        <v>0</v>
      </c>
      <c r="AF14" s="223">
        <v>0</v>
      </c>
      <c r="AG14" s="223">
        <v>0</v>
      </c>
      <c r="AH14" s="223">
        <v>0</v>
      </c>
      <c r="AI14" s="223">
        <v>0</v>
      </c>
      <c r="AJ14" s="223">
        <f t="shared" si="2"/>
        <v>19.442559573991758</v>
      </c>
    </row>
    <row r="15" spans="1:36" s="387" customFormat="1" ht="15.75" customHeight="1" x14ac:dyDescent="0.3">
      <c r="A15" s="522" t="s">
        <v>372</v>
      </c>
      <c r="B15" s="525"/>
      <c r="C15" s="526">
        <f>SUM(C5:C14)</f>
        <v>593.64320691529895</v>
      </c>
      <c r="D15" s="529">
        <f>J15/C15</f>
        <v>0.80000000000000016</v>
      </c>
      <c r="E15" s="230"/>
      <c r="F15" s="230"/>
      <c r="G15" s="230"/>
      <c r="H15" s="497"/>
      <c r="I15" s="497"/>
      <c r="J15" s="228">
        <f t="shared" ref="J15:AJ15" si="3">SUM(J5:J14)</f>
        <v>474.91456553223924</v>
      </c>
      <c r="K15" s="228">
        <f t="shared" si="3"/>
        <v>474.91456553223924</v>
      </c>
      <c r="L15" s="228">
        <f t="shared" si="3"/>
        <v>474.91456553223924</v>
      </c>
      <c r="M15" s="228">
        <f t="shared" si="3"/>
        <v>474.91456553223924</v>
      </c>
      <c r="N15" s="228">
        <f t="shared" si="3"/>
        <v>474.91456553223924</v>
      </c>
      <c r="O15" s="228">
        <f t="shared" si="3"/>
        <v>474.91456553223924</v>
      </c>
      <c r="P15" s="228">
        <f t="shared" si="3"/>
        <v>474.91456553223924</v>
      </c>
      <c r="Q15" s="228">
        <f t="shared" si="3"/>
        <v>474.91456553223924</v>
      </c>
      <c r="R15" s="228">
        <f t="shared" si="3"/>
        <v>474.91456553223924</v>
      </c>
      <c r="S15" s="228">
        <f t="shared" si="3"/>
        <v>463.99375743410332</v>
      </c>
      <c r="T15" s="228">
        <f t="shared" si="3"/>
        <v>461.3901030261033</v>
      </c>
      <c r="U15" s="228">
        <f t="shared" si="3"/>
        <v>461.3901030261033</v>
      </c>
      <c r="V15" s="228">
        <f t="shared" si="3"/>
        <v>25.114277792000003</v>
      </c>
      <c r="W15" s="228">
        <f t="shared" si="3"/>
        <v>25.114277792000003</v>
      </c>
      <c r="X15" s="228">
        <f t="shared" si="3"/>
        <v>25.114277792000003</v>
      </c>
      <c r="Y15" s="228">
        <f t="shared" si="3"/>
        <v>0</v>
      </c>
      <c r="Z15" s="228">
        <f t="shared" si="3"/>
        <v>0</v>
      </c>
      <c r="AA15" s="228">
        <f t="shared" si="3"/>
        <v>0</v>
      </c>
      <c r="AB15" s="228">
        <f t="shared" si="3"/>
        <v>0</v>
      </c>
      <c r="AC15" s="228">
        <f t="shared" si="3"/>
        <v>0</v>
      </c>
      <c r="AD15" s="228">
        <f t="shared" si="3"/>
        <v>0</v>
      </c>
      <c r="AE15" s="228">
        <f t="shared" si="3"/>
        <v>0</v>
      </c>
      <c r="AF15" s="228">
        <f t="shared" si="3"/>
        <v>0</v>
      </c>
      <c r="AG15" s="228">
        <f t="shared" si="3"/>
        <v>0</v>
      </c>
      <c r="AH15" s="228">
        <f t="shared" si="3"/>
        <v>0</v>
      </c>
      <c r="AI15" s="228">
        <f t="shared" si="3"/>
        <v>0</v>
      </c>
      <c r="AJ15" s="228">
        <f t="shared" si="3"/>
        <v>5736.3478866524647</v>
      </c>
    </row>
    <row r="16" spans="1:36" s="387" customFormat="1" ht="15.75" customHeight="1" x14ac:dyDescent="0.3">
      <c r="A16" s="439" t="s">
        <v>373</v>
      </c>
      <c r="B16" s="231"/>
      <c r="C16" s="232"/>
      <c r="D16" s="244"/>
      <c r="E16" s="230"/>
      <c r="F16" s="230"/>
      <c r="G16" s="230"/>
      <c r="H16" s="497"/>
      <c r="I16" s="497"/>
      <c r="J16" s="220">
        <f>J15-J15</f>
        <v>0</v>
      </c>
      <c r="K16" s="220">
        <f>J15-K15</f>
        <v>0</v>
      </c>
      <c r="L16" s="220">
        <f t="shared" ref="L16:AI16" si="4">K15-L15</f>
        <v>0</v>
      </c>
      <c r="M16" s="220">
        <f t="shared" si="4"/>
        <v>0</v>
      </c>
      <c r="N16" s="220">
        <f t="shared" si="4"/>
        <v>0</v>
      </c>
      <c r="O16" s="220">
        <f t="shared" si="4"/>
        <v>0</v>
      </c>
      <c r="P16" s="220">
        <f t="shared" si="4"/>
        <v>0</v>
      </c>
      <c r="Q16" s="220">
        <f t="shared" si="4"/>
        <v>0</v>
      </c>
      <c r="R16" s="220">
        <f t="shared" si="4"/>
        <v>0</v>
      </c>
      <c r="S16" s="220">
        <f t="shared" si="4"/>
        <v>10.920808098135922</v>
      </c>
      <c r="T16" s="220">
        <f t="shared" si="4"/>
        <v>2.6036544080000112</v>
      </c>
      <c r="U16" s="220">
        <f t="shared" si="4"/>
        <v>0</v>
      </c>
      <c r="V16" s="220">
        <f t="shared" si="4"/>
        <v>436.27582523410331</v>
      </c>
      <c r="W16" s="220">
        <f t="shared" si="4"/>
        <v>0</v>
      </c>
      <c r="X16" s="220">
        <f t="shared" si="4"/>
        <v>0</v>
      </c>
      <c r="Y16" s="220">
        <f t="shared" si="4"/>
        <v>25.114277792000003</v>
      </c>
      <c r="Z16" s="220">
        <f t="shared" si="4"/>
        <v>0</v>
      </c>
      <c r="AA16" s="220">
        <f t="shared" si="4"/>
        <v>0</v>
      </c>
      <c r="AB16" s="220">
        <f t="shared" si="4"/>
        <v>0</v>
      </c>
      <c r="AC16" s="220">
        <f t="shared" si="4"/>
        <v>0</v>
      </c>
      <c r="AD16" s="220">
        <f t="shared" si="4"/>
        <v>0</v>
      </c>
      <c r="AE16" s="220">
        <f t="shared" si="4"/>
        <v>0</v>
      </c>
      <c r="AF16" s="220">
        <f t="shared" si="4"/>
        <v>0</v>
      </c>
      <c r="AG16" s="220">
        <f t="shared" si="4"/>
        <v>0</v>
      </c>
      <c r="AH16" s="220">
        <f t="shared" si="4"/>
        <v>0</v>
      </c>
      <c r="AI16" s="220">
        <f t="shared" si="4"/>
        <v>0</v>
      </c>
    </row>
    <row r="17" spans="1:36" s="387" customFormat="1" ht="15.75" customHeight="1" x14ac:dyDescent="0.3">
      <c r="A17" s="439" t="s">
        <v>374</v>
      </c>
      <c r="B17" s="231"/>
      <c r="C17" s="232"/>
      <c r="D17" s="232"/>
      <c r="E17" s="230"/>
      <c r="F17" s="230"/>
      <c r="G17" s="230"/>
      <c r="H17" s="497"/>
      <c r="I17" s="497"/>
      <c r="J17" s="220">
        <f>$J$15-J15</f>
        <v>0</v>
      </c>
      <c r="K17" s="220">
        <f>$J$15-K15</f>
        <v>0</v>
      </c>
      <c r="L17" s="220">
        <f>$J$15-L15</f>
        <v>0</v>
      </c>
      <c r="M17" s="220">
        <f t="shared" ref="M17:AI17" si="5">$J$15-M15</f>
        <v>0</v>
      </c>
      <c r="N17" s="220">
        <f t="shared" si="5"/>
        <v>0</v>
      </c>
      <c r="O17" s="220">
        <f t="shared" si="5"/>
        <v>0</v>
      </c>
      <c r="P17" s="220">
        <f t="shared" si="5"/>
        <v>0</v>
      </c>
      <c r="Q17" s="220">
        <f t="shared" si="5"/>
        <v>0</v>
      </c>
      <c r="R17" s="220">
        <f t="shared" si="5"/>
        <v>0</v>
      </c>
      <c r="S17" s="220">
        <f t="shared" si="5"/>
        <v>10.920808098135922</v>
      </c>
      <c r="T17" s="220">
        <f t="shared" si="5"/>
        <v>13.524462506135933</v>
      </c>
      <c r="U17" s="220">
        <f t="shared" si="5"/>
        <v>13.524462506135933</v>
      </c>
      <c r="V17" s="220">
        <f t="shared" si="5"/>
        <v>449.80028774023924</v>
      </c>
      <c r="W17" s="220">
        <f t="shared" si="5"/>
        <v>449.80028774023924</v>
      </c>
      <c r="X17" s="220">
        <f t="shared" si="5"/>
        <v>449.80028774023924</v>
      </c>
      <c r="Y17" s="220">
        <f t="shared" si="5"/>
        <v>474.91456553223924</v>
      </c>
      <c r="Z17" s="220">
        <f t="shared" si="5"/>
        <v>474.91456553223924</v>
      </c>
      <c r="AA17" s="220">
        <f t="shared" si="5"/>
        <v>474.91456553223924</v>
      </c>
      <c r="AB17" s="220">
        <f t="shared" si="5"/>
        <v>474.91456553223924</v>
      </c>
      <c r="AC17" s="220">
        <f t="shared" si="5"/>
        <v>474.91456553223924</v>
      </c>
      <c r="AD17" s="220">
        <f t="shared" si="5"/>
        <v>474.91456553223924</v>
      </c>
      <c r="AE17" s="220">
        <f t="shared" si="5"/>
        <v>474.91456553223924</v>
      </c>
      <c r="AF17" s="220">
        <f t="shared" si="5"/>
        <v>474.91456553223924</v>
      </c>
      <c r="AG17" s="220">
        <f t="shared" si="5"/>
        <v>474.91456553223924</v>
      </c>
      <c r="AH17" s="220">
        <f t="shared" si="5"/>
        <v>474.91456553223924</v>
      </c>
      <c r="AI17" s="220">
        <f t="shared" si="5"/>
        <v>474.91456553223924</v>
      </c>
      <c r="AJ17" s="516"/>
    </row>
    <row r="18" spans="1:36" s="387" customFormat="1" ht="15.75" customHeight="1" x14ac:dyDescent="0.3">
      <c r="A18" s="239" t="s">
        <v>70</v>
      </c>
      <c r="B18" s="254">
        <f>SUMPRODUCT(B5:B14,C5:C14)/C15</f>
        <v>12.078694365214316</v>
      </c>
      <c r="C18" s="241"/>
      <c r="D18" s="241"/>
      <c r="E18" s="241"/>
      <c r="F18" s="241"/>
      <c r="G18" s="241"/>
      <c r="H18" s="241"/>
      <c r="I18" s="241"/>
      <c r="J18" s="241"/>
      <c r="K18" s="241"/>
      <c r="L18" s="241"/>
      <c r="M18" s="241"/>
      <c r="N18" s="241"/>
      <c r="O18" s="241"/>
      <c r="P18" s="241"/>
      <c r="Q18" s="241"/>
      <c r="R18" s="241"/>
      <c r="S18" s="241"/>
    </row>
    <row r="19" spans="1:36" ht="15.75" customHeight="1" x14ac:dyDescent="0.3">
      <c r="A19" s="41"/>
      <c r="B19" s="123"/>
      <c r="C19" s="41"/>
      <c r="D19" s="41"/>
      <c r="E19" s="41"/>
      <c r="F19" s="41"/>
      <c r="G19" s="41"/>
      <c r="H19" s="41"/>
      <c r="I19" s="41"/>
      <c r="J19" s="41"/>
      <c r="K19" s="41"/>
      <c r="L19" s="41"/>
      <c r="M19" s="41"/>
      <c r="N19" s="41"/>
      <c r="O19" s="41"/>
      <c r="P19" s="41"/>
      <c r="Q19" s="41"/>
      <c r="R19" s="41"/>
      <c r="S19" s="41"/>
    </row>
    <row r="20" spans="1:36" ht="15.75" customHeight="1" x14ac:dyDescent="0.3"/>
    <row r="21" spans="1:36" ht="15.75" customHeight="1" x14ac:dyDescent="0.3"/>
    <row r="22" spans="1:36" ht="15.75" customHeight="1" x14ac:dyDescent="0.3"/>
    <row r="23" spans="1:36" ht="15.75" customHeight="1" x14ac:dyDescent="0.3"/>
  </sheetData>
  <mergeCells count="5">
    <mergeCell ref="A3:A4"/>
    <mergeCell ref="B3:B4"/>
    <mergeCell ref="C3:C4"/>
    <mergeCell ref="D3:D4"/>
    <mergeCell ref="AJ3:AJ4"/>
  </mergeCells>
  <pageMargins left="0.7" right="0.7" top="0.75" bottom="0.75" header="0.3" footer="0.3"/>
  <pageSetup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07D9-8AB8-4304-81F5-10C48915CECB}">
  <dimension ref="A1:AJ38"/>
  <sheetViews>
    <sheetView workbookViewId="0">
      <selection activeCell="B33" sqref="B33"/>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25" width="7.77734375" customWidth="1"/>
    <col min="26" max="35" width="7.77734375" hidden="1" customWidth="1"/>
    <col min="36" max="36" width="9.77734375" customWidth="1"/>
  </cols>
  <sheetData>
    <row r="1" spans="1:36" ht="15.75" customHeight="1" x14ac:dyDescent="0.3">
      <c r="A1" s="28" t="s">
        <v>539</v>
      </c>
      <c r="B1" s="68"/>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row>
    <row r="2" spans="1:36" ht="15.75" customHeight="1" x14ac:dyDescent="0.3">
      <c r="A2" s="70"/>
      <c r="B2" s="70"/>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row>
    <row r="3" spans="1:36" ht="15.75" customHeight="1" x14ac:dyDescent="0.3">
      <c r="A3" s="561" t="s">
        <v>314</v>
      </c>
      <c r="B3" s="563" t="s">
        <v>0</v>
      </c>
      <c r="C3" s="563" t="s">
        <v>412</v>
      </c>
      <c r="D3" s="563" t="s">
        <v>60</v>
      </c>
      <c r="E3" s="17"/>
      <c r="F3" s="71"/>
      <c r="G3" s="71"/>
      <c r="H3" s="135"/>
      <c r="I3" s="352"/>
      <c r="J3" s="352" t="s">
        <v>414</v>
      </c>
      <c r="K3" s="71"/>
      <c r="L3" s="71"/>
      <c r="M3" s="71"/>
      <c r="N3" s="71"/>
      <c r="O3" s="71"/>
      <c r="P3" s="71"/>
      <c r="Q3" s="71"/>
      <c r="R3" s="71"/>
      <c r="S3" s="71"/>
      <c r="T3" s="71"/>
      <c r="U3" s="71"/>
      <c r="V3" s="71"/>
      <c r="W3" s="71"/>
      <c r="X3" s="71"/>
      <c r="Y3" s="71"/>
      <c r="Z3" s="71"/>
      <c r="AA3" s="71"/>
      <c r="AB3" s="71"/>
      <c r="AC3" s="71"/>
      <c r="AD3" s="71"/>
      <c r="AE3" s="71"/>
      <c r="AF3" s="71"/>
      <c r="AG3" s="71"/>
      <c r="AH3" s="71"/>
      <c r="AI3" s="71"/>
      <c r="AJ3" s="567" t="s">
        <v>1</v>
      </c>
    </row>
    <row r="4" spans="1:36" ht="15.75" customHeight="1" x14ac:dyDescent="0.3">
      <c r="A4" s="566"/>
      <c r="B4" s="565"/>
      <c r="C4" s="565"/>
      <c r="D4" s="571"/>
      <c r="E4" s="1">
        <v>2018</v>
      </c>
      <c r="F4" s="1">
        <f>E4+1</f>
        <v>2019</v>
      </c>
      <c r="G4" s="1">
        <f t="shared" ref="G4:AI4" si="0">F4+1</f>
        <v>2020</v>
      </c>
      <c r="H4" s="1">
        <f t="shared" si="0"/>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1">
        <f t="shared" si="0"/>
        <v>2048</v>
      </c>
      <c r="AJ4" s="571"/>
    </row>
    <row r="5" spans="1:36" ht="15.75" customHeight="1" x14ac:dyDescent="0.3">
      <c r="A5" s="246" t="s">
        <v>403</v>
      </c>
      <c r="B5" s="353">
        <v>14.797277300976651</v>
      </c>
      <c r="C5" s="354">
        <v>3008.4746778721246</v>
      </c>
      <c r="D5" s="355">
        <v>0.81319999999999582</v>
      </c>
      <c r="E5" s="356"/>
      <c r="F5" s="356"/>
      <c r="G5" s="356"/>
      <c r="H5" s="356"/>
      <c r="I5" s="356"/>
      <c r="J5" s="354">
        <v>2446.4916080456092</v>
      </c>
      <c r="K5" s="354">
        <v>2446.4916080456092</v>
      </c>
      <c r="L5" s="354">
        <v>2446.4916080456092</v>
      </c>
      <c r="M5" s="354">
        <v>2446.4916080456092</v>
      </c>
      <c r="N5" s="354">
        <v>2446.4916080456092</v>
      </c>
      <c r="O5" s="357">
        <v>2446.4916080456092</v>
      </c>
      <c r="P5" s="357">
        <v>2446.4916080456092</v>
      </c>
      <c r="Q5" s="357">
        <v>2446.4916080456092</v>
      </c>
      <c r="R5" s="357">
        <v>2446.4916080456092</v>
      </c>
      <c r="S5" s="357">
        <v>2446.4916080456092</v>
      </c>
      <c r="T5" s="357">
        <v>2446.4916080456092</v>
      </c>
      <c r="U5" s="357">
        <v>2446.4916080456092</v>
      </c>
      <c r="V5" s="357">
        <v>2446.4916080456092</v>
      </c>
      <c r="W5" s="357">
        <v>2446.4916080456092</v>
      </c>
      <c r="X5" s="357">
        <v>1950.5322261245528</v>
      </c>
      <c r="Y5" s="357">
        <v>0</v>
      </c>
      <c r="Z5" s="357">
        <v>0</v>
      </c>
      <c r="AA5" s="357">
        <v>0</v>
      </c>
      <c r="AB5" s="357">
        <v>0</v>
      </c>
      <c r="AC5" s="357">
        <v>0</v>
      </c>
      <c r="AD5" s="357">
        <v>0</v>
      </c>
      <c r="AE5" s="357">
        <v>0</v>
      </c>
      <c r="AF5" s="357">
        <v>0</v>
      </c>
      <c r="AG5" s="357">
        <v>0</v>
      </c>
      <c r="AH5" s="357">
        <v>0</v>
      </c>
      <c r="AI5" s="357">
        <v>0</v>
      </c>
      <c r="AJ5" s="354">
        <f t="shared" ref="AJ5:AJ10" si="1">SUM(G5:AI5)</f>
        <v>36201.41473876308</v>
      </c>
    </row>
    <row r="6" spans="1:36" ht="15.75" customHeight="1" x14ac:dyDescent="0.3">
      <c r="A6" s="246" t="s">
        <v>404</v>
      </c>
      <c r="B6" s="353">
        <v>14.797277300976623</v>
      </c>
      <c r="C6" s="354">
        <v>189.07153352024756</v>
      </c>
      <c r="D6" s="355">
        <v>0.81320000000000003</v>
      </c>
      <c r="E6" s="356"/>
      <c r="F6" s="356"/>
      <c r="G6" s="356"/>
      <c r="H6" s="356"/>
      <c r="I6" s="356"/>
      <c r="J6" s="354">
        <v>153.75297105866537</v>
      </c>
      <c r="K6" s="354">
        <v>153.75297105866537</v>
      </c>
      <c r="L6" s="354">
        <v>153.75297105866537</v>
      </c>
      <c r="M6" s="354">
        <v>153.75297105866537</v>
      </c>
      <c r="N6" s="354">
        <v>153.75297105866537</v>
      </c>
      <c r="O6" s="357">
        <v>153.75297105866537</v>
      </c>
      <c r="P6" s="357">
        <v>153.75297105866537</v>
      </c>
      <c r="Q6" s="357">
        <v>153.75297105866537</v>
      </c>
      <c r="R6" s="357">
        <v>153.75297105866537</v>
      </c>
      <c r="S6" s="357">
        <v>153.75297105866537</v>
      </c>
      <c r="T6" s="357">
        <v>153.75297105866537</v>
      </c>
      <c r="U6" s="357">
        <v>153.75297105866537</v>
      </c>
      <c r="V6" s="357">
        <v>153.75297105866537</v>
      </c>
      <c r="W6" s="357">
        <v>153.75297105866537</v>
      </c>
      <c r="X6" s="357">
        <v>122.58375378278919</v>
      </c>
      <c r="Y6" s="357">
        <v>0</v>
      </c>
      <c r="Z6" s="357">
        <v>0</v>
      </c>
      <c r="AA6" s="357">
        <v>0</v>
      </c>
      <c r="AB6" s="357">
        <v>0</v>
      </c>
      <c r="AC6" s="357">
        <v>0</v>
      </c>
      <c r="AD6" s="357">
        <v>0</v>
      </c>
      <c r="AE6" s="357">
        <v>0</v>
      </c>
      <c r="AF6" s="357">
        <v>0</v>
      </c>
      <c r="AG6" s="357">
        <v>0</v>
      </c>
      <c r="AH6" s="357">
        <v>0</v>
      </c>
      <c r="AI6" s="357">
        <v>0</v>
      </c>
      <c r="AJ6" s="354">
        <f t="shared" si="1"/>
        <v>2275.1253486041051</v>
      </c>
    </row>
    <row r="7" spans="1:36" ht="15.75" customHeight="1" x14ac:dyDescent="0.3">
      <c r="A7" s="246" t="s">
        <v>405</v>
      </c>
      <c r="B7" s="353">
        <v>8.2702678163395724</v>
      </c>
      <c r="C7" s="354">
        <v>272.06066863338555</v>
      </c>
      <c r="D7" s="355">
        <v>0.81319999999999959</v>
      </c>
      <c r="E7" s="356"/>
      <c r="F7" s="356"/>
      <c r="G7" s="356"/>
      <c r="H7" s="356"/>
      <c r="I7" s="356"/>
      <c r="J7" s="354">
        <v>221.23973573266915</v>
      </c>
      <c r="K7" s="354">
        <v>221.23973573266915</v>
      </c>
      <c r="L7" s="354">
        <v>221.23973573266915</v>
      </c>
      <c r="M7" s="354">
        <v>221.23973573266915</v>
      </c>
      <c r="N7" s="354">
        <v>133.64500427191405</v>
      </c>
      <c r="O7" s="354">
        <v>127.98938414158643</v>
      </c>
      <c r="P7" s="354">
        <v>118.00506085726964</v>
      </c>
      <c r="Q7" s="354">
        <v>1.0056668776684523</v>
      </c>
      <c r="R7" s="354">
        <v>1.0056668776684523</v>
      </c>
      <c r="S7" s="354">
        <v>1.0056668776684523</v>
      </c>
      <c r="T7" s="354">
        <v>0</v>
      </c>
      <c r="U7" s="354">
        <v>0</v>
      </c>
      <c r="V7" s="354">
        <v>0</v>
      </c>
      <c r="W7" s="354">
        <v>0</v>
      </c>
      <c r="X7" s="354">
        <v>0</v>
      </c>
      <c r="Y7" s="354">
        <v>0</v>
      </c>
      <c r="Z7" s="354">
        <v>0</v>
      </c>
      <c r="AA7" s="354">
        <v>0</v>
      </c>
      <c r="AB7" s="357">
        <v>0</v>
      </c>
      <c r="AC7" s="357">
        <v>0</v>
      </c>
      <c r="AD7" s="357">
        <v>0</v>
      </c>
      <c r="AE7" s="357">
        <v>0</v>
      </c>
      <c r="AF7" s="357">
        <v>0</v>
      </c>
      <c r="AG7" s="357">
        <v>0</v>
      </c>
      <c r="AH7" s="357">
        <v>0</v>
      </c>
      <c r="AI7" s="357">
        <v>0</v>
      </c>
      <c r="AJ7" s="354">
        <f t="shared" si="1"/>
        <v>1267.6153928344525</v>
      </c>
    </row>
    <row r="8" spans="1:36" ht="15.75" customHeight="1" x14ac:dyDescent="0.3">
      <c r="A8" s="246" t="s">
        <v>406</v>
      </c>
      <c r="B8" s="353">
        <v>14.797277300976605</v>
      </c>
      <c r="C8" s="354">
        <v>1788.3296089378202</v>
      </c>
      <c r="D8" s="355">
        <v>0.9132000000000009</v>
      </c>
      <c r="E8" s="356"/>
      <c r="F8" s="356"/>
      <c r="G8" s="356"/>
      <c r="H8" s="356"/>
      <c r="I8" s="356"/>
      <c r="J8" s="354">
        <v>1633.1025988820163</v>
      </c>
      <c r="K8" s="354">
        <v>1633.1025988820163</v>
      </c>
      <c r="L8" s="354">
        <v>1633.1025988820163</v>
      </c>
      <c r="M8" s="354">
        <v>1633.1025988820163</v>
      </c>
      <c r="N8" s="354">
        <v>1633.1025988820163</v>
      </c>
      <c r="O8" s="357">
        <v>1633.1025988820163</v>
      </c>
      <c r="P8" s="357">
        <v>1633.1025988820163</v>
      </c>
      <c r="Q8" s="357">
        <v>1633.1025988820163</v>
      </c>
      <c r="R8" s="357">
        <v>1633.1025988820163</v>
      </c>
      <c r="S8" s="357">
        <v>1633.1025988820163</v>
      </c>
      <c r="T8" s="357">
        <v>1633.1025988820163</v>
      </c>
      <c r="U8" s="357">
        <v>1633.1025988820163</v>
      </c>
      <c r="V8" s="357">
        <v>1633.1025988820163</v>
      </c>
      <c r="W8" s="357">
        <v>1633.1025988820163</v>
      </c>
      <c r="X8" s="357">
        <v>1302.0356322545604</v>
      </c>
      <c r="Y8" s="357">
        <v>0</v>
      </c>
      <c r="Z8" s="357">
        <v>0</v>
      </c>
      <c r="AA8" s="357">
        <v>0</v>
      </c>
      <c r="AB8" s="357">
        <v>0</v>
      </c>
      <c r="AC8" s="357">
        <v>0</v>
      </c>
      <c r="AD8" s="357">
        <v>0</v>
      </c>
      <c r="AE8" s="357">
        <v>0</v>
      </c>
      <c r="AF8" s="357">
        <v>0</v>
      </c>
      <c r="AG8" s="357">
        <v>0</v>
      </c>
      <c r="AH8" s="357">
        <v>0</v>
      </c>
      <c r="AI8" s="357">
        <v>0</v>
      </c>
      <c r="AJ8" s="354">
        <f t="shared" si="1"/>
        <v>24165.472016602784</v>
      </c>
    </row>
    <row r="9" spans="1:36" ht="15.75" customHeight="1" x14ac:dyDescent="0.3">
      <c r="A9" s="246" t="s">
        <v>407</v>
      </c>
      <c r="B9" s="353">
        <v>14.797277300976621</v>
      </c>
      <c r="C9" s="354">
        <v>349.86065362567206</v>
      </c>
      <c r="D9" s="355">
        <v>0.91320000000000012</v>
      </c>
      <c r="E9" s="356"/>
      <c r="F9" s="356"/>
      <c r="G9" s="356"/>
      <c r="H9" s="356"/>
      <c r="I9" s="356"/>
      <c r="J9" s="358">
        <v>319.4927488909637</v>
      </c>
      <c r="K9" s="358">
        <v>319.4927488909637</v>
      </c>
      <c r="L9" s="358">
        <v>319.4927488909637</v>
      </c>
      <c r="M9" s="358">
        <v>319.4927488909637</v>
      </c>
      <c r="N9" s="358">
        <v>319.4927488909637</v>
      </c>
      <c r="O9" s="359">
        <v>319.4927488909637</v>
      </c>
      <c r="P9" s="359">
        <v>319.4927488909637</v>
      </c>
      <c r="Q9" s="359">
        <v>319.4927488909637</v>
      </c>
      <c r="R9" s="359">
        <v>319.4927488909637</v>
      </c>
      <c r="S9" s="359">
        <v>319.4927488909637</v>
      </c>
      <c r="T9" s="359">
        <v>319.4927488909637</v>
      </c>
      <c r="U9" s="359">
        <v>319.4927488909637</v>
      </c>
      <c r="V9" s="359">
        <v>319.4927488909637</v>
      </c>
      <c r="W9" s="359">
        <v>319.4927488909637</v>
      </c>
      <c r="X9" s="359">
        <v>254.72431651738881</v>
      </c>
      <c r="Y9" s="359">
        <v>0</v>
      </c>
      <c r="Z9" s="359">
        <v>0</v>
      </c>
      <c r="AA9" s="359">
        <v>0</v>
      </c>
      <c r="AB9" s="359">
        <v>0</v>
      </c>
      <c r="AC9" s="359">
        <v>0</v>
      </c>
      <c r="AD9" s="359">
        <v>0</v>
      </c>
      <c r="AE9" s="359">
        <v>0</v>
      </c>
      <c r="AF9" s="359">
        <v>0</v>
      </c>
      <c r="AG9" s="359">
        <v>0</v>
      </c>
      <c r="AH9" s="359">
        <v>0</v>
      </c>
      <c r="AI9" s="359">
        <v>0</v>
      </c>
      <c r="AJ9" s="354">
        <f t="shared" si="1"/>
        <v>4727.6228009908809</v>
      </c>
    </row>
    <row r="10" spans="1:36" ht="15.75" customHeight="1" x14ac:dyDescent="0.3">
      <c r="A10" s="246" t="s">
        <v>408</v>
      </c>
      <c r="B10" s="353">
        <v>8.3791610949671647</v>
      </c>
      <c r="C10" s="354">
        <v>126.85870241595541</v>
      </c>
      <c r="D10" s="355">
        <v>0.91320000000000012</v>
      </c>
      <c r="E10" s="356"/>
      <c r="F10" s="356"/>
      <c r="G10" s="356"/>
      <c r="H10" s="360"/>
      <c r="I10" s="360"/>
      <c r="J10" s="354">
        <v>115.8473670462505</v>
      </c>
      <c r="K10" s="354">
        <v>115.8473670462505</v>
      </c>
      <c r="L10" s="354">
        <v>115.8473670462505</v>
      </c>
      <c r="M10" s="354">
        <v>115.8473670462505</v>
      </c>
      <c r="N10" s="354">
        <v>70.174104255876642</v>
      </c>
      <c r="O10" s="354">
        <v>68.04776238064207</v>
      </c>
      <c r="P10" s="354">
        <v>62.747012401231899</v>
      </c>
      <c r="Q10" s="354">
        <v>0.63118165659426495</v>
      </c>
      <c r="R10" s="354">
        <v>0.63118165659426495</v>
      </c>
      <c r="S10" s="354">
        <v>0.63118165659426495</v>
      </c>
      <c r="T10" s="354">
        <v>0</v>
      </c>
      <c r="U10" s="354">
        <v>0</v>
      </c>
      <c r="V10" s="354">
        <v>0</v>
      </c>
      <c r="W10" s="354">
        <v>0</v>
      </c>
      <c r="X10" s="354">
        <v>0</v>
      </c>
      <c r="Y10" s="354">
        <v>0</v>
      </c>
      <c r="Z10" s="354">
        <v>0</v>
      </c>
      <c r="AA10" s="354">
        <v>0</v>
      </c>
      <c r="AB10" s="357">
        <v>0</v>
      </c>
      <c r="AC10" s="354">
        <v>0</v>
      </c>
      <c r="AD10" s="354">
        <v>0</v>
      </c>
      <c r="AE10" s="354">
        <v>0</v>
      </c>
      <c r="AF10" s="354">
        <v>0</v>
      </c>
      <c r="AG10" s="354">
        <v>0</v>
      </c>
      <c r="AH10" s="354">
        <v>0</v>
      </c>
      <c r="AI10" s="354">
        <v>0</v>
      </c>
      <c r="AJ10" s="354">
        <f t="shared" si="1"/>
        <v>666.25189219253525</v>
      </c>
    </row>
    <row r="11" spans="1:36" ht="15.75" customHeight="1" x14ac:dyDescent="0.3">
      <c r="A11" s="361" t="s">
        <v>372</v>
      </c>
      <c r="B11" s="362"/>
      <c r="C11" s="363">
        <f>SUM(C5:C10)</f>
        <v>5734.6558450052053</v>
      </c>
      <c r="D11" s="364">
        <f>J11/C11</f>
        <v>0.85269755706704242</v>
      </c>
      <c r="E11" s="365"/>
      <c r="F11" s="366"/>
      <c r="G11" s="366"/>
      <c r="H11" s="367"/>
      <c r="I11" s="367"/>
      <c r="J11" s="363">
        <f t="shared" ref="J11:AJ11" si="2">SUM(J5:J10)</f>
        <v>4889.9270296561745</v>
      </c>
      <c r="K11" s="363">
        <f t="shared" si="2"/>
        <v>4889.9270296561745</v>
      </c>
      <c r="L11" s="363">
        <f t="shared" si="2"/>
        <v>4889.9270296561745</v>
      </c>
      <c r="M11" s="363">
        <f t="shared" si="2"/>
        <v>4889.9270296561745</v>
      </c>
      <c r="N11" s="363">
        <f t="shared" si="2"/>
        <v>4756.659035405045</v>
      </c>
      <c r="O11" s="363">
        <f t="shared" si="2"/>
        <v>4748.8770733994825</v>
      </c>
      <c r="P11" s="363">
        <f t="shared" si="2"/>
        <v>4733.5920001357554</v>
      </c>
      <c r="Q11" s="363">
        <f t="shared" si="2"/>
        <v>4554.4767754115164</v>
      </c>
      <c r="R11" s="363">
        <f t="shared" si="2"/>
        <v>4554.4767754115164</v>
      </c>
      <c r="S11" s="363">
        <f t="shared" si="2"/>
        <v>4554.4767754115164</v>
      </c>
      <c r="T11" s="363">
        <f t="shared" si="2"/>
        <v>4552.8399268772546</v>
      </c>
      <c r="U11" s="363">
        <f t="shared" si="2"/>
        <v>4552.8399268772546</v>
      </c>
      <c r="V11" s="363">
        <f t="shared" si="2"/>
        <v>4552.8399268772546</v>
      </c>
      <c r="W11" s="363">
        <f t="shared" si="2"/>
        <v>4552.8399268772546</v>
      </c>
      <c r="X11" s="363">
        <f t="shared" si="2"/>
        <v>3629.8759286792911</v>
      </c>
      <c r="Y11" s="363">
        <f t="shared" si="2"/>
        <v>0</v>
      </c>
      <c r="Z11" s="363">
        <f t="shared" si="2"/>
        <v>0</v>
      </c>
      <c r="AA11" s="363">
        <f t="shared" si="2"/>
        <v>0</v>
      </c>
      <c r="AB11" s="363">
        <f t="shared" si="2"/>
        <v>0</v>
      </c>
      <c r="AC11" s="363">
        <f t="shared" si="2"/>
        <v>0</v>
      </c>
      <c r="AD11" s="363">
        <f t="shared" si="2"/>
        <v>0</v>
      </c>
      <c r="AE11" s="363">
        <f t="shared" si="2"/>
        <v>0</v>
      </c>
      <c r="AF11" s="363">
        <f t="shared" si="2"/>
        <v>0</v>
      </c>
      <c r="AG11" s="363">
        <f t="shared" si="2"/>
        <v>0</v>
      </c>
      <c r="AH11" s="363">
        <f t="shared" si="2"/>
        <v>0</v>
      </c>
      <c r="AI11" s="363">
        <f t="shared" si="2"/>
        <v>0</v>
      </c>
      <c r="AJ11" s="368">
        <f t="shared" si="2"/>
        <v>69303.502189987834</v>
      </c>
    </row>
    <row r="12" spans="1:36" ht="15.75" customHeight="1" x14ac:dyDescent="0.3">
      <c r="A12" s="361" t="s">
        <v>373</v>
      </c>
      <c r="B12" s="369"/>
      <c r="C12" s="370"/>
      <c r="D12" s="371"/>
      <c r="E12" s="365"/>
      <c r="F12" s="366"/>
      <c r="G12" s="366"/>
      <c r="H12" s="367"/>
      <c r="I12" s="367"/>
      <c r="J12" s="363">
        <f>J11-J11</f>
        <v>0</v>
      </c>
      <c r="K12" s="363">
        <f>J11-K11</f>
        <v>0</v>
      </c>
      <c r="L12" s="363">
        <f>K11-L11</f>
        <v>0</v>
      </c>
      <c r="M12" s="363">
        <f t="shared" ref="M12:AI12" si="3">L11-M11</f>
        <v>0</v>
      </c>
      <c r="N12" s="363">
        <f t="shared" si="3"/>
        <v>133.26799425112949</v>
      </c>
      <c r="O12" s="363">
        <f t="shared" si="3"/>
        <v>7.781962005562491</v>
      </c>
      <c r="P12" s="363">
        <f t="shared" si="3"/>
        <v>15.285073263727099</v>
      </c>
      <c r="Q12" s="363">
        <f t="shared" si="3"/>
        <v>179.11522472423894</v>
      </c>
      <c r="R12" s="363">
        <f t="shared" si="3"/>
        <v>0</v>
      </c>
      <c r="S12" s="363">
        <f t="shared" si="3"/>
        <v>0</v>
      </c>
      <c r="T12" s="363">
        <f t="shared" si="3"/>
        <v>1.6368485342618442</v>
      </c>
      <c r="U12" s="363">
        <f t="shared" si="3"/>
        <v>0</v>
      </c>
      <c r="V12" s="363">
        <f t="shared" si="3"/>
        <v>0</v>
      </c>
      <c r="W12" s="363">
        <f t="shared" si="3"/>
        <v>0</v>
      </c>
      <c r="X12" s="363">
        <f t="shared" si="3"/>
        <v>922.96399819796352</v>
      </c>
      <c r="Y12" s="363">
        <f t="shared" si="3"/>
        <v>3629.8759286792911</v>
      </c>
      <c r="Z12" s="363">
        <f t="shared" si="3"/>
        <v>0</v>
      </c>
      <c r="AA12" s="363">
        <f t="shared" si="3"/>
        <v>0</v>
      </c>
      <c r="AB12" s="363">
        <f t="shared" si="3"/>
        <v>0</v>
      </c>
      <c r="AC12" s="363">
        <f t="shared" si="3"/>
        <v>0</v>
      </c>
      <c r="AD12" s="363">
        <f t="shared" si="3"/>
        <v>0</v>
      </c>
      <c r="AE12" s="363">
        <f t="shared" si="3"/>
        <v>0</v>
      </c>
      <c r="AF12" s="363">
        <f t="shared" si="3"/>
        <v>0</v>
      </c>
      <c r="AG12" s="363">
        <f t="shared" si="3"/>
        <v>0</v>
      </c>
      <c r="AH12" s="363">
        <f t="shared" si="3"/>
        <v>0</v>
      </c>
      <c r="AI12" s="363">
        <f t="shared" si="3"/>
        <v>0</v>
      </c>
      <c r="AJ12" s="372"/>
    </row>
    <row r="13" spans="1:36" ht="15.75" customHeight="1" x14ac:dyDescent="0.3">
      <c r="A13" s="361" t="s">
        <v>374</v>
      </c>
      <c r="B13" s="369"/>
      <c r="C13" s="370"/>
      <c r="D13" s="371"/>
      <c r="E13" s="365"/>
      <c r="F13" s="366"/>
      <c r="G13" s="366"/>
      <c r="H13" s="367"/>
      <c r="I13" s="367"/>
      <c r="J13" s="363">
        <f>$J$11-J11</f>
        <v>0</v>
      </c>
      <c r="K13" s="363">
        <f>$J$11-K11</f>
        <v>0</v>
      </c>
      <c r="L13" s="363">
        <f>$J$11-L11</f>
        <v>0</v>
      </c>
      <c r="M13" s="363">
        <f>$J$11-M11</f>
        <v>0</v>
      </c>
      <c r="N13" s="363">
        <f t="shared" ref="N13:AI13" si="4">$J$11-N11</f>
        <v>133.26799425112949</v>
      </c>
      <c r="O13" s="363">
        <f t="shared" si="4"/>
        <v>141.04995625669198</v>
      </c>
      <c r="P13" s="363">
        <f t="shared" si="4"/>
        <v>156.33502952041908</v>
      </c>
      <c r="Q13" s="363">
        <f t="shared" si="4"/>
        <v>335.45025424465803</v>
      </c>
      <c r="R13" s="363">
        <f t="shared" si="4"/>
        <v>335.45025424465803</v>
      </c>
      <c r="S13" s="363">
        <f t="shared" si="4"/>
        <v>335.45025424465803</v>
      </c>
      <c r="T13" s="363">
        <f t="shared" si="4"/>
        <v>337.08710277891987</v>
      </c>
      <c r="U13" s="363">
        <f t="shared" si="4"/>
        <v>337.08710277891987</v>
      </c>
      <c r="V13" s="363">
        <f t="shared" si="4"/>
        <v>337.08710277891987</v>
      </c>
      <c r="W13" s="363">
        <f t="shared" si="4"/>
        <v>337.08710277891987</v>
      </c>
      <c r="X13" s="363">
        <f t="shared" si="4"/>
        <v>1260.0511009768834</v>
      </c>
      <c r="Y13" s="363">
        <f t="shared" si="4"/>
        <v>4889.9270296561745</v>
      </c>
      <c r="Z13" s="363">
        <f t="shared" si="4"/>
        <v>4889.9270296561745</v>
      </c>
      <c r="AA13" s="363">
        <f t="shared" si="4"/>
        <v>4889.9270296561745</v>
      </c>
      <c r="AB13" s="363">
        <f t="shared" si="4"/>
        <v>4889.9270296561745</v>
      </c>
      <c r="AC13" s="363">
        <f t="shared" si="4"/>
        <v>4889.9270296561745</v>
      </c>
      <c r="AD13" s="363">
        <f t="shared" si="4"/>
        <v>4889.9270296561745</v>
      </c>
      <c r="AE13" s="363">
        <f t="shared" si="4"/>
        <v>4889.9270296561745</v>
      </c>
      <c r="AF13" s="363">
        <f t="shared" si="4"/>
        <v>4889.9270296561745</v>
      </c>
      <c r="AG13" s="363">
        <f t="shared" si="4"/>
        <v>4889.9270296561745</v>
      </c>
      <c r="AH13" s="363">
        <f t="shared" si="4"/>
        <v>4889.9270296561745</v>
      </c>
      <c r="AI13" s="363">
        <f t="shared" si="4"/>
        <v>4889.9270296561745</v>
      </c>
      <c r="AJ13" s="372"/>
    </row>
    <row r="14" spans="1:36" ht="15.75" customHeight="1" x14ac:dyDescent="0.3">
      <c r="A14" s="373" t="s">
        <v>70</v>
      </c>
      <c r="B14" s="374">
        <f>SUMPRODUCT(B5:B10,C5:C10)/C11</f>
        <v>14.345648375298071</v>
      </c>
      <c r="C14" s="375"/>
      <c r="D14" s="376"/>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8"/>
      <c r="AD14" s="378"/>
      <c r="AE14" s="378"/>
      <c r="AF14" s="378"/>
      <c r="AG14" s="378"/>
      <c r="AH14" s="378"/>
      <c r="AI14" s="378"/>
      <c r="AJ14" s="377"/>
    </row>
    <row r="15" spans="1:36" ht="15.75" hidden="1" customHeight="1" x14ac:dyDescent="0.3">
      <c r="A15" s="41"/>
      <c r="B15" s="41"/>
      <c r="C15" s="41"/>
      <c r="D15" s="41"/>
      <c r="E15" s="41"/>
      <c r="F15" s="41"/>
      <c r="G15" s="41"/>
      <c r="H15" s="41"/>
      <c r="I15" s="41"/>
      <c r="J15" s="41"/>
      <c r="K15" s="41"/>
      <c r="L15" s="41"/>
      <c r="M15" s="41"/>
      <c r="N15" s="41"/>
      <c r="O15" s="41"/>
      <c r="P15" s="41"/>
      <c r="Q15" s="41"/>
      <c r="R15" s="41"/>
      <c r="S15" s="41"/>
      <c r="T15" s="41"/>
      <c r="U15" s="41"/>
      <c r="V15" s="41"/>
    </row>
    <row r="16" spans="1:36" ht="15.75" hidden="1" customHeight="1" x14ac:dyDescent="0.3">
      <c r="A16" s="561" t="str">
        <f>A3</f>
        <v>Measure Category</v>
      </c>
      <c r="B16" s="563" t="str">
        <f>B3</f>
        <v>Measure Life</v>
      </c>
      <c r="C16" s="563" t="str">
        <f>C3</f>
        <v>Annual Verified Gross Savings (MWh)</v>
      </c>
      <c r="D16" s="563" t="str">
        <f>D3</f>
        <v>NTGR</v>
      </c>
      <c r="E16" s="17"/>
      <c r="F16" s="71"/>
      <c r="G16" s="71"/>
      <c r="H16" s="135"/>
      <c r="I16" s="135"/>
      <c r="J16" s="352" t="str">
        <f>J3</f>
        <v>CPAS - Verified Net Savings (MWh)</v>
      </c>
      <c r="K16" s="380"/>
      <c r="L16" s="165"/>
      <c r="M16" s="165"/>
      <c r="N16" s="165"/>
      <c r="O16" s="165"/>
      <c r="P16" s="165"/>
      <c r="Q16" s="166"/>
    </row>
    <row r="17" spans="1:17" ht="15.75" hidden="1" customHeight="1" x14ac:dyDescent="0.3">
      <c r="A17" s="566"/>
      <c r="B17" s="565"/>
      <c r="C17" s="565"/>
      <c r="D17" s="565"/>
      <c r="E17" s="1"/>
      <c r="F17" s="1"/>
      <c r="G17" s="1"/>
      <c r="H17" s="1"/>
      <c r="I17" s="215"/>
      <c r="J17" s="24">
        <f t="shared" ref="J17" si="5">R4</f>
        <v>2031</v>
      </c>
      <c r="K17" s="24">
        <f t="shared" ref="K17" si="6">S4</f>
        <v>2032</v>
      </c>
      <c r="L17" s="205">
        <f t="shared" ref="L17" si="7">T4</f>
        <v>2033</v>
      </c>
      <c r="M17" s="122">
        <f t="shared" ref="M17" si="8">U4</f>
        <v>2034</v>
      </c>
      <c r="N17" s="122">
        <f t="shared" ref="N17" si="9">V4</f>
        <v>2035</v>
      </c>
      <c r="O17" s="122">
        <f t="shared" ref="O17" si="10">W4</f>
        <v>2036</v>
      </c>
      <c r="P17" s="122">
        <f t="shared" ref="P17" si="11">X4</f>
        <v>2037</v>
      </c>
      <c r="Q17" s="122">
        <f t="shared" ref="Q17" si="12">Y4</f>
        <v>2038</v>
      </c>
    </row>
    <row r="18" spans="1:17" ht="15.75" hidden="1" customHeight="1" x14ac:dyDescent="0.3">
      <c r="A18" s="246" t="str">
        <f t="shared" ref="A18:D18" si="13">A5</f>
        <v>2021 Linear LEDs</v>
      </c>
      <c r="B18" s="353">
        <f t="shared" si="13"/>
        <v>14.797277300976651</v>
      </c>
      <c r="C18" s="354">
        <f t="shared" si="13"/>
        <v>3008.4746778721246</v>
      </c>
      <c r="D18" s="355">
        <f t="shared" si="13"/>
        <v>0.81319999999999582</v>
      </c>
      <c r="E18" s="356"/>
      <c r="F18" s="356"/>
      <c r="G18" s="356"/>
      <c r="H18" s="356"/>
      <c r="I18" s="356"/>
      <c r="J18" s="379">
        <f t="shared" ref="J18:J26" si="14">R5</f>
        <v>2446.4916080456092</v>
      </c>
      <c r="K18" s="379">
        <f t="shared" ref="K18:K26" si="15">S5</f>
        <v>2446.4916080456092</v>
      </c>
      <c r="L18" s="354">
        <f t="shared" ref="L18:L26" si="16">T5</f>
        <v>2446.4916080456092</v>
      </c>
      <c r="M18" s="354">
        <f t="shared" ref="M18:M26" si="17">U5</f>
        <v>2446.4916080456092</v>
      </c>
      <c r="N18" s="354">
        <f t="shared" ref="N18:N26" si="18">V5</f>
        <v>2446.4916080456092</v>
      </c>
      <c r="O18" s="357">
        <f t="shared" ref="O18:O26" si="19">W5</f>
        <v>2446.4916080456092</v>
      </c>
      <c r="P18" s="357">
        <f t="shared" ref="P18:P26" si="20">X5</f>
        <v>1950.5322261245528</v>
      </c>
      <c r="Q18" s="357">
        <f t="shared" ref="Q18:Q26" si="21">Y5</f>
        <v>0</v>
      </c>
    </row>
    <row r="19" spans="1:17" ht="15.75" hidden="1" customHeight="1" x14ac:dyDescent="0.3">
      <c r="A19" s="246" t="str">
        <f t="shared" ref="A19:D19" si="22">A6</f>
        <v>2021 Mogul LEDs</v>
      </c>
      <c r="B19" s="353">
        <f t="shared" si="22"/>
        <v>14.797277300976623</v>
      </c>
      <c r="C19" s="354">
        <f t="shared" si="22"/>
        <v>189.07153352024756</v>
      </c>
      <c r="D19" s="355">
        <f t="shared" si="22"/>
        <v>0.81320000000000003</v>
      </c>
      <c r="E19" s="356"/>
      <c r="F19" s="356"/>
      <c r="G19" s="356"/>
      <c r="H19" s="356"/>
      <c r="I19" s="356"/>
      <c r="J19" s="354">
        <f t="shared" si="14"/>
        <v>153.75297105866537</v>
      </c>
      <c r="K19" s="354">
        <f t="shared" si="15"/>
        <v>153.75297105866537</v>
      </c>
      <c r="L19" s="354">
        <f t="shared" si="16"/>
        <v>153.75297105866537</v>
      </c>
      <c r="M19" s="354">
        <f t="shared" si="17"/>
        <v>153.75297105866537</v>
      </c>
      <c r="N19" s="354">
        <f t="shared" si="18"/>
        <v>153.75297105866537</v>
      </c>
      <c r="O19" s="357">
        <f t="shared" si="19"/>
        <v>153.75297105866537</v>
      </c>
      <c r="P19" s="357">
        <f t="shared" si="20"/>
        <v>122.58375378278919</v>
      </c>
      <c r="Q19" s="357">
        <f t="shared" si="21"/>
        <v>0</v>
      </c>
    </row>
    <row r="20" spans="1:17" ht="15.75" hidden="1" customHeight="1" x14ac:dyDescent="0.3">
      <c r="A20" s="246" t="str">
        <f t="shared" ref="A20:D20" si="23">A7</f>
        <v>2021 Specialty LEDs</v>
      </c>
      <c r="B20" s="353">
        <f t="shared" si="23"/>
        <v>8.2702678163395724</v>
      </c>
      <c r="C20" s="354">
        <f t="shared" si="23"/>
        <v>272.06066863338555</v>
      </c>
      <c r="D20" s="355">
        <f t="shared" si="23"/>
        <v>0.81319999999999959</v>
      </c>
      <c r="E20" s="356"/>
      <c r="F20" s="356"/>
      <c r="G20" s="356"/>
      <c r="H20" s="356"/>
      <c r="I20" s="356"/>
      <c r="J20" s="354">
        <f t="shared" si="14"/>
        <v>1.0056668776684523</v>
      </c>
      <c r="K20" s="354">
        <f t="shared" si="15"/>
        <v>1.0056668776684523</v>
      </c>
      <c r="L20" s="354">
        <f t="shared" si="16"/>
        <v>0</v>
      </c>
      <c r="M20" s="354">
        <f t="shared" si="17"/>
        <v>0</v>
      </c>
      <c r="N20" s="354">
        <f t="shared" si="18"/>
        <v>0</v>
      </c>
      <c r="O20" s="354">
        <f t="shared" si="19"/>
        <v>0</v>
      </c>
      <c r="P20" s="354">
        <f t="shared" si="20"/>
        <v>0</v>
      </c>
      <c r="Q20" s="354">
        <f t="shared" si="21"/>
        <v>0</v>
      </c>
    </row>
    <row r="21" spans="1:17" ht="15.75" hidden="1" customHeight="1" x14ac:dyDescent="0.3">
      <c r="A21" s="246" t="str">
        <f t="shared" ref="A21:D21" si="24">A8</f>
        <v>2022 Linear LEDs</v>
      </c>
      <c r="B21" s="353">
        <f t="shared" si="24"/>
        <v>14.797277300976605</v>
      </c>
      <c r="C21" s="354">
        <f t="shared" si="24"/>
        <v>1788.3296089378202</v>
      </c>
      <c r="D21" s="355">
        <f t="shared" si="24"/>
        <v>0.9132000000000009</v>
      </c>
      <c r="E21" s="356"/>
      <c r="F21" s="356"/>
      <c r="G21" s="356"/>
      <c r="H21" s="356"/>
      <c r="I21" s="356"/>
      <c r="J21" s="354">
        <f t="shared" si="14"/>
        <v>1633.1025988820163</v>
      </c>
      <c r="K21" s="354">
        <f t="shared" si="15"/>
        <v>1633.1025988820163</v>
      </c>
      <c r="L21" s="354">
        <f t="shared" si="16"/>
        <v>1633.1025988820163</v>
      </c>
      <c r="M21" s="354">
        <f t="shared" si="17"/>
        <v>1633.1025988820163</v>
      </c>
      <c r="N21" s="354">
        <f t="shared" si="18"/>
        <v>1633.1025988820163</v>
      </c>
      <c r="O21" s="357">
        <f t="shared" si="19"/>
        <v>1633.1025988820163</v>
      </c>
      <c r="P21" s="357">
        <f t="shared" si="20"/>
        <v>1302.0356322545604</v>
      </c>
      <c r="Q21" s="357">
        <f t="shared" si="21"/>
        <v>0</v>
      </c>
    </row>
    <row r="22" spans="1:17" ht="15.75" hidden="1" customHeight="1" x14ac:dyDescent="0.3">
      <c r="A22" s="246" t="str">
        <f t="shared" ref="A22:D22" si="25">A9</f>
        <v>2022 Mogul LEDs</v>
      </c>
      <c r="B22" s="353">
        <f t="shared" si="25"/>
        <v>14.797277300976621</v>
      </c>
      <c r="C22" s="354">
        <f t="shared" si="25"/>
        <v>349.86065362567206</v>
      </c>
      <c r="D22" s="355">
        <f t="shared" si="25"/>
        <v>0.91320000000000012</v>
      </c>
      <c r="E22" s="356"/>
      <c r="F22" s="356"/>
      <c r="G22" s="356"/>
      <c r="H22" s="356"/>
      <c r="I22" s="356"/>
      <c r="J22" s="358">
        <f t="shared" si="14"/>
        <v>319.4927488909637</v>
      </c>
      <c r="K22" s="358">
        <f t="shared" si="15"/>
        <v>319.4927488909637</v>
      </c>
      <c r="L22" s="358">
        <f t="shared" si="16"/>
        <v>319.4927488909637</v>
      </c>
      <c r="M22" s="358">
        <f t="shared" si="17"/>
        <v>319.4927488909637</v>
      </c>
      <c r="N22" s="358">
        <f t="shared" si="18"/>
        <v>319.4927488909637</v>
      </c>
      <c r="O22" s="359">
        <f t="shared" si="19"/>
        <v>319.4927488909637</v>
      </c>
      <c r="P22" s="359">
        <f t="shared" si="20"/>
        <v>254.72431651738881</v>
      </c>
      <c r="Q22" s="359">
        <f t="shared" si="21"/>
        <v>0</v>
      </c>
    </row>
    <row r="23" spans="1:17" ht="15.75" hidden="1" customHeight="1" x14ac:dyDescent="0.3">
      <c r="A23" s="246" t="str">
        <f t="shared" ref="A23:D23" si="26">A10</f>
        <v>2022 Specialty LEDs</v>
      </c>
      <c r="B23" s="353">
        <f t="shared" si="26"/>
        <v>8.3791610949671647</v>
      </c>
      <c r="C23" s="354">
        <f t="shared" si="26"/>
        <v>126.85870241595541</v>
      </c>
      <c r="D23" s="355">
        <f t="shared" si="26"/>
        <v>0.91320000000000012</v>
      </c>
      <c r="E23" s="356"/>
      <c r="F23" s="356"/>
      <c r="G23" s="356"/>
      <c r="H23" s="360"/>
      <c r="I23" s="360"/>
      <c r="J23" s="354">
        <f t="shared" si="14"/>
        <v>0.63118165659426495</v>
      </c>
      <c r="K23" s="354">
        <f t="shared" si="15"/>
        <v>0.63118165659426495</v>
      </c>
      <c r="L23" s="354">
        <f t="shared" si="16"/>
        <v>0</v>
      </c>
      <c r="M23" s="354">
        <f t="shared" si="17"/>
        <v>0</v>
      </c>
      <c r="N23" s="354">
        <f t="shared" si="18"/>
        <v>0</v>
      </c>
      <c r="O23" s="354">
        <f t="shared" si="19"/>
        <v>0</v>
      </c>
      <c r="P23" s="354">
        <f t="shared" si="20"/>
        <v>0</v>
      </c>
      <c r="Q23" s="354">
        <f t="shared" si="21"/>
        <v>0</v>
      </c>
    </row>
    <row r="24" spans="1:17" ht="15.75" hidden="1" customHeight="1" x14ac:dyDescent="0.3">
      <c r="A24" s="361" t="str">
        <f t="shared" ref="A24:D24" si="27">A11</f>
        <v>2023 CPAS</v>
      </c>
      <c r="B24" s="362"/>
      <c r="C24" s="363">
        <f t="shared" si="27"/>
        <v>5734.6558450052053</v>
      </c>
      <c r="D24" s="364">
        <f t="shared" si="27"/>
        <v>0.85269755706704242</v>
      </c>
      <c r="E24" s="365"/>
      <c r="F24" s="366"/>
      <c r="G24" s="366"/>
      <c r="H24" s="367"/>
      <c r="I24" s="367"/>
      <c r="J24" s="363">
        <f t="shared" si="14"/>
        <v>4554.4767754115164</v>
      </c>
      <c r="K24" s="363">
        <f t="shared" si="15"/>
        <v>4554.4767754115164</v>
      </c>
      <c r="L24" s="363">
        <f t="shared" si="16"/>
        <v>4552.8399268772546</v>
      </c>
      <c r="M24" s="363">
        <f t="shared" si="17"/>
        <v>4552.8399268772546</v>
      </c>
      <c r="N24" s="363">
        <f t="shared" si="18"/>
        <v>4552.8399268772546</v>
      </c>
      <c r="O24" s="363">
        <f t="shared" si="19"/>
        <v>4552.8399268772546</v>
      </c>
      <c r="P24" s="363">
        <f t="shared" si="20"/>
        <v>3629.8759286792911</v>
      </c>
      <c r="Q24" s="363">
        <f t="shared" si="21"/>
        <v>0</v>
      </c>
    </row>
    <row r="25" spans="1:17" ht="15.75" hidden="1" customHeight="1" x14ac:dyDescent="0.3">
      <c r="A25" s="361" t="str">
        <f t="shared" ref="A25" si="28">A12</f>
        <v>Expiring 2023 CPAS</v>
      </c>
      <c r="B25" s="369"/>
      <c r="C25" s="370"/>
      <c r="D25" s="371"/>
      <c r="E25" s="365"/>
      <c r="F25" s="366"/>
      <c r="G25" s="366"/>
      <c r="H25" s="367"/>
      <c r="I25" s="367"/>
      <c r="J25" s="363">
        <f t="shared" si="14"/>
        <v>0</v>
      </c>
      <c r="K25" s="363">
        <f t="shared" si="15"/>
        <v>0</v>
      </c>
      <c r="L25" s="363">
        <f t="shared" si="16"/>
        <v>1.6368485342618442</v>
      </c>
      <c r="M25" s="363">
        <f t="shared" si="17"/>
        <v>0</v>
      </c>
      <c r="N25" s="363">
        <f t="shared" si="18"/>
        <v>0</v>
      </c>
      <c r="O25" s="363">
        <f t="shared" si="19"/>
        <v>0</v>
      </c>
      <c r="P25" s="363">
        <f t="shared" si="20"/>
        <v>922.96399819796352</v>
      </c>
      <c r="Q25" s="363">
        <f t="shared" si="21"/>
        <v>3629.8759286792911</v>
      </c>
    </row>
    <row r="26" spans="1:17" ht="15.75" hidden="1" customHeight="1" x14ac:dyDescent="0.3">
      <c r="A26" s="361" t="str">
        <f t="shared" ref="A26" si="29">A13</f>
        <v>Expired 2023 CPAS</v>
      </c>
      <c r="B26" s="369"/>
      <c r="C26" s="370"/>
      <c r="D26" s="371"/>
      <c r="E26" s="365"/>
      <c r="F26" s="366"/>
      <c r="G26" s="366"/>
      <c r="H26" s="367"/>
      <c r="I26" s="367"/>
      <c r="J26" s="363">
        <f t="shared" si="14"/>
        <v>335.45025424465803</v>
      </c>
      <c r="K26" s="363">
        <f t="shared" si="15"/>
        <v>335.45025424465803</v>
      </c>
      <c r="L26" s="363">
        <f t="shared" si="16"/>
        <v>337.08710277891987</v>
      </c>
      <c r="M26" s="363">
        <f t="shared" si="17"/>
        <v>337.08710277891987</v>
      </c>
      <c r="N26" s="363">
        <f t="shared" si="18"/>
        <v>337.08710277891987</v>
      </c>
      <c r="O26" s="363">
        <f t="shared" si="19"/>
        <v>337.08710277891987</v>
      </c>
      <c r="P26" s="363">
        <f t="shared" si="20"/>
        <v>1260.0511009768834</v>
      </c>
      <c r="Q26" s="363">
        <f t="shared" si="21"/>
        <v>4889.9270296561745</v>
      </c>
    </row>
    <row r="27" spans="1:17" ht="15.75" hidden="1" customHeight="1" x14ac:dyDescent="0.3">
      <c r="A27" s="373" t="str">
        <f t="shared" ref="A27:B27" si="30">A14</f>
        <v>WAML</v>
      </c>
      <c r="B27" s="374">
        <f t="shared" si="30"/>
        <v>14.345648375298071</v>
      </c>
      <c r="C27" s="375"/>
      <c r="D27" s="376"/>
      <c r="E27" s="377"/>
      <c r="F27" s="377"/>
      <c r="G27" s="377"/>
      <c r="H27" s="377"/>
      <c r="I27" s="377"/>
      <c r="J27" s="377"/>
      <c r="K27" s="377"/>
      <c r="L27" s="377"/>
      <c r="M27" s="377"/>
      <c r="N27" s="377"/>
      <c r="O27" s="377"/>
      <c r="P27" s="377"/>
    </row>
    <row r="28" spans="1:17" ht="15.75" customHeight="1" x14ac:dyDescent="0.3">
      <c r="A28" s="41"/>
      <c r="B28" s="41"/>
      <c r="C28" s="41"/>
      <c r="D28" s="41"/>
      <c r="E28" s="41"/>
      <c r="F28" s="41"/>
      <c r="G28" s="41"/>
      <c r="H28" s="41"/>
      <c r="I28" s="41"/>
      <c r="J28" s="41"/>
      <c r="K28" s="41"/>
      <c r="L28" s="41"/>
      <c r="M28" s="41"/>
      <c r="N28" s="41"/>
      <c r="O28" s="41"/>
      <c r="P28" s="41"/>
    </row>
    <row r="29" spans="1:17" ht="15.75" customHeight="1" x14ac:dyDescent="0.3"/>
    <row r="30" spans="1:17" ht="15.75" customHeight="1" x14ac:dyDescent="0.3"/>
    <row r="31" spans="1:17" ht="15.75" customHeight="1" x14ac:dyDescent="0.3"/>
    <row r="32" spans="1: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sheetData>
  <mergeCells count="9">
    <mergeCell ref="AJ3:AJ4"/>
    <mergeCell ref="A16:A17"/>
    <mergeCell ref="B16:B17"/>
    <mergeCell ref="C16:C17"/>
    <mergeCell ref="D16:D17"/>
    <mergeCell ref="A3:A4"/>
    <mergeCell ref="B3:B4"/>
    <mergeCell ref="C3:C4"/>
    <mergeCell ref="D3:D4"/>
  </mergeCells>
  <pageMargins left="0.7" right="0.7" top="0.75" bottom="0.75" header="0.3" footer="0.3"/>
  <pageSetup orientation="portrait" horizontalDpi="1200" verticalDpi="1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D344-D0FE-4BDC-B3E7-DA0F11C20FCA}">
  <sheetPr>
    <tabColor theme="9"/>
  </sheetPr>
  <dimension ref="A1"/>
  <sheetViews>
    <sheetView workbookViewId="0"/>
    <sheetView workbookViewId="1"/>
  </sheetViews>
  <sheetFormatPr defaultRowHeight="15.75" x14ac:dyDescent="0.3"/>
  <sheetData>
    <row r="1" ht="15.75" customHeight="1" x14ac:dyDescent="0.3"/>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9EEB-0430-43BE-99EA-A9707F490DA8}">
  <dimension ref="A1:P11"/>
  <sheetViews>
    <sheetView workbookViewId="0">
      <selection activeCell="C8" sqref="C8:P10"/>
    </sheetView>
    <sheetView workbookViewId="1"/>
  </sheetViews>
  <sheetFormatPr defaultColWidth="8.88671875" defaultRowHeight="15.75" x14ac:dyDescent="0.3"/>
  <cols>
    <col min="1" max="1" width="24.77734375" customWidth="1"/>
    <col min="2" max="2" width="4.77734375" customWidth="1"/>
    <col min="3" max="3" width="13.77734375" customWidth="1"/>
    <col min="4" max="4" width="5.77734375" customWidth="1"/>
    <col min="5" max="8" width="7.44140625" hidden="1" customWidth="1"/>
    <col min="9" max="12" width="7.44140625" customWidth="1"/>
    <col min="13" max="13" width="2.21875" style="25" bestFit="1" customWidth="1"/>
    <col min="14" max="14" width="7.44140625" customWidth="1"/>
    <col min="15" max="15" width="2.21875" style="25" bestFit="1" customWidth="1"/>
    <col min="16" max="16" width="10.33203125" customWidth="1"/>
  </cols>
  <sheetData>
    <row r="1" spans="1:16" ht="15.75" customHeight="1" x14ac:dyDescent="0.3">
      <c r="A1" s="3" t="s">
        <v>758</v>
      </c>
    </row>
    <row r="3" spans="1:16" ht="15.75" customHeight="1" x14ac:dyDescent="0.3">
      <c r="A3" s="650" t="s">
        <v>114</v>
      </c>
      <c r="B3" s="652" t="s">
        <v>70</v>
      </c>
      <c r="C3" s="559" t="s">
        <v>68</v>
      </c>
      <c r="D3" s="652" t="s">
        <v>60</v>
      </c>
      <c r="E3" s="112"/>
      <c r="F3" s="113"/>
      <c r="G3" s="113"/>
      <c r="H3" s="113"/>
      <c r="I3" s="180" t="s">
        <v>62</v>
      </c>
      <c r="J3" s="181"/>
      <c r="K3" s="181"/>
      <c r="L3" s="181"/>
      <c r="M3" s="181"/>
      <c r="N3" s="181"/>
      <c r="O3" s="182"/>
      <c r="P3" s="559" t="s">
        <v>71</v>
      </c>
    </row>
    <row r="4" spans="1:16" x14ac:dyDescent="0.3">
      <c r="A4" s="651"/>
      <c r="B4" s="575"/>
      <c r="C4" s="560"/>
      <c r="D4" s="575"/>
      <c r="E4" s="24">
        <v>2018</v>
      </c>
      <c r="F4" s="24">
        <v>2019</v>
      </c>
      <c r="G4" s="24">
        <v>2020</v>
      </c>
      <c r="H4" s="24">
        <v>2021</v>
      </c>
      <c r="I4" s="24">
        <v>2023</v>
      </c>
      <c r="J4" s="24">
        <v>2024</v>
      </c>
      <c r="K4" s="24">
        <v>2025</v>
      </c>
      <c r="L4" s="24">
        <v>2026</v>
      </c>
      <c r="M4" s="24" t="s">
        <v>69</v>
      </c>
      <c r="N4" s="24">
        <v>2030</v>
      </c>
      <c r="O4" s="24" t="s">
        <v>69</v>
      </c>
      <c r="P4" s="560"/>
    </row>
    <row r="5" spans="1:16" x14ac:dyDescent="0.3">
      <c r="A5" s="482" t="str">
        <f>'Portfolio CPAS'!A5</f>
        <v>Residential</v>
      </c>
      <c r="B5" s="483">
        <f>'Portfolio CPAS'!B5</f>
        <v>10.489546432960383</v>
      </c>
      <c r="C5" s="464">
        <f>'Portfolio CPAS'!C5</f>
        <v>224557.52593261414</v>
      </c>
      <c r="D5" s="484">
        <f>'Portfolio CPAS'!D5</f>
        <v>0.89121291495919874</v>
      </c>
      <c r="E5" s="485"/>
      <c r="F5" s="485"/>
      <c r="G5" s="485"/>
      <c r="H5" s="485"/>
      <c r="I5" s="464">
        <f>'Portfolio CPAS'!J5</f>
        <v>200128.56726243091</v>
      </c>
      <c r="J5" s="464">
        <f>'Portfolio CPAS'!K5</f>
        <v>200128.56726243091</v>
      </c>
      <c r="K5" s="464">
        <f>'Portfolio CPAS'!L5</f>
        <v>199405.20063861262</v>
      </c>
      <c r="L5" s="464">
        <f>'Portfolio CPAS'!M5</f>
        <v>199405.20063861262</v>
      </c>
      <c r="M5" s="466" t="s">
        <v>69</v>
      </c>
      <c r="N5" s="464">
        <f>'Portfolio CPAS'!R5</f>
        <v>96606.365803813009</v>
      </c>
      <c r="O5" s="466" t="s">
        <v>69</v>
      </c>
      <c r="P5" s="464">
        <f>'Portfolio CPAS'!AO5</f>
        <v>2022863.2609911573</v>
      </c>
    </row>
    <row r="6" spans="1:16" x14ac:dyDescent="0.3">
      <c r="A6" s="482" t="str">
        <f>'Portfolio CPAS'!A6</f>
        <v>Business</v>
      </c>
      <c r="B6" s="483">
        <f>'Portfolio CPAS'!B6</f>
        <v>15.199361270620697</v>
      </c>
      <c r="C6" s="464">
        <f>'Portfolio CPAS'!C6</f>
        <v>198604.93603808273</v>
      </c>
      <c r="D6" s="484">
        <f>'Portfolio CPAS'!D6</f>
        <v>0.87416573563270106</v>
      </c>
      <c r="E6" s="485"/>
      <c r="F6" s="485"/>
      <c r="G6" s="485"/>
      <c r="H6" s="485"/>
      <c r="I6" s="464">
        <f>'Portfolio CPAS'!J6</f>
        <v>173613.63001201613</v>
      </c>
      <c r="J6" s="464">
        <f>'Portfolio CPAS'!K6</f>
        <v>173613.63001201613</v>
      </c>
      <c r="K6" s="464">
        <f>'Portfolio CPAS'!L6</f>
        <v>173429.35685658036</v>
      </c>
      <c r="L6" s="464">
        <f>'Portfolio CPAS'!M6</f>
        <v>170127.08291710581</v>
      </c>
      <c r="M6" s="466" t="s">
        <v>69</v>
      </c>
      <c r="N6" s="464">
        <f>'Portfolio CPAS'!R6</f>
        <v>158850.62543486839</v>
      </c>
      <c r="O6" s="466" t="s">
        <v>69</v>
      </c>
      <c r="P6" s="464">
        <f>'Portfolio CPAS'!AO6</f>
        <v>2565225.5065865009</v>
      </c>
    </row>
    <row r="7" spans="1:16" x14ac:dyDescent="0.3">
      <c r="A7" s="482" t="str">
        <f>'Portfolio CPAS'!A7</f>
        <v>Voltage Optimization</v>
      </c>
      <c r="B7" s="483">
        <f>'Portfolio CPAS'!B7</f>
        <v>15</v>
      </c>
      <c r="C7" s="464">
        <f>'Portfolio CPAS'!C7</f>
        <v>83415.727020986858</v>
      </c>
      <c r="D7" s="484" t="str">
        <f>'Portfolio CPAS'!D7</f>
        <v>N/A</v>
      </c>
      <c r="E7" s="485"/>
      <c r="F7" s="485"/>
      <c r="G7" s="485"/>
      <c r="H7" s="485"/>
      <c r="I7" s="464">
        <f>'Portfolio CPAS'!J7</f>
        <v>83415.727020986858</v>
      </c>
      <c r="J7" s="464">
        <f>'Portfolio CPAS'!K7</f>
        <v>83415.727020986858</v>
      </c>
      <c r="K7" s="464">
        <f>'Portfolio CPAS'!L7</f>
        <v>83415.727020986858</v>
      </c>
      <c r="L7" s="464">
        <f>'Portfolio CPAS'!M7</f>
        <v>83415.727020986858</v>
      </c>
      <c r="M7" s="466" t="s">
        <v>69</v>
      </c>
      <c r="N7" s="464">
        <f>'Portfolio CPAS'!R7</f>
        <v>83415.727020986858</v>
      </c>
      <c r="O7" s="466" t="s">
        <v>69</v>
      </c>
      <c r="P7" s="464">
        <f>'Portfolio CPAS'!AO7</f>
        <v>1251235.9053148029</v>
      </c>
    </row>
    <row r="8" spans="1:16" x14ac:dyDescent="0.3">
      <c r="A8" s="361" t="str">
        <f>'Portfolio CPAS'!A8</f>
        <v>2023 Portfolio CPAS</v>
      </c>
      <c r="B8" s="468"/>
      <c r="C8" s="469">
        <f>'Portfolio CPAS'!C8</f>
        <v>506578.18899168371</v>
      </c>
      <c r="D8" s="470">
        <f>'Portfolio CPAS'!D8</f>
        <v>0.90244296779808431</v>
      </c>
      <c r="E8" s="486"/>
      <c r="F8" s="486"/>
      <c r="G8" s="486"/>
      <c r="H8" s="486"/>
      <c r="I8" s="469">
        <f>'Portfolio CPAS'!J8</f>
        <v>457157.92429543391</v>
      </c>
      <c r="J8" s="469">
        <f>'Portfolio CPAS'!K8</f>
        <v>457157.92429543391</v>
      </c>
      <c r="K8" s="469">
        <f>'Portfolio CPAS'!L8</f>
        <v>456250.28451617982</v>
      </c>
      <c r="L8" s="469">
        <f>'Portfolio CPAS'!M8</f>
        <v>452948.01057670527</v>
      </c>
      <c r="M8" s="471" t="s">
        <v>69</v>
      </c>
      <c r="N8" s="469">
        <f>'Portfolio CPAS'!R8</f>
        <v>338872.71825966827</v>
      </c>
      <c r="O8" s="471" t="s">
        <v>69</v>
      </c>
      <c r="P8" s="469">
        <f>'Portfolio CPAS'!AO8</f>
        <v>5839324.6728924615</v>
      </c>
    </row>
    <row r="9" spans="1:16" x14ac:dyDescent="0.3">
      <c r="A9" s="361" t="str">
        <f>'Portfolio CPAS'!A9</f>
        <v>Expiring 2023 Portfolio CPAS</v>
      </c>
      <c r="B9" s="472"/>
      <c r="C9" s="473"/>
      <c r="D9" s="474"/>
      <c r="E9" s="486"/>
      <c r="F9" s="486"/>
      <c r="G9" s="486"/>
      <c r="H9" s="486"/>
      <c r="I9" s="469">
        <f>'Portfolio CPAS'!J9</f>
        <v>0</v>
      </c>
      <c r="J9" s="469">
        <f>'Portfolio CPAS'!K9</f>
        <v>0</v>
      </c>
      <c r="K9" s="469">
        <f>'Portfolio CPAS'!L9</f>
        <v>907.63977925409563</v>
      </c>
      <c r="L9" s="469">
        <f>'Portfolio CPAS'!M9</f>
        <v>3302.273939474544</v>
      </c>
      <c r="M9" s="471" t="s">
        <v>69</v>
      </c>
      <c r="N9" s="469">
        <f>'Portfolio CPAS'!R9</f>
        <v>87800.581706396828</v>
      </c>
      <c r="O9" s="471" t="s">
        <v>69</v>
      </c>
      <c r="P9" s="235"/>
    </row>
    <row r="10" spans="1:16" x14ac:dyDescent="0.3">
      <c r="A10" s="361" t="str">
        <f>'Portfolio CPAS'!A10</f>
        <v>Expired 2023 Portfolio CPAS</v>
      </c>
      <c r="B10" s="472"/>
      <c r="C10" s="473"/>
      <c r="D10" s="474"/>
      <c r="E10" s="486"/>
      <c r="F10" s="486"/>
      <c r="G10" s="486"/>
      <c r="H10" s="486"/>
      <c r="I10" s="469">
        <f>'Portfolio CPAS'!J10</f>
        <v>0</v>
      </c>
      <c r="J10" s="469">
        <f>'Portfolio CPAS'!K10</f>
        <v>0</v>
      </c>
      <c r="K10" s="469">
        <f>'Portfolio CPAS'!L10</f>
        <v>907.63977925409563</v>
      </c>
      <c r="L10" s="469">
        <f>'Portfolio CPAS'!M10</f>
        <v>4209.9137187286397</v>
      </c>
      <c r="M10" s="471" t="s">
        <v>69</v>
      </c>
      <c r="N10" s="469">
        <f>'Portfolio CPAS'!R10</f>
        <v>118285.20603576564</v>
      </c>
      <c r="O10" s="471" t="s">
        <v>69</v>
      </c>
      <c r="P10" s="235"/>
    </row>
    <row r="11" spans="1:16" x14ac:dyDescent="0.3">
      <c r="A11" s="487" t="str">
        <f>'Portfolio CPAS'!A11</f>
        <v>2023 Portfolio WAML</v>
      </c>
      <c r="B11" s="477">
        <f>'Portfolio CPAS'!B11</f>
        <v>13.078752337550338</v>
      </c>
      <c r="C11" s="387"/>
      <c r="D11" s="387"/>
      <c r="E11" s="387"/>
      <c r="F11" s="387"/>
      <c r="G11" s="387"/>
      <c r="H11" s="387"/>
      <c r="I11" s="387"/>
      <c r="J11" s="387"/>
      <c r="K11" s="387"/>
      <c r="L11" s="387"/>
      <c r="M11" s="488"/>
      <c r="N11" s="387"/>
      <c r="O11" s="488"/>
      <c r="P11" s="387"/>
    </row>
  </sheetData>
  <mergeCells count="5">
    <mergeCell ref="P3:P4"/>
    <mergeCell ref="A3:A4"/>
    <mergeCell ref="B3:B4"/>
    <mergeCell ref="C3:C4"/>
    <mergeCell ref="D3: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50E3-9625-44FD-9F3F-001263B054BB}">
  <dimension ref="A1:B2"/>
  <sheetViews>
    <sheetView workbookViewId="0"/>
    <sheetView workbookViewId="1"/>
  </sheetViews>
  <sheetFormatPr defaultRowHeight="15.75" x14ac:dyDescent="0.3"/>
  <cols>
    <col min="1" max="1" width="11.6640625" customWidth="1"/>
    <col min="2" max="2" width="23.33203125" customWidth="1"/>
    <col min="3" max="4" width="13.21875" customWidth="1"/>
    <col min="6" max="6" width="11" bestFit="1" customWidth="1"/>
  </cols>
  <sheetData>
    <row r="1" spans="1:2" ht="15.75" customHeight="1" x14ac:dyDescent="0.3">
      <c r="A1" s="3" t="s">
        <v>330</v>
      </c>
      <c r="B1" s="3"/>
    </row>
    <row r="2" spans="1:2" x14ac:dyDescent="0.3">
      <c r="A2" s="535" t="s">
        <v>331</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AC14-76AE-440B-8D95-77EA777D5794}">
  <dimension ref="A1:L32"/>
  <sheetViews>
    <sheetView workbookViewId="0">
      <selection activeCell="N22" sqref="N22"/>
    </sheetView>
    <sheetView workbookViewId="1"/>
  </sheetViews>
  <sheetFormatPr defaultRowHeight="15.75" x14ac:dyDescent="0.3"/>
  <cols>
    <col min="1" max="1" width="24.77734375"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 t="s">
        <v>657</v>
      </c>
    </row>
    <row r="2" spans="1:12" ht="15.75" customHeight="1" x14ac:dyDescent="0.3"/>
    <row r="3" spans="1:12" ht="15.75" customHeight="1" x14ac:dyDescent="0.3">
      <c r="A3" s="561" t="s">
        <v>86</v>
      </c>
      <c r="B3" s="563" t="s">
        <v>70</v>
      </c>
      <c r="C3" s="563" t="s">
        <v>412</v>
      </c>
      <c r="D3" s="563" t="s">
        <v>60</v>
      </c>
      <c r="E3" s="180" t="s">
        <v>62</v>
      </c>
      <c r="F3" s="181"/>
      <c r="G3" s="181"/>
      <c r="H3" s="181"/>
      <c r="I3" s="181"/>
      <c r="J3" s="181"/>
      <c r="K3" s="182"/>
      <c r="L3" s="559" t="s">
        <v>71</v>
      </c>
    </row>
    <row r="4" spans="1:12" ht="15.75" customHeight="1" x14ac:dyDescent="0.3">
      <c r="A4" s="566"/>
      <c r="B4" s="565"/>
      <c r="C4" s="565"/>
      <c r="D4" s="564"/>
      <c r="E4" s="24">
        <v>2023</v>
      </c>
      <c r="F4" s="24">
        <v>2024</v>
      </c>
      <c r="G4" s="24">
        <v>2025</v>
      </c>
      <c r="H4" s="24">
        <v>2026</v>
      </c>
      <c r="I4" s="24" t="s">
        <v>69</v>
      </c>
      <c r="J4" s="24">
        <v>2030</v>
      </c>
      <c r="K4" s="24" t="s">
        <v>69</v>
      </c>
      <c r="L4" s="560"/>
    </row>
    <row r="5" spans="1:12" ht="15.75" customHeight="1" x14ac:dyDescent="0.3">
      <c r="A5" s="462" t="str">
        <f>'Residential Program CPAS'!A5</f>
        <v>Retail Products - Income Qualified</v>
      </c>
      <c r="B5" s="463">
        <f>'Residential Program CPAS'!B5</f>
        <v>9.0067071878077396</v>
      </c>
      <c r="C5" s="464">
        <f>'Residential Program CPAS'!C5</f>
        <v>121418.24909999997</v>
      </c>
      <c r="D5" s="465">
        <f>'Residential Program CPAS'!D5</f>
        <v>0.89773956310493352</v>
      </c>
      <c r="E5" s="464">
        <f>'Residential Program CPAS'!J5</f>
        <v>109001.96589999997</v>
      </c>
      <c r="F5" s="464">
        <f>'Residential Program CPAS'!K5</f>
        <v>109001.96589999997</v>
      </c>
      <c r="G5" s="464">
        <f>'Residential Program CPAS'!L5</f>
        <v>109001.96589999997</v>
      </c>
      <c r="H5" s="464">
        <f>'Residential Program CPAS'!M5</f>
        <v>109001.96589999997</v>
      </c>
      <c r="I5" s="466" t="s">
        <v>69</v>
      </c>
      <c r="J5" s="464">
        <f>'Residential Program CPAS'!Q5</f>
        <v>104550.67419999996</v>
      </c>
      <c r="K5" s="466" t="s">
        <v>69</v>
      </c>
      <c r="L5" s="464">
        <f>'Residential Program CPAS'!AJ5</f>
        <v>992253.2840999997</v>
      </c>
    </row>
    <row r="6" spans="1:12" ht="15.75" customHeight="1" x14ac:dyDescent="0.3">
      <c r="A6" s="462" t="str">
        <f>'Residential Program CPAS'!A6</f>
        <v>Retail Products - Market Rate Incentive-Based</v>
      </c>
      <c r="B6" s="463">
        <f>'Residential Program CPAS'!B6</f>
        <v>11.567900395559287</v>
      </c>
      <c r="C6" s="464">
        <f>'Residential Program CPAS'!C6</f>
        <v>20258.050599999995</v>
      </c>
      <c r="D6" s="465">
        <f>'Residential Program CPAS'!D6</f>
        <v>0.79646293804794854</v>
      </c>
      <c r="E6" s="464">
        <f>'Residential Program CPAS'!J6</f>
        <v>16134.786500000002</v>
      </c>
      <c r="F6" s="464">
        <f>'Residential Program CPAS'!K6</f>
        <v>16134.786500000002</v>
      </c>
      <c r="G6" s="464">
        <f>'Residential Program CPAS'!L6</f>
        <v>16134.867300000002</v>
      </c>
      <c r="H6" s="464">
        <f>'Residential Program CPAS'!M6</f>
        <v>16134.867300000002</v>
      </c>
      <c r="I6" s="466" t="s">
        <v>69</v>
      </c>
      <c r="J6" s="464">
        <f>'Residential Program CPAS'!Q6</f>
        <v>15303.677800000001</v>
      </c>
      <c r="K6" s="466" t="s">
        <v>69</v>
      </c>
      <c r="L6" s="464">
        <f>'Residential Program CPAS'!AJ6</f>
        <v>184803.77059999999</v>
      </c>
    </row>
    <row r="7" spans="1:12" ht="15.75" customHeight="1" x14ac:dyDescent="0.3">
      <c r="A7" s="462" t="str">
        <f>'Residential Program CPAS'!A7</f>
        <v>Retail Products - ECT</v>
      </c>
      <c r="B7" s="463">
        <f>'Residential Program CPAS'!B7</f>
        <v>13.024581767618702</v>
      </c>
      <c r="C7" s="464">
        <f>'Residential Program CPAS'!C7</f>
        <v>561.58445332441534</v>
      </c>
      <c r="D7" s="465">
        <f>'Residential Program CPAS'!D7</f>
        <v>0.6664218688193615</v>
      </c>
      <c r="E7" s="464">
        <f>'Residential Program CPAS'!J7</f>
        <v>374.25216088435633</v>
      </c>
      <c r="F7" s="464">
        <f>'Residential Program CPAS'!K7</f>
        <v>374.25216088435633</v>
      </c>
      <c r="G7" s="464">
        <f>'Residential Program CPAS'!L7</f>
        <v>374.25216088435633</v>
      </c>
      <c r="H7" s="464">
        <f>'Residential Program CPAS'!M7</f>
        <v>374.25216088435633</v>
      </c>
      <c r="I7" s="466" t="s">
        <v>69</v>
      </c>
      <c r="J7" s="464">
        <f>'Residential Program CPAS'!Q7</f>
        <v>355.63405395813396</v>
      </c>
      <c r="K7" s="466" t="s">
        <v>69</v>
      </c>
      <c r="L7" s="464">
        <f>'Residential Program CPAS'!AJ7</f>
        <v>4854.3302570985798</v>
      </c>
    </row>
    <row r="8" spans="1:12" ht="15.75" customHeight="1" x14ac:dyDescent="0.3">
      <c r="A8" s="462" t="str">
        <f>'Residential Program CPAS'!A8</f>
        <v>Retail Products - Income Qualified Carryover</v>
      </c>
      <c r="B8" s="463">
        <f>'Residential Program CPAS'!B8</f>
        <v>9.9883936394934771</v>
      </c>
      <c r="C8" s="464">
        <f>'Residential Program CPAS'!C8</f>
        <v>7556.5898075201221</v>
      </c>
      <c r="D8" s="465">
        <f>'Residential Program CPAS'!D8</f>
        <v>0.91858382325105747</v>
      </c>
      <c r="E8" s="464">
        <f>'Residential Program CPAS'!J8</f>
        <v>6941.3611561318066</v>
      </c>
      <c r="F8" s="464">
        <f>'Residential Program CPAS'!K8</f>
        <v>6941.3611561318066</v>
      </c>
      <c r="G8" s="464">
        <f>'Residential Program CPAS'!L8</f>
        <v>6941.3611561318066</v>
      </c>
      <c r="H8" s="464">
        <f>'Residential Program CPAS'!M8</f>
        <v>6941.3611561318066</v>
      </c>
      <c r="I8" s="466" t="s">
        <v>69</v>
      </c>
      <c r="J8" s="464">
        <f>'Residential Program CPAS'!Q8</f>
        <v>5382.7609030934118</v>
      </c>
      <c r="K8" s="466" t="s">
        <v>69</v>
      </c>
      <c r="L8" s="464">
        <f>'Residential Program CPAS'!AJ8</f>
        <v>64650.254319556334</v>
      </c>
    </row>
    <row r="9" spans="1:12" ht="15.75" customHeight="1" x14ac:dyDescent="0.3">
      <c r="A9" s="462" t="str">
        <f>'Residential Program CPAS'!A9</f>
        <v>Retail Products - Market Rate Carryover</v>
      </c>
      <c r="B9" s="463">
        <f>'Residential Program CPAS'!B9</f>
        <v>9.3458624144975335</v>
      </c>
      <c r="C9" s="464">
        <f>'Residential Program CPAS'!C9</f>
        <v>8798.8912095155883</v>
      </c>
      <c r="D9" s="465">
        <f>'Residential Program CPAS'!D9</f>
        <v>0.71193403045552495</v>
      </c>
      <c r="E9" s="464">
        <f>'Residential Program CPAS'!J9</f>
        <v>6264.2300823301221</v>
      </c>
      <c r="F9" s="464">
        <f>'Residential Program CPAS'!K9</f>
        <v>6264.2300823301221</v>
      </c>
      <c r="G9" s="464">
        <f>'Residential Program CPAS'!L9</f>
        <v>6264.2300823301221</v>
      </c>
      <c r="H9" s="464">
        <f>'Residential Program CPAS'!M9</f>
        <v>6264.2300823301221</v>
      </c>
      <c r="I9" s="466" t="s">
        <v>69</v>
      </c>
      <c r="J9" s="464">
        <f>'Residential Program CPAS'!Q9</f>
        <v>2652.2666849732632</v>
      </c>
      <c r="K9" s="466" t="s">
        <v>69</v>
      </c>
      <c r="L9" s="464">
        <f>'Residential Program CPAS'!AJ9</f>
        <v>42426.286785077144</v>
      </c>
    </row>
    <row r="10" spans="1:12" ht="15.75" customHeight="1" x14ac:dyDescent="0.3">
      <c r="A10" s="462" t="str">
        <f>'Residential Program CPAS'!A10</f>
        <v>Income Qualified – Single Family</v>
      </c>
      <c r="B10" s="463">
        <f>'Residential Program CPAS'!B10</f>
        <v>14.242057156042836</v>
      </c>
      <c r="C10" s="464">
        <f>'Residential Program CPAS'!C10</f>
        <v>3123.9116905784158</v>
      </c>
      <c r="D10" s="465">
        <f>'Residential Program CPAS'!D10</f>
        <v>1</v>
      </c>
      <c r="E10" s="464">
        <f>'Residential Program CPAS'!J10</f>
        <v>3123.9116905784158</v>
      </c>
      <c r="F10" s="464">
        <f>'Residential Program CPAS'!K10</f>
        <v>3123.9116905784158</v>
      </c>
      <c r="G10" s="464">
        <f>'Residential Program CPAS'!L10</f>
        <v>3123.9116905784158</v>
      </c>
      <c r="H10" s="464">
        <f>'Residential Program CPAS'!M10</f>
        <v>3123.9116905784158</v>
      </c>
      <c r="I10" s="466" t="s">
        <v>69</v>
      </c>
      <c r="J10" s="464">
        <f>'Residential Program CPAS'!Q10</f>
        <v>2494.81950268234</v>
      </c>
      <c r="K10" s="466" t="s">
        <v>69</v>
      </c>
      <c r="L10" s="464">
        <f>'Residential Program CPAS'!AJ10</f>
        <v>41023.265035473298</v>
      </c>
    </row>
    <row r="11" spans="1:12" ht="15.75" customHeight="1" x14ac:dyDescent="0.3">
      <c r="A11" s="462" t="str">
        <f>'Residential Program CPAS'!A11</f>
        <v>Income Qualified – CAA</v>
      </c>
      <c r="B11" s="463">
        <f>'Residential Program CPAS'!B11</f>
        <v>15.750085124289248</v>
      </c>
      <c r="C11" s="464">
        <f>'Residential Program CPAS'!C11</f>
        <v>1101.0227375254642</v>
      </c>
      <c r="D11" s="465">
        <f>'Residential Program CPAS'!D11</f>
        <v>1</v>
      </c>
      <c r="E11" s="464">
        <f>'Residential Program CPAS'!J11</f>
        <v>1101.0227375254642</v>
      </c>
      <c r="F11" s="464">
        <f>'Residential Program CPAS'!K11</f>
        <v>1101.0227375254642</v>
      </c>
      <c r="G11" s="464">
        <f>'Residential Program CPAS'!L11</f>
        <v>1101.0227375254642</v>
      </c>
      <c r="H11" s="464">
        <f>'Residential Program CPAS'!M11</f>
        <v>1101.0227375254642</v>
      </c>
      <c r="I11" s="466" t="s">
        <v>69</v>
      </c>
      <c r="J11" s="464">
        <f>'Residential Program CPAS'!Q11</f>
        <v>1027.8242375254645</v>
      </c>
      <c r="K11" s="466" t="s">
        <v>69</v>
      </c>
      <c r="L11" s="464">
        <f>'Residential Program CPAS'!AJ11</f>
        <v>16424.547247467013</v>
      </c>
    </row>
    <row r="12" spans="1:12" ht="15.75" customHeight="1" x14ac:dyDescent="0.3">
      <c r="A12" s="462" t="str">
        <f>'Residential Program CPAS'!A12</f>
        <v>Income Qualified – Joint Utility</v>
      </c>
      <c r="B12" s="463">
        <f>'Residential Program CPAS'!B12</f>
        <v>11.646453259368085</v>
      </c>
      <c r="C12" s="464">
        <f>'Residential Program CPAS'!C12</f>
        <v>105.1286721548212</v>
      </c>
      <c r="D12" s="465">
        <f>'Residential Program CPAS'!D12</f>
        <v>1</v>
      </c>
      <c r="E12" s="464">
        <f>'Residential Program CPAS'!J12</f>
        <v>105.1286721548212</v>
      </c>
      <c r="F12" s="464">
        <f>'Residential Program CPAS'!K12</f>
        <v>105.1286721548212</v>
      </c>
      <c r="G12" s="464">
        <f>'Residential Program CPAS'!L12</f>
        <v>105.1286721548212</v>
      </c>
      <c r="H12" s="464">
        <f>'Residential Program CPAS'!M12</f>
        <v>105.1286721548212</v>
      </c>
      <c r="I12" s="466" t="s">
        <v>69</v>
      </c>
      <c r="J12" s="464">
        <f>'Residential Program CPAS'!Q12</f>
        <v>74.138664205082577</v>
      </c>
      <c r="K12" s="466" t="s">
        <v>69</v>
      </c>
      <c r="L12" s="464">
        <f>'Residential Program CPAS'!AJ12</f>
        <v>1127.1133932493121</v>
      </c>
    </row>
    <row r="13" spans="1:12" ht="15.75" customHeight="1" x14ac:dyDescent="0.3">
      <c r="A13" s="462" t="str">
        <f>'Residential Program CPAS'!A13</f>
        <v>Income Qualified – Smart Savers</v>
      </c>
      <c r="B13" s="463">
        <f>'Residential Program CPAS'!B13</f>
        <v>10.999999999999853</v>
      </c>
      <c r="C13" s="464">
        <f>'Residential Program CPAS'!C13</f>
        <v>4807.3584122179172</v>
      </c>
      <c r="D13" s="465">
        <f>'Residential Program CPAS'!D13</f>
        <v>0.99928318294395568</v>
      </c>
      <c r="E13" s="464">
        <f>'Residential Program CPAS'!J13</f>
        <v>4803.9124157135211</v>
      </c>
      <c r="F13" s="464">
        <f>'Residential Program CPAS'!K13</f>
        <v>4803.9124157135211</v>
      </c>
      <c r="G13" s="464">
        <f>'Residential Program CPAS'!L13</f>
        <v>4803.9124157135211</v>
      </c>
      <c r="H13" s="464">
        <f>'Residential Program CPAS'!M13</f>
        <v>4803.9124157135211</v>
      </c>
      <c r="I13" s="466" t="s">
        <v>69</v>
      </c>
      <c r="J13" s="464">
        <f>'Residential Program CPAS'!Q13</f>
        <v>4803.9124157135211</v>
      </c>
      <c r="K13" s="466" t="s">
        <v>69</v>
      </c>
      <c r="L13" s="464">
        <f>'Residential Program CPAS'!AJ13</f>
        <v>52843.036572848745</v>
      </c>
    </row>
    <row r="14" spans="1:12" ht="15.75" customHeight="1" x14ac:dyDescent="0.3">
      <c r="A14" s="462" t="str">
        <f>'Residential Program CPAS'!A14</f>
        <v>Income Qualified – MHAS</v>
      </c>
      <c r="B14" s="463">
        <f>'Residential Program CPAS'!B14</f>
        <v>11.485601610810333</v>
      </c>
      <c r="C14" s="464">
        <f>'Residential Program CPAS'!C14</f>
        <v>268.50005024346285</v>
      </c>
      <c r="D14" s="465">
        <f>'Residential Program CPAS'!D14</f>
        <v>1</v>
      </c>
      <c r="E14" s="464">
        <f>'Residential Program CPAS'!J14</f>
        <v>268.50005024346285</v>
      </c>
      <c r="F14" s="464">
        <f>'Residential Program CPAS'!K14</f>
        <v>268.50005024346285</v>
      </c>
      <c r="G14" s="464">
        <f>'Residential Program CPAS'!L14</f>
        <v>268.50005024346285</v>
      </c>
      <c r="H14" s="464">
        <f>'Residential Program CPAS'!M14</f>
        <v>268.50005024346285</v>
      </c>
      <c r="I14" s="466" t="s">
        <v>69</v>
      </c>
      <c r="J14" s="464">
        <f>'Residential Program CPAS'!Q14</f>
        <v>139.0843973714245</v>
      </c>
      <c r="K14" s="466" t="s">
        <v>69</v>
      </c>
      <c r="L14" s="464">
        <f>'Residential Program CPAS'!AJ14</f>
        <v>2987.155725923963</v>
      </c>
    </row>
    <row r="15" spans="1:12" ht="15.75" customHeight="1" x14ac:dyDescent="0.3">
      <c r="A15" s="462" t="str">
        <f>'Residential Program CPAS'!A15</f>
        <v>Income Qualified - Carryover</v>
      </c>
      <c r="B15" s="463">
        <f>'Residential Program CPAS'!B15</f>
        <v>10</v>
      </c>
      <c r="C15" s="464">
        <f>'Residential Program CPAS'!C15</f>
        <v>737.40856863610361</v>
      </c>
      <c r="D15" s="465">
        <f>'Residential Program CPAS'!D15</f>
        <v>1</v>
      </c>
      <c r="E15" s="464">
        <f>'Residential Program CPAS'!J15</f>
        <v>737.40856863610361</v>
      </c>
      <c r="F15" s="464">
        <f>'Residential Program CPAS'!K15</f>
        <v>737.40856863610361</v>
      </c>
      <c r="G15" s="464">
        <f>'Residential Program CPAS'!L15</f>
        <v>737.40856863610361</v>
      </c>
      <c r="H15" s="464">
        <f>'Residential Program CPAS'!M15</f>
        <v>737.40856863610361</v>
      </c>
      <c r="I15" s="466" t="s">
        <v>69</v>
      </c>
      <c r="J15" s="464">
        <f>'Residential Program CPAS'!Q15</f>
        <v>554.69127563025575</v>
      </c>
      <c r="K15" s="466" t="s">
        <v>69</v>
      </c>
      <c r="L15" s="464">
        <f>'Residential Program CPAS'!AJ15</f>
        <v>6825.9338073434919</v>
      </c>
    </row>
    <row r="16" spans="1:12" ht="15.75" customHeight="1" x14ac:dyDescent="0.3">
      <c r="A16" s="462" t="str">
        <f>'Residential Program CPAS'!A16</f>
        <v xml:space="preserve">Multifamily - Income Qualified </v>
      </c>
      <c r="B16" s="463">
        <f>'Residential Program CPAS'!B16</f>
        <v>13.500012220387626</v>
      </c>
      <c r="C16" s="464">
        <f>'Residential Program CPAS'!C16</f>
        <v>7643.3463717488066</v>
      </c>
      <c r="D16" s="465">
        <f>'Residential Program CPAS'!D16</f>
        <v>1</v>
      </c>
      <c r="E16" s="464">
        <f>'Residential Program CPAS'!J16</f>
        <v>7643.3463717488066</v>
      </c>
      <c r="F16" s="464">
        <f>'Residential Program CPAS'!K16</f>
        <v>7643.3463717488066</v>
      </c>
      <c r="G16" s="464">
        <f>'Residential Program CPAS'!L16</f>
        <v>7643.3463717488066</v>
      </c>
      <c r="H16" s="464">
        <f>'Residential Program CPAS'!M16</f>
        <v>7643.3463717488066</v>
      </c>
      <c r="I16" s="466" t="s">
        <v>69</v>
      </c>
      <c r="J16" s="464">
        <f>'Residential Program CPAS'!Q16</f>
        <v>7243.0629622916795</v>
      </c>
      <c r="K16" s="466" t="s">
        <v>69</v>
      </c>
      <c r="L16" s="464">
        <f>'Residential Program CPAS'!AJ16</f>
        <v>100183.0566084086</v>
      </c>
    </row>
    <row r="17" spans="1:12" ht="15.75" customHeight="1" x14ac:dyDescent="0.3">
      <c r="A17" s="462" t="str">
        <f>'Residential Program CPAS'!A17</f>
        <v xml:space="preserve">Multifamily - Market Rate </v>
      </c>
      <c r="B17" s="463">
        <f>'Residential Program CPAS'!B17</f>
        <v>12.3403440191085</v>
      </c>
      <c r="C17" s="464">
        <f>'Residential Program CPAS'!C17</f>
        <v>2749.9794459844911</v>
      </c>
      <c r="D17" s="465">
        <f>'Residential Program CPAS'!D17</f>
        <v>0.87760263176328424</v>
      </c>
      <c r="E17" s="464">
        <f>'Residential Program CPAS'!J17</f>
        <v>2413.3891990909278</v>
      </c>
      <c r="F17" s="464">
        <f>'Residential Program CPAS'!K17</f>
        <v>2413.3891990909278</v>
      </c>
      <c r="G17" s="464">
        <f>'Residential Program CPAS'!L17</f>
        <v>2354.1759174512486</v>
      </c>
      <c r="H17" s="464">
        <f>'Residential Program CPAS'!M17</f>
        <v>2354.1759174512486</v>
      </c>
      <c r="I17" s="466" t="s">
        <v>69</v>
      </c>
      <c r="J17" s="464">
        <f>'Residential Program CPAS'!Q17</f>
        <v>2196.1245488718846</v>
      </c>
      <c r="K17" s="466" t="s">
        <v>69</v>
      </c>
      <c r="L17" s="464">
        <f>'Residential Program CPAS'!AJ17</f>
        <v>28612.708613745937</v>
      </c>
    </row>
    <row r="18" spans="1:12" ht="15.75" customHeight="1" x14ac:dyDescent="0.3">
      <c r="A18" s="462" t="str">
        <f>'Residential Program CPAS'!A18</f>
        <v>Multifamily - Public Housing</v>
      </c>
      <c r="B18" s="463">
        <f>'Residential Program CPAS'!B18</f>
        <v>11.840199597537014</v>
      </c>
      <c r="C18" s="464">
        <f>'Residential Program CPAS'!C18</f>
        <v>1193.8130399896572</v>
      </c>
      <c r="D18" s="465">
        <f>'Residential Program CPAS'!D18</f>
        <v>1</v>
      </c>
      <c r="E18" s="464">
        <f>'Residential Program CPAS'!J18</f>
        <v>1193.8130399896572</v>
      </c>
      <c r="F18" s="464">
        <f>'Residential Program CPAS'!K18</f>
        <v>1193.8130399896572</v>
      </c>
      <c r="G18" s="464">
        <f>'Residential Program CPAS'!L18</f>
        <v>1193.8130399896572</v>
      </c>
      <c r="H18" s="464">
        <f>'Residential Program CPAS'!M18</f>
        <v>1193.8130399896572</v>
      </c>
      <c r="I18" s="466" t="s">
        <v>69</v>
      </c>
      <c r="J18" s="464">
        <f>'Residential Program CPAS'!Q18</f>
        <v>1086.974143835811</v>
      </c>
      <c r="K18" s="466" t="s">
        <v>69</v>
      </c>
      <c r="L18" s="464">
        <f>'Residential Program CPAS'!AJ18</f>
        <v>13860.872008336315</v>
      </c>
    </row>
    <row r="19" spans="1:12" ht="15.75" customHeight="1" x14ac:dyDescent="0.3">
      <c r="A19" s="462" t="str">
        <f>'Residential Program CPAS'!A19</f>
        <v>Market Rate Single Family - Midstream HVAC</v>
      </c>
      <c r="B19" s="463">
        <f>'Residential Program CPAS'!B19</f>
        <v>15.505592486918605</v>
      </c>
      <c r="C19" s="464">
        <f>'Residential Program CPAS'!C19</f>
        <v>12287.352574131952</v>
      </c>
      <c r="D19" s="465">
        <f>'Residential Program CPAS'!D19</f>
        <v>0.70128467629336932</v>
      </c>
      <c r="E19" s="464">
        <f>'Residential Program CPAS'!J19</f>
        <v>8616.9320724526242</v>
      </c>
      <c r="F19" s="464">
        <f>'Residential Program CPAS'!K19</f>
        <v>8616.9320724526242</v>
      </c>
      <c r="G19" s="464">
        <f>'Residential Program CPAS'!L19</f>
        <v>8616.9320724526242</v>
      </c>
      <c r="H19" s="464">
        <f>'Residential Program CPAS'!M19</f>
        <v>8616.9320724526242</v>
      </c>
      <c r="I19" s="466" t="s">
        <v>69</v>
      </c>
      <c r="J19" s="464">
        <f>'Residential Program CPAS'!Q19</f>
        <v>8616.9320724526242</v>
      </c>
      <c r="K19" s="466" t="s">
        <v>69</v>
      </c>
      <c r="L19" s="464">
        <f>'Residential Program CPAS'!AJ19</f>
        <v>133539.51520646922</v>
      </c>
    </row>
    <row r="20" spans="1:12" ht="15.75" customHeight="1" x14ac:dyDescent="0.3">
      <c r="A20" s="462" t="str">
        <f>'Residential Program CPAS'!A20</f>
        <v>Market Rate Single Family - Home Efficiency</v>
      </c>
      <c r="B20" s="463">
        <f>'Residential Program CPAS'!B20</f>
        <v>19.874420884844994</v>
      </c>
      <c r="C20" s="464">
        <f>'Residential Program CPAS'!C20</f>
        <v>83.589542953693154</v>
      </c>
      <c r="D20" s="465">
        <f>'Residential Program CPAS'!D20</f>
        <v>0.83432447726382986</v>
      </c>
      <c r="E20" s="464">
        <f>'Residential Program CPAS'!J20</f>
        <v>69.740801729562492</v>
      </c>
      <c r="F20" s="464">
        <f>'Residential Program CPAS'!K20</f>
        <v>69.740801729562492</v>
      </c>
      <c r="G20" s="464">
        <f>'Residential Program CPAS'!L20</f>
        <v>69.740801729562492</v>
      </c>
      <c r="H20" s="464">
        <f>'Residential Program CPAS'!M20</f>
        <v>69.740801729562492</v>
      </c>
      <c r="I20" s="466" t="s">
        <v>69</v>
      </c>
      <c r="J20" s="464">
        <f>'Residential Program CPAS'!Q20</f>
        <v>69.740801729562492</v>
      </c>
      <c r="K20" s="466" t="s">
        <v>69</v>
      </c>
      <c r="L20" s="464">
        <f>'Residential Program CPAS'!AJ20</f>
        <v>1303.2245883342207</v>
      </c>
    </row>
    <row r="21" spans="1:12" ht="15.75" customHeight="1" x14ac:dyDescent="0.3">
      <c r="A21" s="462" t="str">
        <f>'Residential Program CPAS'!A21</f>
        <v>Kits - School Kits</v>
      </c>
      <c r="B21" s="463">
        <f>'Residential Program CPAS'!B21</f>
        <v>8.8563463917930143</v>
      </c>
      <c r="C21" s="464">
        <f>'Residential Program CPAS'!C21</f>
        <v>5027.1443219666344</v>
      </c>
      <c r="D21" s="465">
        <f>'Residential Program CPAS'!D21</f>
        <v>1</v>
      </c>
      <c r="E21" s="464">
        <f>'Residential Program CPAS'!J21</f>
        <v>5027.1443219666344</v>
      </c>
      <c r="F21" s="464">
        <f>'Residential Program CPAS'!K21</f>
        <v>5027.1443219666344</v>
      </c>
      <c r="G21" s="464">
        <f>'Residential Program CPAS'!L21</f>
        <v>4366.7556333310749</v>
      </c>
      <c r="H21" s="464">
        <f>'Residential Program CPAS'!M21</f>
        <v>4366.7556333310749</v>
      </c>
      <c r="I21" s="466" t="s">
        <v>69</v>
      </c>
      <c r="J21" s="464">
        <f>'Residential Program CPAS'!Q21</f>
        <v>3859.4033833310755</v>
      </c>
      <c r="K21" s="466" t="s">
        <v>69</v>
      </c>
      <c r="L21" s="464">
        <f>'Residential Program CPAS'!AJ21</f>
        <v>44502.931092675324</v>
      </c>
    </row>
    <row r="22" spans="1:12" ht="15.75" customHeight="1" x14ac:dyDescent="0.3">
      <c r="A22" s="462" t="str">
        <f>'Residential Program CPAS'!A22</f>
        <v>Kits - High School Innovation</v>
      </c>
      <c r="B22" s="463">
        <f>'Residential Program CPAS'!B22</f>
        <v>10.362572576063098</v>
      </c>
      <c r="C22" s="464">
        <f>'Residential Program CPAS'!C22</f>
        <v>793.09438997738573</v>
      </c>
      <c r="D22" s="465">
        <f>'Residential Program CPAS'!D22</f>
        <v>1</v>
      </c>
      <c r="E22" s="464">
        <f>'Residential Program CPAS'!J22</f>
        <v>793.09438997738573</v>
      </c>
      <c r="F22" s="464">
        <f>'Residential Program CPAS'!K22</f>
        <v>793.09438997738573</v>
      </c>
      <c r="G22" s="464">
        <f>'Residential Program CPAS'!L22</f>
        <v>793.09438997738573</v>
      </c>
      <c r="H22" s="464">
        <f>'Residential Program CPAS'!M22</f>
        <v>793.09438997738573</v>
      </c>
      <c r="I22" s="466" t="s">
        <v>69</v>
      </c>
      <c r="J22" s="464">
        <f>'Residential Program CPAS'!Q22</f>
        <v>793.09438997738573</v>
      </c>
      <c r="K22" s="466" t="s">
        <v>69</v>
      </c>
      <c r="L22" s="464">
        <f>'Residential Program CPAS'!AJ22</f>
        <v>8188.5403734919782</v>
      </c>
    </row>
    <row r="23" spans="1:12" ht="15.75" customHeight="1" x14ac:dyDescent="0.3">
      <c r="A23" s="462" t="str">
        <f>'Residential Program CPAS'!A23</f>
        <v>Kits - Mobile Home Kits</v>
      </c>
      <c r="B23" s="463">
        <f>'Residential Program CPAS'!B23</f>
        <v>8.1809282774630372</v>
      </c>
      <c r="C23" s="464">
        <f>'Residential Program CPAS'!C23</f>
        <v>161.00897590048066</v>
      </c>
      <c r="D23" s="465">
        <f>'Residential Program CPAS'!D23</f>
        <v>1</v>
      </c>
      <c r="E23" s="464">
        <f>'Residential Program CPAS'!J23</f>
        <v>161.00897590048066</v>
      </c>
      <c r="F23" s="464">
        <f>'Residential Program CPAS'!K23</f>
        <v>161.00897590048066</v>
      </c>
      <c r="G23" s="464">
        <f>'Residential Program CPAS'!L23</f>
        <v>161.00897590048066</v>
      </c>
      <c r="H23" s="464">
        <f>'Residential Program CPAS'!M23</f>
        <v>161.00897590048066</v>
      </c>
      <c r="I23" s="466" t="s">
        <v>69</v>
      </c>
      <c r="J23" s="464">
        <f>'Residential Program CPAS'!Q23</f>
        <v>138.60750590048067</v>
      </c>
      <c r="K23" s="466" t="s">
        <v>69</v>
      </c>
      <c r="L23" s="464">
        <f>'Residential Program CPAS'!AJ23</f>
        <v>1317.2028838696067</v>
      </c>
    </row>
    <row r="24" spans="1:12" ht="15.75" customHeight="1" x14ac:dyDescent="0.3">
      <c r="A24" s="462" t="str">
        <f>'Residential Program CPAS'!A24</f>
        <v>Kits - Income Qualified Community Kits</v>
      </c>
      <c r="B24" s="463">
        <f>'Residential Program CPAS'!B24</f>
        <v>9.0626631062675145</v>
      </c>
      <c r="C24" s="464">
        <f>'Residential Program CPAS'!C24</f>
        <v>1330.3238752836303</v>
      </c>
      <c r="D24" s="465">
        <f>'Residential Program CPAS'!D24</f>
        <v>1</v>
      </c>
      <c r="E24" s="464">
        <f>'Residential Program CPAS'!J24</f>
        <v>1330.3238752836303</v>
      </c>
      <c r="F24" s="464">
        <f>'Residential Program CPAS'!K24</f>
        <v>1330.3238752836303</v>
      </c>
      <c r="G24" s="464">
        <f>'Residential Program CPAS'!L24</f>
        <v>1330.3238752836303</v>
      </c>
      <c r="H24" s="464">
        <f>'Residential Program CPAS'!M24</f>
        <v>1330.3238752836303</v>
      </c>
      <c r="I24" s="466" t="s">
        <v>69</v>
      </c>
      <c r="J24" s="464">
        <f>'Residential Program CPAS'!Q24</f>
        <v>1084.1888952836302</v>
      </c>
      <c r="K24" s="466" t="s">
        <v>69</v>
      </c>
      <c r="L24" s="464">
        <f>'Residential Program CPAS'!AJ24</f>
        <v>12055.714337522806</v>
      </c>
    </row>
    <row r="25" spans="1:12" ht="15.75" customHeight="1" x14ac:dyDescent="0.3">
      <c r="A25" s="462" t="str">
        <f>'Residential Program CPAS'!A25</f>
        <v>Kits - Joint Utility Kits</v>
      </c>
      <c r="B25" s="463">
        <f>'Residential Program CPAS'!B25</f>
        <v>9.5471769581743509</v>
      </c>
      <c r="C25" s="464">
        <f>'Residential Program CPAS'!C25</f>
        <v>98.367617897331456</v>
      </c>
      <c r="D25" s="465">
        <f>'Residential Program CPAS'!D25</f>
        <v>1</v>
      </c>
      <c r="E25" s="464">
        <f>'Residential Program CPAS'!J25</f>
        <v>98.367617897331456</v>
      </c>
      <c r="F25" s="464">
        <f>'Residential Program CPAS'!K25</f>
        <v>98.367617897331456</v>
      </c>
      <c r="G25" s="464">
        <f>'Residential Program CPAS'!L25</f>
        <v>96.355271285120637</v>
      </c>
      <c r="H25" s="464">
        <f>'Residential Program CPAS'!M25</f>
        <v>96.355271285120637</v>
      </c>
      <c r="I25" s="466" t="s">
        <v>69</v>
      </c>
      <c r="J25" s="464">
        <f>'Residential Program CPAS'!Q25</f>
        <v>80.071028243120651</v>
      </c>
      <c r="K25" s="466" t="s">
        <v>69</v>
      </c>
      <c r="L25" s="464">
        <f>'Residential Program CPAS'!AJ25</f>
        <v>937.91965740933222</v>
      </c>
    </row>
    <row r="26" spans="1:12" ht="15.75" customHeight="1" x14ac:dyDescent="0.3">
      <c r="A26" s="462" t="str">
        <f>'Residential Program CPAS'!A26</f>
        <v>Kits - Carryover</v>
      </c>
      <c r="B26" s="463">
        <f>'Residential Program CPAS'!B26</f>
        <v>9.8392262720071013</v>
      </c>
      <c r="C26" s="464">
        <f>'Residential Program CPAS'!C26</f>
        <v>1244.7631910658881</v>
      </c>
      <c r="D26" s="465">
        <f>'Residential Program CPAS'!D26</f>
        <v>0.99602141936608457</v>
      </c>
      <c r="E26" s="464">
        <f>'Residential Program CPAS'!J26</f>
        <v>1239.8108003401026</v>
      </c>
      <c r="F26" s="464">
        <f>'Residential Program CPAS'!K26</f>
        <v>1239.8108003401026</v>
      </c>
      <c r="G26" s="464">
        <f>'Residential Program CPAS'!L26</f>
        <v>1239.8108003401026</v>
      </c>
      <c r="H26" s="464">
        <f>'Residential Program CPAS'!M26</f>
        <v>1239.8108003401026</v>
      </c>
      <c r="I26" s="466" t="s">
        <v>69</v>
      </c>
      <c r="J26" s="464">
        <f>'Residential Program CPAS'!Q26</f>
        <v>978.00449651430313</v>
      </c>
      <c r="K26" s="466" t="s">
        <v>69</v>
      </c>
      <c r="L26" s="464">
        <f>'Residential Program CPAS'!AJ26</f>
        <v>11361.083771633086</v>
      </c>
    </row>
    <row r="27" spans="1:12" ht="15.75" customHeight="1" x14ac:dyDescent="0.3">
      <c r="A27" s="462" t="str">
        <f>'Residential Program CPAS'!A27</f>
        <v>Residential NPSO Adder</v>
      </c>
      <c r="B27" s="463">
        <f>'Residential Program CPAS'!B27</f>
        <v>12.29363426410511</v>
      </c>
      <c r="C27" s="464">
        <f>'Residential Program CPAS'!C27</f>
        <v>1386.9228826032142</v>
      </c>
      <c r="D27" s="465">
        <f>'Residential Program CPAS'!D27</f>
        <v>1</v>
      </c>
      <c r="E27" s="464">
        <f>'Residential Program CPAS'!J27</f>
        <v>1050.0732553111154</v>
      </c>
      <c r="F27" s="464">
        <f>'Residential Program CPAS'!K27</f>
        <v>1050.0732553111154</v>
      </c>
      <c r="G27" s="464">
        <f>'Residential Program CPAS'!L27</f>
        <v>1048.2401483802853</v>
      </c>
      <c r="H27" s="464">
        <f>'Residential Program CPAS'!M27</f>
        <v>1048.2401483802853</v>
      </c>
      <c r="I27" s="466" t="s">
        <v>69</v>
      </c>
      <c r="J27" s="464">
        <f>'Residential Program CPAS'!Q27</f>
        <v>905.02565482154967</v>
      </c>
      <c r="K27" s="466" t="s">
        <v>69</v>
      </c>
      <c r="L27" s="464">
        <f>'Residential Program CPAS'!AJ27</f>
        <v>12261.734917572481</v>
      </c>
    </row>
    <row r="28" spans="1:12" ht="15.75" customHeight="1" x14ac:dyDescent="0.3">
      <c r="A28" s="462" t="str">
        <f>'Residential Program CPAS'!A28</f>
        <v>(b-25) Conversions</v>
      </c>
      <c r="B28" s="463">
        <f>'Residential Program CPAS'!B28</f>
        <v>13.581913774371449</v>
      </c>
      <c r="C28" s="464">
        <f>'Residential Program CPAS'!C28</f>
        <v>21821.12440139466</v>
      </c>
      <c r="D28" s="465">
        <f>'Residential Program CPAS'!D28</f>
        <v>0.99147240117296143</v>
      </c>
      <c r="E28" s="464">
        <f>'Residential Program CPAS'!J28</f>
        <v>21635.042606544663</v>
      </c>
      <c r="F28" s="464">
        <f>'Residential Program CPAS'!K28</f>
        <v>21635.042606544663</v>
      </c>
      <c r="G28" s="464">
        <f>'Residential Program CPAS'!L28</f>
        <v>21635.042606544663</v>
      </c>
      <c r="H28" s="464">
        <f>'Residential Program CPAS'!M28</f>
        <v>21635.042606544663</v>
      </c>
      <c r="I28" s="466" t="s">
        <v>69</v>
      </c>
      <c r="J28" s="464">
        <f>'Residential Program CPAS'!Q28</f>
        <v>18342.807665516168</v>
      </c>
      <c r="K28" s="466" t="s">
        <v>69</v>
      </c>
      <c r="L28" s="464">
        <f>'Residential Program CPAS'!AJ28</f>
        <v>244519.77908765158</v>
      </c>
    </row>
    <row r="29" spans="1:12" ht="15.75" customHeight="1" x14ac:dyDescent="0.3">
      <c r="A29" s="467" t="s">
        <v>372</v>
      </c>
      <c r="B29" s="468"/>
      <c r="C29" s="469">
        <f>SUM(C5:C28)</f>
        <v>224557.52593261414</v>
      </c>
      <c r="D29" s="470">
        <f>'Residential Program CPAS'!D29</f>
        <v>0.89121291495919874</v>
      </c>
      <c r="E29" s="469">
        <f>'Residential Program CPAS'!J29</f>
        <v>200128.56726243091</v>
      </c>
      <c r="F29" s="469">
        <f>'Residential Program CPAS'!K29</f>
        <v>200128.56726243091</v>
      </c>
      <c r="G29" s="469">
        <f>'Residential Program CPAS'!L29</f>
        <v>199405.20063861262</v>
      </c>
      <c r="H29" s="469">
        <f>'Residential Program CPAS'!M29</f>
        <v>199405.20063861262</v>
      </c>
      <c r="I29" s="471" t="s">
        <v>69</v>
      </c>
      <c r="J29" s="469">
        <f>'Residential Program CPAS'!Q29</f>
        <v>182733.5216839221</v>
      </c>
      <c r="K29" s="471" t="s">
        <v>69</v>
      </c>
      <c r="L29" s="469">
        <f>SUM(L5:L28)</f>
        <v>2022863.2609911582</v>
      </c>
    </row>
    <row r="30" spans="1:12" ht="15.75" customHeight="1" x14ac:dyDescent="0.3">
      <c r="A30" s="467" t="s">
        <v>373</v>
      </c>
      <c r="B30" s="472"/>
      <c r="C30" s="473"/>
      <c r="D30" s="474"/>
      <c r="E30" s="469">
        <f>'Residential Program CPAS'!J30</f>
        <v>0</v>
      </c>
      <c r="F30" s="469">
        <f>'Residential Program CPAS'!K30</f>
        <v>0</v>
      </c>
      <c r="G30" s="469">
        <f>'Residential Program CPAS'!L30</f>
        <v>723.36662381829228</v>
      </c>
      <c r="H30" s="469">
        <f>'Residential Program CPAS'!M30</f>
        <v>0</v>
      </c>
      <c r="I30" s="471" t="s">
        <v>69</v>
      </c>
      <c r="J30" s="469">
        <f>'Residential Program CPAS'!Q30</f>
        <v>8537.0915010480967</v>
      </c>
      <c r="K30" s="471" t="s">
        <v>69</v>
      </c>
      <c r="L30" s="475"/>
    </row>
    <row r="31" spans="1:12" ht="15.75" customHeight="1" x14ac:dyDescent="0.3">
      <c r="A31" s="467" t="s">
        <v>374</v>
      </c>
      <c r="B31" s="472"/>
      <c r="C31" s="473"/>
      <c r="D31" s="474"/>
      <c r="E31" s="469">
        <f>'Residential Program CPAS'!J31</f>
        <v>0</v>
      </c>
      <c r="F31" s="469">
        <f>'Residential Program CPAS'!K31</f>
        <v>0</v>
      </c>
      <c r="G31" s="469">
        <f>'Residential Program CPAS'!L31</f>
        <v>723.36662381829228</v>
      </c>
      <c r="H31" s="469">
        <f>'Residential Program CPAS'!M31</f>
        <v>723.36662381829228</v>
      </c>
      <c r="I31" s="471" t="s">
        <v>69</v>
      </c>
      <c r="J31" s="469">
        <f>'Residential Program CPAS'!Q31</f>
        <v>17395.045578508812</v>
      </c>
      <c r="K31" s="471" t="s">
        <v>69</v>
      </c>
      <c r="L31" s="475"/>
    </row>
    <row r="32" spans="1:12" ht="15.75" customHeight="1" x14ac:dyDescent="0.3">
      <c r="A32" s="476" t="s">
        <v>70</v>
      </c>
      <c r="B32" s="477">
        <f>'Residential Program CPAS'!B32</f>
        <v>10.489546432960383</v>
      </c>
      <c r="C32" s="348"/>
      <c r="D32" s="348"/>
      <c r="E32" s="348"/>
      <c r="F32" s="348"/>
      <c r="G32" s="348"/>
      <c r="H32" s="348"/>
      <c r="I32" s="478"/>
      <c r="J32" s="348"/>
      <c r="K32" s="478"/>
      <c r="L32" s="348"/>
    </row>
  </sheetData>
  <mergeCells count="5">
    <mergeCell ref="A3:A4"/>
    <mergeCell ref="B3:B4"/>
    <mergeCell ref="L3:L4"/>
    <mergeCell ref="C3:C4"/>
    <mergeCell ref="D3:D4"/>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1DD3-7CA5-4B89-A5C5-7AB7B6FFE588}">
  <dimension ref="A1:L23"/>
  <sheetViews>
    <sheetView workbookViewId="0">
      <selection activeCell="E13" sqref="E13:L15"/>
    </sheetView>
    <sheetView workbookViewId="1"/>
  </sheetViews>
  <sheetFormatPr defaultColWidth="8.88671875" defaultRowHeight="15.75" x14ac:dyDescent="0.3"/>
  <cols>
    <col min="1" max="1" width="24.77734375" customWidth="1"/>
    <col min="2" max="2" width="4.77734375" customWidth="1"/>
    <col min="3" max="3" width="13.77734375" customWidth="1"/>
    <col min="4" max="4" width="5.77734375" customWidth="1"/>
    <col min="5" max="8" width="7.44140625" customWidth="1"/>
    <col min="9" max="9" width="2.21875" style="25" bestFit="1" customWidth="1"/>
    <col min="10" max="10" width="7.44140625" customWidth="1"/>
    <col min="11" max="11" width="2.21875" style="25" bestFit="1" customWidth="1"/>
    <col min="12" max="12" width="10.33203125" customWidth="1"/>
  </cols>
  <sheetData>
    <row r="1" spans="1:12" ht="15.75" customHeight="1" x14ac:dyDescent="0.3">
      <c r="A1" s="3" t="s">
        <v>695</v>
      </c>
    </row>
    <row r="2" spans="1:12" ht="15.75" customHeight="1" x14ac:dyDescent="0.3"/>
    <row r="3" spans="1:12" ht="15.75" customHeight="1" x14ac:dyDescent="0.3">
      <c r="A3" s="650" t="s">
        <v>34</v>
      </c>
      <c r="B3" s="652" t="s">
        <v>70</v>
      </c>
      <c r="C3" s="559" t="s">
        <v>68</v>
      </c>
      <c r="D3" s="652" t="s">
        <v>60</v>
      </c>
      <c r="E3" s="181" t="s">
        <v>62</v>
      </c>
      <c r="F3" s="181"/>
      <c r="G3" s="181"/>
      <c r="H3" s="181"/>
      <c r="I3" s="181"/>
      <c r="J3" s="181"/>
      <c r="K3" s="182"/>
      <c r="L3" s="559" t="s">
        <v>71</v>
      </c>
    </row>
    <row r="4" spans="1:12" ht="15.75" customHeight="1" x14ac:dyDescent="0.3">
      <c r="A4" s="651"/>
      <c r="B4" s="575"/>
      <c r="C4" s="560"/>
      <c r="D4" s="575"/>
      <c r="E4" s="24">
        <f>'Business Program CPAS by Init'!J4</f>
        <v>2023</v>
      </c>
      <c r="F4" s="24">
        <f>'Business Program CPAS by Init'!K4</f>
        <v>2024</v>
      </c>
      <c r="G4" s="24">
        <f>'Business Program CPAS by Init'!L4</f>
        <v>2025</v>
      </c>
      <c r="H4" s="24">
        <f>'Business Program CPAS by Init'!M4</f>
        <v>2026</v>
      </c>
      <c r="I4" s="24" t="s">
        <v>69</v>
      </c>
      <c r="J4" s="24">
        <f>'Business Program CPAS by Init'!Q4</f>
        <v>2030</v>
      </c>
      <c r="K4" s="24" t="s">
        <v>69</v>
      </c>
      <c r="L4" s="560"/>
    </row>
    <row r="5" spans="1:12" ht="15.75" customHeight="1" x14ac:dyDescent="0.3">
      <c r="A5" s="462" t="str">
        <f>'Business Program CPAS by Init'!A5</f>
        <v>Standard</v>
      </c>
      <c r="B5" s="463">
        <f>'Business Program CPAS by Init'!B5</f>
        <v>13.065143732961971</v>
      </c>
      <c r="C5" s="464">
        <f>'Business Program CPAS by Init'!C5</f>
        <v>32620.839002303201</v>
      </c>
      <c r="D5" s="465">
        <f>'Business Program CPAS by Init'!D5</f>
        <v>0.83661680402131522</v>
      </c>
      <c r="E5" s="464">
        <f>'Business Program CPAS by Init'!J5</f>
        <v>27291.142070600774</v>
      </c>
      <c r="F5" s="464">
        <f>'Business Program CPAS by Init'!K5</f>
        <v>27291.142070600774</v>
      </c>
      <c r="G5" s="464">
        <f>'Business Program CPAS by Init'!L5</f>
        <v>27270.23204286594</v>
      </c>
      <c r="H5" s="464">
        <f>'Business Program CPAS by Init'!M5</f>
        <v>27104.952655795856</v>
      </c>
      <c r="I5" s="466" t="s">
        <v>69</v>
      </c>
      <c r="J5" s="464">
        <f>'Business Program CPAS by Init'!Q5</f>
        <v>26226.169325805546</v>
      </c>
      <c r="K5" s="466" t="s">
        <v>69</v>
      </c>
      <c r="L5" s="464">
        <f>'Business Program CPAS by Init'!AO5</f>
        <v>350076.87417026598</v>
      </c>
    </row>
    <row r="6" spans="1:12" ht="15.75" customHeight="1" x14ac:dyDescent="0.3">
      <c r="A6" s="462" t="str">
        <f>'Business Program CPAS by Init'!A6</f>
        <v>Custom</v>
      </c>
      <c r="B6" s="463">
        <f>'Business Program CPAS by Init'!B6</f>
        <v>16.505360602393143</v>
      </c>
      <c r="C6" s="464">
        <f>'Business Program CPAS by Init'!C6</f>
        <v>21505.035064466712</v>
      </c>
      <c r="D6" s="465">
        <f>'Business Program CPAS by Init'!D6</f>
        <v>0.7861999999999999</v>
      </c>
      <c r="E6" s="464">
        <f>'Business Program CPAS by Init'!J6</f>
        <v>16907.258567683726</v>
      </c>
      <c r="F6" s="464">
        <f>'Business Program CPAS by Init'!K6</f>
        <v>16907.258567683726</v>
      </c>
      <c r="G6" s="464">
        <f>'Business Program CPAS by Init'!L6</f>
        <v>16907.258567683726</v>
      </c>
      <c r="H6" s="464">
        <f>'Business Program CPAS by Init'!M6</f>
        <v>16907.258567683726</v>
      </c>
      <c r="I6" s="466" t="s">
        <v>69</v>
      </c>
      <c r="J6" s="464">
        <f>'Business Program CPAS by Init'!Q6</f>
        <v>16788.07802630082</v>
      </c>
      <c r="K6" s="466" t="s">
        <v>69</v>
      </c>
      <c r="L6" s="464">
        <f>'Business Program CPAS by Init'!AO6</f>
        <v>279060.39945752121</v>
      </c>
    </row>
    <row r="7" spans="1:12" ht="15.75" customHeight="1" x14ac:dyDescent="0.3">
      <c r="A7" s="462" t="str">
        <f>'Business Program CPAS by Init'!A7</f>
        <v>Retro-Commissioning</v>
      </c>
      <c r="B7" s="463">
        <f>'Business Program CPAS by Init'!B7</f>
        <v>7.2978441315739007</v>
      </c>
      <c r="C7" s="464">
        <f>'Business Program CPAS by Init'!C7</f>
        <v>5285.3055974694016</v>
      </c>
      <c r="D7" s="465">
        <f>'Business Program CPAS by Init'!D7</f>
        <v>0.93050303596608985</v>
      </c>
      <c r="E7" s="464">
        <f>'Business Program CPAS by Init'!J7</f>
        <v>4917.9929044538467</v>
      </c>
      <c r="F7" s="464">
        <f>'Business Program CPAS by Init'!K7</f>
        <v>4917.9929044538467</v>
      </c>
      <c r="G7" s="464">
        <f>'Business Program CPAS by Init'!L7</f>
        <v>4917.9929044538467</v>
      </c>
      <c r="H7" s="464">
        <f>'Business Program CPAS by Init'!M7</f>
        <v>4917.9929044538467</v>
      </c>
      <c r="I7" s="466" t="s">
        <v>69</v>
      </c>
      <c r="J7" s="464">
        <f>'Business Program CPAS by Init'!Q7</f>
        <v>1464.0034478762839</v>
      </c>
      <c r="K7" s="466" t="s">
        <v>69</v>
      </c>
      <c r="L7" s="464">
        <f>'Business Program CPAS by Init'!AO7</f>
        <v>35889.953779053212</v>
      </c>
    </row>
    <row r="8" spans="1:12" ht="15.75" customHeight="1" x14ac:dyDescent="0.3">
      <c r="A8" s="462" t="str">
        <f>'Business Program CPAS by Init'!A8</f>
        <v>Streetlighting</v>
      </c>
      <c r="B8" s="463">
        <f>'Business Program CPAS by Init'!B8</f>
        <v>20.000000000000004</v>
      </c>
      <c r="C8" s="464">
        <f>'Business Program CPAS by Init'!C8</f>
        <v>20049.764553117002</v>
      </c>
      <c r="D8" s="465">
        <f>'Business Program CPAS by Init'!D8</f>
        <v>0.99794516481663142</v>
      </c>
      <c r="E8" s="464">
        <f>'Business Program CPAS by Init'!J8</f>
        <v>20008.565591495</v>
      </c>
      <c r="F8" s="464">
        <f>'Business Program CPAS by Init'!K8</f>
        <v>20008.565591495</v>
      </c>
      <c r="G8" s="464">
        <f>'Business Program CPAS by Init'!L8</f>
        <v>20008.565591495</v>
      </c>
      <c r="H8" s="464">
        <f>'Business Program CPAS by Init'!M8</f>
        <v>18463.921984494998</v>
      </c>
      <c r="I8" s="466" t="s">
        <v>69</v>
      </c>
      <c r="J8" s="464">
        <f>'Business Program CPAS by Init'!Q8</f>
        <v>18463.921984494998</v>
      </c>
      <c r="K8" s="466" t="s">
        <v>69</v>
      </c>
      <c r="L8" s="464">
        <f>'Business Program CPAS by Init'!AO8</f>
        <v>373912.37051090016</v>
      </c>
    </row>
    <row r="9" spans="1:12" ht="15.75" customHeight="1" x14ac:dyDescent="0.3">
      <c r="A9" s="462" t="str">
        <f>'Business Program CPAS by Init'!A9</f>
        <v>Small Business</v>
      </c>
      <c r="B9" s="463">
        <f>'Business Program CPAS by Init'!B9</f>
        <v>12.551403839417528</v>
      </c>
      <c r="C9" s="464">
        <f>'Business Program CPAS by Init'!C9</f>
        <v>62232.919479958255</v>
      </c>
      <c r="D9" s="465">
        <f>'Business Program CPAS by Init'!D9</f>
        <v>0.89099999999999813</v>
      </c>
      <c r="E9" s="464">
        <f>'Business Program CPAS by Init'!J9</f>
        <v>55449.531256642687</v>
      </c>
      <c r="F9" s="464">
        <f>'Business Program CPAS by Init'!K9</f>
        <v>55449.531256642687</v>
      </c>
      <c r="G9" s="464">
        <f>'Business Program CPAS by Init'!L9</f>
        <v>55286.168128941725</v>
      </c>
      <c r="H9" s="464">
        <f>'Business Program CPAS by Init'!M9</f>
        <v>53693.903312596463</v>
      </c>
      <c r="I9" s="466" t="s">
        <v>69</v>
      </c>
      <c r="J9" s="464">
        <f>'Business Program CPAS by Init'!Q9</f>
        <v>49233.731452584521</v>
      </c>
      <c r="K9" s="466" t="s">
        <v>69</v>
      </c>
      <c r="L9" s="464">
        <f>'Business Program CPAS by Init'!AO9</f>
        <v>661439.31334227615</v>
      </c>
    </row>
    <row r="10" spans="1:12" ht="15.75" customHeight="1" x14ac:dyDescent="0.3">
      <c r="A10" s="462" t="str">
        <f>'Business Program CPAS by Init'!A10</f>
        <v>Midstream</v>
      </c>
      <c r="B10" s="463">
        <f>'Business Program CPAS by Init'!B10</f>
        <v>14.570035402840778</v>
      </c>
      <c r="C10" s="464">
        <f>'Business Program CPAS by Init'!C10</f>
        <v>30384.046203198486</v>
      </c>
      <c r="D10" s="465">
        <f>'Business Program CPAS by Init'!D10</f>
        <v>0.91078142837954368</v>
      </c>
      <c r="E10" s="464">
        <f>'Business Program CPAS by Init'!J10</f>
        <v>27673.225000899169</v>
      </c>
      <c r="F10" s="464">
        <f>'Business Program CPAS by Init'!K10</f>
        <v>27673.225000899169</v>
      </c>
      <c r="G10" s="464">
        <f>'Business Program CPAS by Init'!L10</f>
        <v>27673.225000899169</v>
      </c>
      <c r="H10" s="464">
        <f>'Business Program CPAS by Init'!M10</f>
        <v>27673.138871839987</v>
      </c>
      <c r="I10" s="466" t="s">
        <v>69</v>
      </c>
      <c r="J10" s="464">
        <f>'Business Program CPAS by Init'!Q10</f>
        <v>27664.281241158795</v>
      </c>
      <c r="K10" s="466" t="s">
        <v>69</v>
      </c>
      <c r="L10" s="464">
        <f>'Business Program CPAS by Init'!AO10</f>
        <v>403381.34036475082</v>
      </c>
    </row>
    <row r="11" spans="1:12" ht="15.75" customHeight="1" x14ac:dyDescent="0.3">
      <c r="A11" s="462" t="str">
        <f>'Business Program CPAS by Init'!A11</f>
        <v>Midstream - Carryover</v>
      </c>
      <c r="B11" s="463">
        <f>'Business Program CPAS by Init'!B11</f>
        <v>14.345648375298071</v>
      </c>
      <c r="C11" s="464">
        <f>'Business Program CPAS by Init'!C11</f>
        <v>5734.6558450052053</v>
      </c>
      <c r="D11" s="465">
        <f>'Business Program CPAS by Init'!D11</f>
        <v>0.85269755706704242</v>
      </c>
      <c r="E11" s="464">
        <f>'Business Program CPAS by Init'!J11</f>
        <v>4889.9270296561745</v>
      </c>
      <c r="F11" s="464">
        <f>'Business Program CPAS by Init'!K11</f>
        <v>4889.9270296561745</v>
      </c>
      <c r="G11" s="464">
        <f>'Business Program CPAS by Init'!L11</f>
        <v>4889.9270296561745</v>
      </c>
      <c r="H11" s="464">
        <f>'Business Program CPAS by Init'!M11</f>
        <v>4889.9270296561745</v>
      </c>
      <c r="I11" s="466" t="s">
        <v>69</v>
      </c>
      <c r="J11" s="464">
        <f>'Business Program CPAS by Init'!Q11</f>
        <v>4554.4767754115164</v>
      </c>
      <c r="K11" s="466" t="s">
        <v>69</v>
      </c>
      <c r="L11" s="464">
        <f>'Business Program CPAS by Init'!AO11</f>
        <v>69303.502189987848</v>
      </c>
    </row>
    <row r="12" spans="1:12" ht="15.75" customHeight="1" x14ac:dyDescent="0.3">
      <c r="A12" s="462" t="str">
        <f>'Business Program CPAS by Init'!A12</f>
        <v>(b-25) Conversions</v>
      </c>
      <c r="B12" s="463">
        <f>'Business Program CPAS by Init'!B12</f>
        <v>23.656886642642242</v>
      </c>
      <c r="C12" s="464">
        <f>'Business Program CPAS by Init'!C12</f>
        <v>20792.370292564447</v>
      </c>
      <c r="D12" s="465">
        <f>'Business Program CPAS by Init'!D12</f>
        <v>0.79240545251720151</v>
      </c>
      <c r="E12" s="464">
        <f>'Business Program CPAS by Init'!J12</f>
        <v>16475.987590584748</v>
      </c>
      <c r="F12" s="464">
        <f>'Business Program CPAS by Init'!K12</f>
        <v>16475.987590584748</v>
      </c>
      <c r="G12" s="464">
        <f>'Business Program CPAS by Init'!L12</f>
        <v>16475.987590584748</v>
      </c>
      <c r="H12" s="464">
        <f>'Business Program CPAS by Init'!M12</f>
        <v>16475.987590584748</v>
      </c>
      <c r="I12" s="466" t="s">
        <v>69</v>
      </c>
      <c r="J12" s="464">
        <f>'Business Program CPAS by Init'!Q12</f>
        <v>16129.389007523667</v>
      </c>
      <c r="K12" s="466" t="s">
        <v>69</v>
      </c>
      <c r="L12" s="464">
        <f>'Business Program CPAS by Init'!AO12</f>
        <v>392161.75277174509</v>
      </c>
    </row>
    <row r="13" spans="1:12" ht="15.75" customHeight="1" x14ac:dyDescent="0.3">
      <c r="A13" s="467" t="str">
        <f>'Business Program CPAS by Init'!A13</f>
        <v>2023 Portfolio CPAS</v>
      </c>
      <c r="B13" s="468"/>
      <c r="C13" s="469">
        <f>'Business Program CPAS by Init'!C13</f>
        <v>198604.93603808273</v>
      </c>
      <c r="D13" s="470">
        <f>'Business Program CPAS by Init'!D13</f>
        <v>0.87416573563270106</v>
      </c>
      <c r="E13" s="469">
        <f>'Business Program CPAS by Init'!J13</f>
        <v>173613.63001201613</v>
      </c>
      <c r="F13" s="469">
        <f>'Business Program CPAS by Init'!K13</f>
        <v>173613.63001201613</v>
      </c>
      <c r="G13" s="469">
        <f>'Business Program CPAS by Init'!L13</f>
        <v>173429.35685658036</v>
      </c>
      <c r="H13" s="469">
        <f>'Business Program CPAS by Init'!M13</f>
        <v>170127.08291710581</v>
      </c>
      <c r="I13" s="471" t="s">
        <v>69</v>
      </c>
      <c r="J13" s="469">
        <f>'Business Program CPAS by Init'!Q13</f>
        <v>160524.05126115616</v>
      </c>
      <c r="K13" s="471" t="s">
        <v>69</v>
      </c>
      <c r="L13" s="469">
        <f>'Business Program CPAS by Init'!AO13</f>
        <v>2565225.5065865004</v>
      </c>
    </row>
    <row r="14" spans="1:12" ht="15.75" customHeight="1" x14ac:dyDescent="0.3">
      <c r="A14" s="467" t="str">
        <f>'Business Program CPAS by Init'!A14</f>
        <v>Expiring 2023 Portfolio CPAS</v>
      </c>
      <c r="B14" s="472"/>
      <c r="C14" s="473"/>
      <c r="D14" s="474"/>
      <c r="E14" s="469">
        <f>'Business Program CPAS by Init'!J14</f>
        <v>0</v>
      </c>
      <c r="F14" s="469">
        <f>'Business Program CPAS by Init'!K14</f>
        <v>0</v>
      </c>
      <c r="G14" s="469">
        <f>'Business Program CPAS by Init'!L14</f>
        <v>184.27315543577424</v>
      </c>
      <c r="H14" s="469">
        <f>'Business Program CPAS by Init'!M14</f>
        <v>3302.273939474544</v>
      </c>
      <c r="I14" s="471" t="s">
        <v>69</v>
      </c>
      <c r="J14" s="469">
        <f>'Business Program CPAS by Init'!Q14</f>
        <v>4806.463921691291</v>
      </c>
      <c r="K14" s="471" t="s">
        <v>69</v>
      </c>
      <c r="L14" s="475"/>
    </row>
    <row r="15" spans="1:12" ht="15.75" customHeight="1" x14ac:dyDescent="0.3">
      <c r="A15" s="467" t="str">
        <f>'Business Program CPAS by Init'!A15</f>
        <v>Expired 2023 Portfolio CPAS</v>
      </c>
      <c r="B15" s="472"/>
      <c r="C15" s="473"/>
      <c r="D15" s="474"/>
      <c r="E15" s="469">
        <f>'Business Program CPAS by Init'!J15</f>
        <v>0</v>
      </c>
      <c r="F15" s="469">
        <f>'Business Program CPAS by Init'!K15</f>
        <v>0</v>
      </c>
      <c r="G15" s="469">
        <f>'Business Program CPAS by Init'!L15</f>
        <v>184.27315543577424</v>
      </c>
      <c r="H15" s="469">
        <f>'Business Program CPAS by Init'!M15</f>
        <v>3486.5470949103183</v>
      </c>
      <c r="I15" s="471" t="s">
        <v>69</v>
      </c>
      <c r="J15" s="469">
        <f>'Business Program CPAS by Init'!Q15</f>
        <v>13089.578750859975</v>
      </c>
      <c r="K15" s="471" t="s">
        <v>69</v>
      </c>
      <c r="L15" s="475"/>
    </row>
    <row r="16" spans="1:12" ht="15.75" customHeight="1" x14ac:dyDescent="0.3">
      <c r="A16" s="476" t="str">
        <f>'Business Program CPAS by Init'!A16</f>
        <v>WAML</v>
      </c>
      <c r="B16" s="477">
        <f>'Business Program CPAS by Init'!B16</f>
        <v>15.199361270620697</v>
      </c>
      <c r="C16" s="348"/>
      <c r="D16" s="348"/>
      <c r="E16" s="348"/>
      <c r="F16" s="348"/>
      <c r="G16" s="348"/>
      <c r="H16" s="348"/>
      <c r="I16" s="478"/>
      <c r="J16" s="348"/>
      <c r="K16" s="478"/>
      <c r="L16" s="348"/>
    </row>
    <row r="19" spans="3:3" x14ac:dyDescent="0.3">
      <c r="C19" s="82"/>
    </row>
    <row r="20" spans="3:3" x14ac:dyDescent="0.3">
      <c r="C20" s="82"/>
    </row>
    <row r="21" spans="3:3" x14ac:dyDescent="0.3">
      <c r="C21" s="82"/>
    </row>
    <row r="22" spans="3:3" x14ac:dyDescent="0.3">
      <c r="C22" s="82"/>
    </row>
    <row r="23" spans="3:3" x14ac:dyDescent="0.3">
      <c r="C23" s="82"/>
    </row>
  </sheetData>
  <mergeCells count="5">
    <mergeCell ref="L3:L4"/>
    <mergeCell ref="A3:A4"/>
    <mergeCell ref="B3:B4"/>
    <mergeCell ref="C3:C4"/>
    <mergeCell ref="D3:D4"/>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1D35-7CD6-4EBB-AFF5-70738F084916}">
  <dimension ref="A1"/>
  <sheetViews>
    <sheetView workbookViewId="0">
      <selection activeCell="O25" sqref="A23:O25"/>
    </sheetView>
    <sheetView workbookViewId="1"/>
  </sheetViews>
  <sheetFormatPr defaultRowHeight="15.75" x14ac:dyDescent="0.3"/>
  <sheetData>
    <row r="1" ht="15.75" customHeight="1" x14ac:dyDescent="0.3"/>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15F3-88D7-4AA7-83B1-F60D403FA163}">
  <dimension ref="A1:AP27"/>
  <sheetViews>
    <sheetView topLeftCell="V1" workbookViewId="0">
      <selection activeCell="K14" sqref="K14"/>
    </sheetView>
    <sheetView workbookViewId="1"/>
  </sheetViews>
  <sheetFormatPr defaultRowHeight="15.75" x14ac:dyDescent="0.3"/>
  <cols>
    <col min="1" max="1" width="32.77734375" customWidth="1"/>
    <col min="2" max="2" width="8.77734375" customWidth="1"/>
    <col min="3" max="3" width="14.77734375" customWidth="1"/>
    <col min="4" max="4" width="5.77734375" customWidth="1"/>
    <col min="5" max="9" width="7.77734375" hidden="1" customWidth="1"/>
    <col min="10" max="41" width="7.77734375" customWidth="1"/>
    <col min="42" max="42" width="9.77734375" customWidth="1"/>
  </cols>
  <sheetData>
    <row r="1" spans="1:42" ht="15.75" customHeight="1" x14ac:dyDescent="0.3">
      <c r="A1" s="54" t="s">
        <v>666</v>
      </c>
    </row>
    <row r="3" spans="1:42" ht="15.75" customHeight="1" x14ac:dyDescent="0.3">
      <c r="A3" s="561" t="s">
        <v>34</v>
      </c>
      <c r="B3" s="563" t="s">
        <v>70</v>
      </c>
      <c r="C3" s="563" t="s">
        <v>412</v>
      </c>
      <c r="D3" s="563" t="s">
        <v>60</v>
      </c>
      <c r="E3" s="58"/>
      <c r="F3" s="121"/>
      <c r="G3" s="121"/>
      <c r="H3" s="121"/>
      <c r="I3" s="114"/>
      <c r="J3" s="151" t="s">
        <v>414</v>
      </c>
      <c r="K3" s="113"/>
      <c r="L3" s="113"/>
      <c r="M3" s="113"/>
      <c r="N3" s="113"/>
      <c r="O3" s="113"/>
      <c r="P3" s="113"/>
      <c r="Q3" s="113"/>
      <c r="R3" s="113"/>
      <c r="S3" s="113"/>
      <c r="T3" s="114"/>
      <c r="U3" s="29"/>
      <c r="V3" s="29"/>
      <c r="W3" s="29"/>
      <c r="X3" s="29"/>
      <c r="Y3" s="29"/>
      <c r="Z3" s="29"/>
      <c r="AA3" s="29"/>
      <c r="AB3" s="29"/>
      <c r="AC3" s="29"/>
      <c r="AD3" s="29"/>
      <c r="AE3" s="29"/>
      <c r="AF3" s="29"/>
      <c r="AG3" s="29"/>
      <c r="AH3" s="29"/>
      <c r="AI3" s="29"/>
      <c r="AJ3" s="29"/>
      <c r="AK3" s="29"/>
      <c r="AL3" s="29"/>
      <c r="AM3" s="29"/>
      <c r="AN3" s="29"/>
      <c r="AO3" s="29"/>
      <c r="AP3" s="559" t="s">
        <v>1</v>
      </c>
    </row>
    <row r="4" spans="1:42" x14ac:dyDescent="0.3">
      <c r="A4" s="566"/>
      <c r="B4" s="565"/>
      <c r="C4" s="565"/>
      <c r="D4" s="564"/>
      <c r="E4" s="48">
        <v>2018</v>
      </c>
      <c r="F4" s="47">
        <f>E4+1</f>
        <v>2019</v>
      </c>
      <c r="G4" s="47">
        <f t="shared" ref="G4:AO4" si="0">F4+1</f>
        <v>2020</v>
      </c>
      <c r="H4" s="47">
        <f t="shared" si="0"/>
        <v>2021</v>
      </c>
      <c r="I4" s="47">
        <f t="shared" si="0"/>
        <v>2022</v>
      </c>
      <c r="J4" s="47">
        <f>I4+1</f>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si="0"/>
        <v>2048</v>
      </c>
      <c r="AJ4" s="47">
        <f t="shared" si="0"/>
        <v>2049</v>
      </c>
      <c r="AK4" s="47">
        <f t="shared" si="0"/>
        <v>2050</v>
      </c>
      <c r="AL4" s="47">
        <f t="shared" si="0"/>
        <v>2051</v>
      </c>
      <c r="AM4" s="47">
        <f t="shared" si="0"/>
        <v>2052</v>
      </c>
      <c r="AN4" s="47">
        <f t="shared" si="0"/>
        <v>2053</v>
      </c>
      <c r="AO4" s="47">
        <f t="shared" si="0"/>
        <v>2054</v>
      </c>
      <c r="AP4" s="560"/>
    </row>
    <row r="5" spans="1:42" x14ac:dyDescent="0.3">
      <c r="A5" s="246" t="s">
        <v>672</v>
      </c>
      <c r="B5" s="247">
        <f>'Retail Products'!B11</f>
        <v>9.3873452844773659</v>
      </c>
      <c r="C5" s="248">
        <f>'Retail Products'!C8</f>
        <v>142237.88415332438</v>
      </c>
      <c r="D5" s="252">
        <f>'Retail Products'!D8</f>
        <v>0.88240207809608984</v>
      </c>
      <c r="E5" s="86"/>
      <c r="F5" s="86"/>
      <c r="G5" s="86"/>
      <c r="H5" s="86"/>
      <c r="I5" s="86"/>
      <c r="J5" s="223">
        <f>'Retail Products'!J8</f>
        <v>125511.00456088432</v>
      </c>
      <c r="K5" s="223">
        <f>'Retail Products'!K8</f>
        <v>125511.00456088432</v>
      </c>
      <c r="L5" s="223">
        <f>'Retail Products'!L8</f>
        <v>125511.08536088432</v>
      </c>
      <c r="M5" s="223">
        <f>'Retail Products'!M8</f>
        <v>125511.08536088432</v>
      </c>
      <c r="N5" s="223">
        <f>'Retail Products'!N8</f>
        <v>125464.94476088432</v>
      </c>
      <c r="O5" s="223">
        <f>'Retail Products'!O8</f>
        <v>125339.24354941721</v>
      </c>
      <c r="P5" s="223">
        <f>'Retail Products'!P8</f>
        <v>125339.10044941721</v>
      </c>
      <c r="Q5" s="223">
        <f>'Retail Products'!Q8</f>
        <v>120209.9860539581</v>
      </c>
      <c r="R5" s="223">
        <f>'Retail Products'!R8</f>
        <v>39988.573553958144</v>
      </c>
      <c r="S5" s="223">
        <f>'Retail Products'!S8</f>
        <v>38556.517674425479</v>
      </c>
      <c r="T5" s="223">
        <f>'Retail Products'!T8</f>
        <v>32106.862774425477</v>
      </c>
      <c r="U5" s="223">
        <f>'Retail Products'!U8</f>
        <v>18413.977755800628</v>
      </c>
      <c r="V5" s="223">
        <f>'Retail Products'!V8</f>
        <v>17400.495786944284</v>
      </c>
      <c r="W5" s="223">
        <f>'Retail Products'!W8</f>
        <v>17400.495786944284</v>
      </c>
      <c r="X5" s="223">
        <f>'Retail Products'!X8</f>
        <v>17096.885609657355</v>
      </c>
      <c r="Y5" s="223">
        <f>'Retail Products'!Y8</f>
        <v>705.08155637459777</v>
      </c>
      <c r="Z5" s="223">
        <f>'Retail Products'!Z8</f>
        <v>511.905500521742</v>
      </c>
      <c r="AA5" s="223">
        <f>'Retail Products'!AA8</f>
        <v>473.25820020805554</v>
      </c>
      <c r="AB5" s="223">
        <f>'Retail Products'!AB8</f>
        <v>473.25820020805554</v>
      </c>
      <c r="AC5" s="223">
        <f>'Retail Products'!AC8</f>
        <v>375.38970020805556</v>
      </c>
      <c r="AD5" s="223">
        <f>'Retail Products'!AD8</f>
        <v>11.228200208055526</v>
      </c>
      <c r="AE5" s="223">
        <f>'Retail Products'!AE8</f>
        <v>0</v>
      </c>
      <c r="AF5" s="223">
        <f>'Retail Products'!AF8</f>
        <v>0</v>
      </c>
      <c r="AG5" s="223">
        <f>'Retail Products'!AG8</f>
        <v>0</v>
      </c>
      <c r="AH5" s="223">
        <f>'Retail Products'!AH8</f>
        <v>0</v>
      </c>
      <c r="AI5" s="223">
        <f>'Retail Products'!AI8</f>
        <v>0</v>
      </c>
      <c r="AJ5" s="223">
        <v>0</v>
      </c>
      <c r="AK5" s="223">
        <v>0</v>
      </c>
      <c r="AL5" s="223">
        <v>0</v>
      </c>
      <c r="AM5" s="223">
        <v>0</v>
      </c>
      <c r="AN5" s="223">
        <v>0</v>
      </c>
      <c r="AO5" s="223">
        <v>0</v>
      </c>
      <c r="AP5" s="258">
        <f t="shared" ref="AP5:AP21" si="1">SUM(F5:AO5)</f>
        <v>1181911.3849570977</v>
      </c>
    </row>
    <row r="6" spans="1:42" x14ac:dyDescent="0.3">
      <c r="A6" s="246" t="s">
        <v>673</v>
      </c>
      <c r="B6" s="247">
        <f>'Income Qualified'!B25</f>
        <v>12.653872691181427</v>
      </c>
      <c r="C6" s="248">
        <f>'Income Qualified'!C10</f>
        <v>9405.9215627200811</v>
      </c>
      <c r="D6" s="252">
        <f>'Income Qualified'!D10</f>
        <v>0.99963363541983452</v>
      </c>
      <c r="E6" s="86"/>
      <c r="F6" s="86"/>
      <c r="G6" s="86"/>
      <c r="H6" s="86"/>
      <c r="I6" s="86"/>
      <c r="J6" s="223">
        <f>'Income Qualified'!J10</f>
        <v>9402.4755662156858</v>
      </c>
      <c r="K6" s="223">
        <f>'Income Qualified'!K10</f>
        <v>9402.4755662156858</v>
      </c>
      <c r="L6" s="223">
        <f>'Income Qualified'!L10</f>
        <v>9402.4755662156858</v>
      </c>
      <c r="M6" s="223">
        <f>'Income Qualified'!M10</f>
        <v>9402.4755662156858</v>
      </c>
      <c r="N6" s="223">
        <f>'Income Qualified'!N10</f>
        <v>9402.4755662156858</v>
      </c>
      <c r="O6" s="223">
        <f>'Income Qualified'!O10</f>
        <v>9402.4755662156858</v>
      </c>
      <c r="P6" s="223">
        <f>'Income Qualified'!P10</f>
        <v>8689.2837174978322</v>
      </c>
      <c r="Q6" s="223">
        <f>'Income Qualified'!Q10</f>
        <v>8539.7792174978313</v>
      </c>
      <c r="R6" s="223">
        <f>'Income Qualified'!R10</f>
        <v>7859.0308913573781</v>
      </c>
      <c r="S6" s="223">
        <f>'Income Qualified'!S10</f>
        <v>7859.0308913573781</v>
      </c>
      <c r="T6" s="223">
        <f>'Income Qualified'!T10</f>
        <v>7527.4984184462028</v>
      </c>
      <c r="U6" s="223">
        <f>'Income Qualified'!U10</f>
        <v>2491.7213190353377</v>
      </c>
      <c r="V6" s="223">
        <f>'Income Qualified'!V10</f>
        <v>2475.6779665476211</v>
      </c>
      <c r="W6" s="223">
        <f>'Income Qualified'!W10</f>
        <v>2475.6779665476211</v>
      </c>
      <c r="X6" s="223">
        <f>'Income Qualified'!X10</f>
        <v>2475.5849665476208</v>
      </c>
      <c r="Y6" s="223">
        <f>'Income Qualified'!Y10</f>
        <v>2179.9216046038205</v>
      </c>
      <c r="Z6" s="223">
        <f>'Income Qualified'!Z10</f>
        <v>1435.7834650753002</v>
      </c>
      <c r="AA6" s="223">
        <f>'Income Qualified'!AA10</f>
        <v>1435.7834650753002</v>
      </c>
      <c r="AB6" s="223">
        <f>'Income Qualified'!AB10</f>
        <v>1381.2788720391536</v>
      </c>
      <c r="AC6" s="223">
        <f>'Income Qualified'!AC10</f>
        <v>1135.8268660398096</v>
      </c>
      <c r="AD6" s="223">
        <f>'Income Qualified'!AD10</f>
        <v>5.67699</v>
      </c>
      <c r="AE6" s="223">
        <f>'Income Qualified'!AE10</f>
        <v>5.67699</v>
      </c>
      <c r="AF6" s="223">
        <f>'Income Qualified'!AF10</f>
        <v>5.67699</v>
      </c>
      <c r="AG6" s="223">
        <f>'Income Qualified'!AG10</f>
        <v>5.67699</v>
      </c>
      <c r="AH6" s="223">
        <f>'Income Qualified'!AH10</f>
        <v>5.67699</v>
      </c>
      <c r="AI6" s="223">
        <f>'Income Qualified'!AI10</f>
        <v>0</v>
      </c>
      <c r="AJ6" s="223">
        <v>0</v>
      </c>
      <c r="AK6" s="223">
        <v>0</v>
      </c>
      <c r="AL6" s="223">
        <v>0</v>
      </c>
      <c r="AM6" s="223">
        <v>0</v>
      </c>
      <c r="AN6" s="223">
        <v>0</v>
      </c>
      <c r="AO6" s="223">
        <v>0</v>
      </c>
      <c r="AP6" s="258">
        <f t="shared" si="1"/>
        <v>114405.11797496238</v>
      </c>
    </row>
    <row r="7" spans="1:42" x14ac:dyDescent="0.3">
      <c r="A7" s="246" t="s">
        <v>674</v>
      </c>
      <c r="B7" s="247">
        <f>Multifamily!B11</f>
        <v>13.053778708019587</v>
      </c>
      <c r="C7" s="248">
        <f>Multifamily!C8</f>
        <v>11587.138857722955</v>
      </c>
      <c r="D7" s="252">
        <f>Multifamily!D8</f>
        <v>0.97095139265814334</v>
      </c>
      <c r="E7" s="86"/>
      <c r="F7" s="86"/>
      <c r="G7" s="86"/>
      <c r="H7" s="86"/>
      <c r="I7" s="86"/>
      <c r="J7" s="223">
        <f>Multifamily!J8</f>
        <v>11250.548610829392</v>
      </c>
      <c r="K7" s="223">
        <f>Multifamily!K8</f>
        <v>11250.548610829392</v>
      </c>
      <c r="L7" s="223">
        <f>Multifamily!L8</f>
        <v>11191.335329189711</v>
      </c>
      <c r="M7" s="223">
        <f>Multifamily!M8</f>
        <v>11191.335329189711</v>
      </c>
      <c r="N7" s="223">
        <f>Multifamily!N8</f>
        <v>11191.335329189711</v>
      </c>
      <c r="O7" s="223">
        <f>Multifamily!O8</f>
        <v>11191.335329189711</v>
      </c>
      <c r="P7" s="223">
        <f>Multifamily!P8</f>
        <v>10791.417966999375</v>
      </c>
      <c r="Q7" s="223">
        <f>Multifamily!Q8</f>
        <v>10526.161654999374</v>
      </c>
      <c r="R7" s="223">
        <f>Multifamily!R8</f>
        <v>8897.8899144574189</v>
      </c>
      <c r="S7" s="223">
        <f>Multifamily!S8</f>
        <v>8897.8899144574189</v>
      </c>
      <c r="T7" s="223">
        <f>Multifamily!T8</f>
        <v>7547.579495510945</v>
      </c>
      <c r="U7" s="223">
        <f>Multifamily!U8</f>
        <v>6185.4446242459744</v>
      </c>
      <c r="V7" s="223">
        <f>Multifamily!V8</f>
        <v>6185.4446242459744</v>
      </c>
      <c r="W7" s="223">
        <f>Multifamily!W8</f>
        <v>6185.4446242459744</v>
      </c>
      <c r="X7" s="223">
        <f>Multifamily!X8</f>
        <v>6185.4446242459744</v>
      </c>
      <c r="Y7" s="223">
        <f>Multifamily!Y8</f>
        <v>3519.8164227190991</v>
      </c>
      <c r="Z7" s="223">
        <f>Multifamily!Z8</f>
        <v>116.91620648642068</v>
      </c>
      <c r="AA7" s="223">
        <f>Multifamily!AA8</f>
        <v>116.91620648642068</v>
      </c>
      <c r="AB7" s="223">
        <f>Multifamily!AB8</f>
        <v>116.91620648642068</v>
      </c>
      <c r="AC7" s="223">
        <f>Multifamily!AC8</f>
        <v>116.91620648642068</v>
      </c>
      <c r="AD7" s="223">
        <f>Multifamily!AD8</f>
        <v>0</v>
      </c>
      <c r="AE7" s="223">
        <f>Multifamily!AE8</f>
        <v>0</v>
      </c>
      <c r="AF7" s="223">
        <f>Multifamily!AF8</f>
        <v>0</v>
      </c>
      <c r="AG7" s="223">
        <f>Multifamily!AG8</f>
        <v>0</v>
      </c>
      <c r="AH7" s="223">
        <f>Multifamily!AH8</f>
        <v>0</v>
      </c>
      <c r="AI7" s="223">
        <f>Multifamily!AI8</f>
        <v>0</v>
      </c>
      <c r="AJ7" s="223">
        <v>0</v>
      </c>
      <c r="AK7" s="223">
        <v>0</v>
      </c>
      <c r="AL7" s="223">
        <v>0</v>
      </c>
      <c r="AM7" s="223">
        <v>0</v>
      </c>
      <c r="AN7" s="223">
        <v>0</v>
      </c>
      <c r="AO7" s="223">
        <v>0</v>
      </c>
      <c r="AP7" s="258">
        <f t="shared" si="1"/>
        <v>142656.6372304908</v>
      </c>
    </row>
    <row r="8" spans="1:42" x14ac:dyDescent="0.3">
      <c r="A8" s="246" t="s">
        <v>675</v>
      </c>
      <c r="B8" s="247">
        <f>'Market Rate Single Family'!B19</f>
        <v>15.53511233799942</v>
      </c>
      <c r="C8" s="248">
        <f>'Market Rate Single Family'!C7</f>
        <v>12370.942117085646</v>
      </c>
      <c r="D8" s="252">
        <f>'Market Rate Single Family'!D7</f>
        <v>0.70218361641066329</v>
      </c>
      <c r="E8" s="86"/>
      <c r="F8" s="86"/>
      <c r="G8" s="86"/>
      <c r="H8" s="86"/>
      <c r="I8" s="86"/>
      <c r="J8" s="223">
        <f>'Market Rate Single Family'!J7</f>
        <v>8686.6728741821862</v>
      </c>
      <c r="K8" s="223">
        <f>'Market Rate Single Family'!K7</f>
        <v>8686.6728741821862</v>
      </c>
      <c r="L8" s="223">
        <f>'Market Rate Single Family'!L7</f>
        <v>8686.6728741821862</v>
      </c>
      <c r="M8" s="223">
        <f>'Market Rate Single Family'!M7</f>
        <v>8686.6728741821862</v>
      </c>
      <c r="N8" s="223">
        <f>'Market Rate Single Family'!N7</f>
        <v>8686.6728741821862</v>
      </c>
      <c r="O8" s="223">
        <f>'Market Rate Single Family'!O7</f>
        <v>8686.6728741821862</v>
      </c>
      <c r="P8" s="223">
        <f>'Market Rate Single Family'!P7</f>
        <v>8686.6728741821862</v>
      </c>
      <c r="Q8" s="223">
        <f>'Market Rate Single Family'!Q7</f>
        <v>8686.6728741821862</v>
      </c>
      <c r="R8" s="223">
        <f>'Market Rate Single Family'!R7</f>
        <v>8686.6728741821862</v>
      </c>
      <c r="S8" s="223">
        <f>'Market Rate Single Family'!S7</f>
        <v>8686.6728741821862</v>
      </c>
      <c r="T8" s="223">
        <f>'Market Rate Single Family'!T7</f>
        <v>8678.3534976237115</v>
      </c>
      <c r="U8" s="223">
        <f>'Market Rate Single Family'!U7</f>
        <v>8459.7688706272329</v>
      </c>
      <c r="V8" s="223">
        <f>'Market Rate Single Family'!V7</f>
        <v>8459.7688706272329</v>
      </c>
      <c r="W8" s="223">
        <f>'Market Rate Single Family'!W7</f>
        <v>8459.7688706272329</v>
      </c>
      <c r="X8" s="223">
        <f>'Market Rate Single Family'!X7</f>
        <v>8459.7688706272329</v>
      </c>
      <c r="Y8" s="223">
        <f>'Market Rate Single Family'!Y7</f>
        <v>3626.0718507936372</v>
      </c>
      <c r="Z8" s="223">
        <f>'Market Rate Single Family'!Z7</f>
        <v>859.03252619270438</v>
      </c>
      <c r="AA8" s="223">
        <f>'Market Rate Single Family'!AA7</f>
        <v>859.03252619270438</v>
      </c>
      <c r="AB8" s="223">
        <f>'Market Rate Single Family'!AB7</f>
        <v>61.42142517108649</v>
      </c>
      <c r="AC8" s="223">
        <f>'Market Rate Single Family'!AC7</f>
        <v>53.023744498817578</v>
      </c>
      <c r="AD8" s="223">
        <f>'Market Rate Single Family'!AD7</f>
        <v>0</v>
      </c>
      <c r="AE8" s="223">
        <f>'Market Rate Single Family'!AE7</f>
        <v>0</v>
      </c>
      <c r="AF8" s="223">
        <f>'Market Rate Single Family'!AF7</f>
        <v>0</v>
      </c>
      <c r="AG8" s="223">
        <f>'Market Rate Single Family'!AG7</f>
        <v>0</v>
      </c>
      <c r="AH8" s="223">
        <f>'Market Rate Single Family'!AH7</f>
        <v>0</v>
      </c>
      <c r="AI8" s="223">
        <f>'Market Rate Single Family'!AI7</f>
        <v>0</v>
      </c>
      <c r="AJ8" s="223">
        <v>0</v>
      </c>
      <c r="AK8" s="223">
        <v>0</v>
      </c>
      <c r="AL8" s="223">
        <v>0</v>
      </c>
      <c r="AM8" s="223">
        <v>0</v>
      </c>
      <c r="AN8" s="223">
        <v>0</v>
      </c>
      <c r="AO8" s="223">
        <v>0</v>
      </c>
      <c r="AP8" s="258">
        <f t="shared" si="1"/>
        <v>134842.7397948034</v>
      </c>
    </row>
    <row r="9" spans="1:42" x14ac:dyDescent="0.3">
      <c r="A9" s="246" t="s">
        <v>676</v>
      </c>
      <c r="B9" s="247">
        <f>Kits!B25</f>
        <v>9.0490948788341985</v>
      </c>
      <c r="C9" s="248">
        <f>Kits!C10</f>
        <v>7409.9391810254619</v>
      </c>
      <c r="D9" s="252">
        <f>Kits!D10</f>
        <v>1</v>
      </c>
      <c r="E9" s="86"/>
      <c r="F9" s="86"/>
      <c r="G9" s="86"/>
      <c r="H9" s="86"/>
      <c r="I9" s="86"/>
      <c r="J9" s="223">
        <f>Kits!J10</f>
        <v>7409.9391810254619</v>
      </c>
      <c r="K9" s="223">
        <f>Kits!K10</f>
        <v>7409.9391810254619</v>
      </c>
      <c r="L9" s="223">
        <f>Kits!L10</f>
        <v>6747.5381457776921</v>
      </c>
      <c r="M9" s="223">
        <f>Kits!M10</f>
        <v>6747.5381457776921</v>
      </c>
      <c r="N9" s="223">
        <f>Kits!N10</f>
        <v>6747.5381457776921</v>
      </c>
      <c r="O9" s="223">
        <f>Kits!O10</f>
        <v>6747.5381457776921</v>
      </c>
      <c r="P9" s="223">
        <f>Kits!P10</f>
        <v>6747.5381457776921</v>
      </c>
      <c r="Q9" s="223">
        <f>Kits!Q10</f>
        <v>5955.3652027356929</v>
      </c>
      <c r="R9" s="223">
        <f>Kits!R10</f>
        <v>2743.1979321093922</v>
      </c>
      <c r="S9" s="223">
        <f>Kits!S10</f>
        <v>2743.1979321093922</v>
      </c>
      <c r="T9" s="223">
        <f>Kits!T10</f>
        <v>897.16892692835404</v>
      </c>
      <c r="U9" s="223">
        <f>Kits!U10</f>
        <v>897.16892692835404</v>
      </c>
      <c r="V9" s="223">
        <f>Kits!V10</f>
        <v>897.16892692835404</v>
      </c>
      <c r="W9" s="223">
        <f>Kits!W10</f>
        <v>897.16892692835404</v>
      </c>
      <c r="X9" s="223">
        <f>Kits!X10</f>
        <v>897.16892692835404</v>
      </c>
      <c r="Y9" s="223">
        <f>Kits!Y10</f>
        <v>503.42671048667859</v>
      </c>
      <c r="Z9" s="223">
        <f>Kits!Z10</f>
        <v>503.42671048667859</v>
      </c>
      <c r="AA9" s="223">
        <f>Kits!AA10</f>
        <v>503.42671048667859</v>
      </c>
      <c r="AB9" s="223">
        <f>Kits!AB10</f>
        <v>503.42671048667859</v>
      </c>
      <c r="AC9" s="223">
        <f>Kits!AC10</f>
        <v>503.42671048667859</v>
      </c>
      <c r="AD9" s="223">
        <f>Kits!AD10</f>
        <v>0</v>
      </c>
      <c r="AE9" s="223">
        <f>Kits!AE10</f>
        <v>0</v>
      </c>
      <c r="AF9" s="223">
        <f>Kits!AF10</f>
        <v>0</v>
      </c>
      <c r="AG9" s="223">
        <f>Kits!AG10</f>
        <v>0</v>
      </c>
      <c r="AH9" s="223">
        <f>Kits!AH10</f>
        <v>0</v>
      </c>
      <c r="AI9" s="223">
        <f>Kits!AI10</f>
        <v>0</v>
      </c>
      <c r="AJ9" s="223">
        <v>0</v>
      </c>
      <c r="AK9" s="223">
        <v>0</v>
      </c>
      <c r="AL9" s="223">
        <v>0</v>
      </c>
      <c r="AM9" s="223">
        <v>0</v>
      </c>
      <c r="AN9" s="223">
        <v>0</v>
      </c>
      <c r="AO9" s="223">
        <v>0</v>
      </c>
      <c r="AP9" s="258">
        <f t="shared" si="1"/>
        <v>67002.308344969002</v>
      </c>
    </row>
    <row r="10" spans="1:42" x14ac:dyDescent="0.3">
      <c r="A10" s="246" t="s">
        <v>667</v>
      </c>
      <c r="B10" s="247">
        <f>Carryover!B37</f>
        <v>9.6704313660710195</v>
      </c>
      <c r="C10" s="248">
        <f>Carryover!C34</f>
        <v>18337.652776737705</v>
      </c>
      <c r="D10" s="252">
        <f>Carryover!D23</f>
        <v>0.82795823392939061</v>
      </c>
      <c r="E10" s="86"/>
      <c r="F10" s="86"/>
      <c r="G10" s="86"/>
      <c r="H10" s="86"/>
      <c r="I10" s="86"/>
      <c r="J10" s="223">
        <f>Carryover!J23</f>
        <v>15182.810607438136</v>
      </c>
      <c r="K10" s="223">
        <f>Carryover!K23</f>
        <v>15182.810607438136</v>
      </c>
      <c r="L10" s="223">
        <f>Carryover!L23</f>
        <v>15182.810607438136</v>
      </c>
      <c r="M10" s="223">
        <f>Carryover!M23</f>
        <v>15182.810607438136</v>
      </c>
      <c r="N10" s="223">
        <f>Carryover!N23</f>
        <v>12106.655743863575</v>
      </c>
      <c r="O10" s="223">
        <f>Carryover!O23</f>
        <v>11841.949259552917</v>
      </c>
      <c r="P10" s="223">
        <f>Carryover!P23</f>
        <v>11739.17290377276</v>
      </c>
      <c r="Q10" s="223">
        <f>Carryover!Q23</f>
        <v>9567.7233602112337</v>
      </c>
      <c r="R10" s="223">
        <f>Carryover!R23</f>
        <v>9416.7220429500467</v>
      </c>
      <c r="S10" s="223">
        <f>Carryover!S23</f>
        <v>9416.7220429500467</v>
      </c>
      <c r="T10" s="223">
        <f>Carryover!T23</f>
        <v>92.893422390001646</v>
      </c>
      <c r="U10" s="223">
        <f>Carryover!U23</f>
        <v>92.622451782239608</v>
      </c>
      <c r="V10" s="223">
        <f>Carryover!V23</f>
        <v>92.180716690001645</v>
      </c>
      <c r="W10" s="223">
        <f>Carryover!W23</f>
        <v>92.180716690001645</v>
      </c>
      <c r="X10" s="223">
        <f>Carryover!X23</f>
        <v>73.493593004695043</v>
      </c>
      <c r="Y10" s="223">
        <f>Carryover!Y23</f>
        <v>0</v>
      </c>
      <c r="Z10" s="223">
        <f>Carryover!Z23</f>
        <v>0</v>
      </c>
      <c r="AA10" s="223">
        <f>Carryover!AA23</f>
        <v>0</v>
      </c>
      <c r="AB10" s="223">
        <f>Carryover!AB23</f>
        <v>0</v>
      </c>
      <c r="AC10" s="223">
        <f>Carryover!AC23</f>
        <v>0</v>
      </c>
      <c r="AD10" s="223">
        <f>Carryover!AD23</f>
        <v>0</v>
      </c>
      <c r="AE10" s="223">
        <f>Carryover!AE23</f>
        <v>0</v>
      </c>
      <c r="AF10" s="223">
        <f>Carryover!AF23</f>
        <v>0</v>
      </c>
      <c r="AG10" s="223">
        <f>Carryover!AG23</f>
        <v>0</v>
      </c>
      <c r="AH10" s="223">
        <f>Carryover!AH23</f>
        <v>0</v>
      </c>
      <c r="AI10" s="223">
        <f>Carryover!AI23</f>
        <v>0</v>
      </c>
      <c r="AJ10" s="223">
        <v>0</v>
      </c>
      <c r="AK10" s="223">
        <v>0</v>
      </c>
      <c r="AL10" s="223">
        <v>0</v>
      </c>
      <c r="AM10" s="223">
        <v>0</v>
      </c>
      <c r="AN10" s="223">
        <v>0</v>
      </c>
      <c r="AO10" s="223">
        <v>0</v>
      </c>
      <c r="AP10" s="258">
        <f t="shared" si="1"/>
        <v>125263.55868361006</v>
      </c>
    </row>
    <row r="11" spans="1:42" x14ac:dyDescent="0.3">
      <c r="A11" s="246" t="s">
        <v>668</v>
      </c>
      <c r="B11" s="247">
        <f>'Res NPSO'!B15</f>
        <v>12.29363426410511</v>
      </c>
      <c r="C11" s="248">
        <f>'Res NPSO'!C12</f>
        <v>1386.9228826032142</v>
      </c>
      <c r="D11" s="252">
        <f>'Res NPSO'!D11</f>
        <v>0.75712447208323375</v>
      </c>
      <c r="E11" s="86"/>
      <c r="F11" s="86"/>
      <c r="G11" s="86"/>
      <c r="H11" s="86"/>
      <c r="I11" s="86"/>
      <c r="J11" s="223">
        <f>'Res NPSO'!J12</f>
        <v>1050.0732553111154</v>
      </c>
      <c r="K11" s="223">
        <f>'Res NPSO'!K12</f>
        <v>1050.0732553111154</v>
      </c>
      <c r="L11" s="223">
        <f>'Res NPSO'!L12</f>
        <v>1048.2401483802853</v>
      </c>
      <c r="M11" s="223">
        <f>'Res NPSO'!M12</f>
        <v>1048.2401483802853</v>
      </c>
      <c r="N11" s="223">
        <f>'Res NPSO'!N12</f>
        <v>951.98095005928428</v>
      </c>
      <c r="O11" s="223">
        <f>'Res NPSO'!O12</f>
        <v>939.87831149017336</v>
      </c>
      <c r="P11" s="223">
        <f>'Res NPSO'!P12</f>
        <v>934.6194618070283</v>
      </c>
      <c r="Q11" s="223">
        <f>'Res NPSO'!Q12</f>
        <v>905.02565482154967</v>
      </c>
      <c r="R11" s="223">
        <f>'Res NPSO'!R12</f>
        <v>889.98046305726211</v>
      </c>
      <c r="S11" s="223">
        <f>'Res NPSO'!S12</f>
        <v>875.00138769174987</v>
      </c>
      <c r="T11" s="223">
        <f>'Res NPSO'!T12</f>
        <v>744.34585405205166</v>
      </c>
      <c r="U11" s="223">
        <f>'Res NPSO'!U12</f>
        <v>418.23097338387146</v>
      </c>
      <c r="V11" s="223">
        <f>'Res NPSO'!V12</f>
        <v>399.33864016146538</v>
      </c>
      <c r="W11" s="223">
        <f>'Res NPSO'!W12</f>
        <v>399.33864016146538</v>
      </c>
      <c r="X11" s="223">
        <f>'Res NPSO'!X12</f>
        <v>391.6302421313261</v>
      </c>
      <c r="Y11" s="223">
        <f>'Res NPSO'!Y12</f>
        <v>143.7393199179736</v>
      </c>
      <c r="Z11" s="223">
        <f>'Res NPSO'!Z12</f>
        <v>31.706277910345204</v>
      </c>
      <c r="AA11" s="223">
        <f>'Res NPSO'!AA12</f>
        <v>30.508211600620921</v>
      </c>
      <c r="AB11" s="223">
        <f>'Res NPSO'!AB12</f>
        <v>5.7822674689507663</v>
      </c>
      <c r="AC11" s="223">
        <f>'Res NPSO'!AC12</f>
        <v>3.7704951681104295</v>
      </c>
      <c r="AD11" s="223">
        <f>'Res NPSO'!AD12</f>
        <v>0.23095930644972135</v>
      </c>
      <c r="AE11" s="223">
        <f>'Res NPSO'!AE12</f>
        <v>0</v>
      </c>
      <c r="AF11" s="223">
        <f>'Res NPSO'!AF12</f>
        <v>0</v>
      </c>
      <c r="AG11" s="223">
        <f>'Res NPSO'!AG12</f>
        <v>0</v>
      </c>
      <c r="AH11" s="223">
        <f>'Res NPSO'!AH12</f>
        <v>0</v>
      </c>
      <c r="AI11" s="223">
        <f>'Res NPSO'!AI12</f>
        <v>0</v>
      </c>
      <c r="AJ11" s="223">
        <v>0</v>
      </c>
      <c r="AK11" s="223">
        <v>0</v>
      </c>
      <c r="AL11" s="223">
        <v>0</v>
      </c>
      <c r="AM11" s="223">
        <v>0</v>
      </c>
      <c r="AN11" s="223">
        <v>0</v>
      </c>
      <c r="AO11" s="223">
        <v>0</v>
      </c>
      <c r="AP11" s="258">
        <f t="shared" si="1"/>
        <v>12261.734917572481</v>
      </c>
    </row>
    <row r="12" spans="1:42" x14ac:dyDescent="0.3">
      <c r="A12" s="246" t="s">
        <v>669</v>
      </c>
      <c r="B12" s="247">
        <f>'Res (b-25) Conversions'!B31</f>
        <v>13.581913774371449</v>
      </c>
      <c r="C12" s="248">
        <f>'Res (b-25) Conversions'!C13</f>
        <v>21821.12440139466</v>
      </c>
      <c r="D12" s="252">
        <f>'Res (b-25) Conversions'!D13</f>
        <v>0.99147240117296143</v>
      </c>
      <c r="E12" s="86"/>
      <c r="F12" s="86"/>
      <c r="G12" s="86"/>
      <c r="H12" s="86"/>
      <c r="I12" s="86"/>
      <c r="J12" s="223">
        <f>'Res (b-25) Conversions'!J13</f>
        <v>21635.042606544663</v>
      </c>
      <c r="K12" s="223">
        <f>'Res (b-25) Conversions'!K13</f>
        <v>21635.042606544663</v>
      </c>
      <c r="L12" s="223">
        <f>'Res (b-25) Conversions'!L13</f>
        <v>21635.042606544663</v>
      </c>
      <c r="M12" s="223">
        <f>'Res (b-25) Conversions'!M13</f>
        <v>21635.042606544663</v>
      </c>
      <c r="N12" s="223">
        <f>'Res (b-25) Conversions'!N13</f>
        <v>21635.042606544663</v>
      </c>
      <c r="O12" s="223">
        <f>'Res (b-25) Conversions'!O13</f>
        <v>21635.042606544663</v>
      </c>
      <c r="P12" s="223">
        <f>'Res (b-25) Conversions'!P13</f>
        <v>18342.807665516168</v>
      </c>
      <c r="Q12" s="223">
        <f>'Res (b-25) Conversions'!Q13</f>
        <v>18342.807665516168</v>
      </c>
      <c r="R12" s="223">
        <f>'Res (b-25) Conversions'!R13</f>
        <v>18124.29813174119</v>
      </c>
      <c r="S12" s="223">
        <f>'Res (b-25) Conversions'!S13</f>
        <v>18124.29813174119</v>
      </c>
      <c r="T12" s="223">
        <f>'Res (b-25) Conversions'!T13</f>
        <v>18097.0514332645</v>
      </c>
      <c r="U12" s="223">
        <f>'Res (b-25) Conversions'!U13</f>
        <v>2598.0589795595474</v>
      </c>
      <c r="V12" s="223">
        <f>'Res (b-25) Conversions'!V13</f>
        <v>2598.0589795595474</v>
      </c>
      <c r="W12" s="223">
        <f>'Res (b-25) Conversions'!W13</f>
        <v>2598.0589795595474</v>
      </c>
      <c r="X12" s="223">
        <f>'Res (b-25) Conversions'!X13</f>
        <v>2598.0589795595474</v>
      </c>
      <c r="Y12" s="223">
        <f>'Res (b-25) Conversions'!Y13</f>
        <v>2593.1887152470472</v>
      </c>
      <c r="Z12" s="223">
        <f>'Res (b-25) Conversions'!Z13</f>
        <v>2593.1887152470472</v>
      </c>
      <c r="AA12" s="223">
        <f>'Res (b-25) Conversions'!AA13</f>
        <v>2593.1887152470472</v>
      </c>
      <c r="AB12" s="223">
        <f>'Res (b-25) Conversions'!AB13</f>
        <v>2593.1887152470472</v>
      </c>
      <c r="AC12" s="223">
        <f>'Res (b-25) Conversions'!AC13</f>
        <v>2593.1887152470472</v>
      </c>
      <c r="AD12" s="223">
        <f>'Res (b-25) Conversions'!AD13</f>
        <v>64.016185226190473</v>
      </c>
      <c r="AE12" s="223">
        <f>'Res (b-25) Conversions'!AE13</f>
        <v>64.016185226190473</v>
      </c>
      <c r="AF12" s="223">
        <f>'Res (b-25) Conversions'!AF13</f>
        <v>64.016185226190473</v>
      </c>
      <c r="AG12" s="223">
        <f>'Res (b-25) Conversions'!AG13</f>
        <v>64.016185226190473</v>
      </c>
      <c r="AH12" s="223">
        <f>'Res (b-25) Conversions'!AH13</f>
        <v>64.016185226190473</v>
      </c>
      <c r="AI12" s="223">
        <f>'Res (b-25) Conversions'!AI13</f>
        <v>0</v>
      </c>
      <c r="AJ12" s="223">
        <v>0</v>
      </c>
      <c r="AK12" s="223">
        <v>0</v>
      </c>
      <c r="AL12" s="223">
        <v>0</v>
      </c>
      <c r="AM12" s="223">
        <v>0</v>
      </c>
      <c r="AN12" s="223">
        <v>0</v>
      </c>
      <c r="AO12" s="223">
        <v>0</v>
      </c>
      <c r="AP12" s="258">
        <f t="shared" si="1"/>
        <v>244519.77908765158</v>
      </c>
    </row>
    <row r="13" spans="1:42" x14ac:dyDescent="0.3">
      <c r="A13" s="246" t="s">
        <v>678</v>
      </c>
      <c r="B13" s="247">
        <f>Standard!B11</f>
        <v>13.065143732961971</v>
      </c>
      <c r="C13" s="248">
        <f>Standard!C8</f>
        <v>32620.839002303201</v>
      </c>
      <c r="D13" s="252">
        <f>Standard!D8</f>
        <v>0.83661680402131522</v>
      </c>
      <c r="E13" s="86"/>
      <c r="F13" s="86"/>
      <c r="G13" s="86"/>
      <c r="H13" s="86"/>
      <c r="I13" s="86"/>
      <c r="J13" s="223">
        <f>Standard!J8</f>
        <v>27291.142070600774</v>
      </c>
      <c r="K13" s="223">
        <f>Standard!K8</f>
        <v>27291.142070600774</v>
      </c>
      <c r="L13" s="223">
        <f>Standard!L8</f>
        <v>27270.23204286594</v>
      </c>
      <c r="M13" s="223">
        <f>Standard!M8</f>
        <v>27104.952655795856</v>
      </c>
      <c r="N13" s="223">
        <f>Standard!N8</f>
        <v>26679.616545383094</v>
      </c>
      <c r="O13" s="223">
        <f>Standard!O8</f>
        <v>26511.74582035096</v>
      </c>
      <c r="P13" s="223">
        <f>Standard!P8</f>
        <v>26392.905396862712</v>
      </c>
      <c r="Q13" s="223">
        <f>Standard!Q8</f>
        <v>26226.169325805546</v>
      </c>
      <c r="R13" s="223">
        <f>Standard!R8</f>
        <v>26172.688807875893</v>
      </c>
      <c r="S13" s="223">
        <f>Standard!S8</f>
        <v>25985.096729706591</v>
      </c>
      <c r="T13" s="223">
        <f>Standard!T8</f>
        <v>24214.799930896079</v>
      </c>
      <c r="U13" s="223">
        <f>Standard!U8</f>
        <v>17615.765726386206</v>
      </c>
      <c r="V13" s="223">
        <f>Standard!V8</f>
        <v>14392.751789579541</v>
      </c>
      <c r="W13" s="223">
        <f>Standard!W8</f>
        <v>13459.266795037469</v>
      </c>
      <c r="X13" s="223">
        <f>Standard!X8</f>
        <v>13256.233819201809</v>
      </c>
      <c r="Y13" s="223">
        <f>Standard!Y8</f>
        <v>29.708425814603231</v>
      </c>
      <c r="Z13" s="223">
        <f>Standard!Z8</f>
        <v>29.708425814603231</v>
      </c>
      <c r="AA13" s="223">
        <f>Standard!AA8</f>
        <v>29.708425814603231</v>
      </c>
      <c r="AB13" s="223">
        <f>Standard!AB8</f>
        <v>29.708425814603231</v>
      </c>
      <c r="AC13" s="223">
        <f>Standard!AC8</f>
        <v>29.708425814603231</v>
      </c>
      <c r="AD13" s="223">
        <f>Standard!AD8</f>
        <v>21.274171414603231</v>
      </c>
      <c r="AE13" s="223">
        <f>Standard!AE8</f>
        <v>21.274171414603231</v>
      </c>
      <c r="AF13" s="223">
        <f>Standard!AF8</f>
        <v>21.274171414603231</v>
      </c>
      <c r="AG13" s="223">
        <f>Standard!AG8</f>
        <v>0</v>
      </c>
      <c r="AH13" s="223">
        <f>Standard!AH8</f>
        <v>0</v>
      </c>
      <c r="AI13" s="223">
        <f>Standard!AI8</f>
        <v>0</v>
      </c>
      <c r="AJ13" s="223">
        <v>0</v>
      </c>
      <c r="AK13" s="223">
        <v>0</v>
      </c>
      <c r="AL13" s="223">
        <v>0</v>
      </c>
      <c r="AM13" s="223">
        <v>0</v>
      </c>
      <c r="AN13" s="223">
        <v>0</v>
      </c>
      <c r="AO13" s="223">
        <v>0</v>
      </c>
      <c r="AP13" s="258">
        <f t="shared" si="1"/>
        <v>350076.87417026598</v>
      </c>
    </row>
    <row r="14" spans="1:42" x14ac:dyDescent="0.3">
      <c r="A14" s="246" t="s">
        <v>679</v>
      </c>
      <c r="B14" s="247">
        <f>Custom!B10</f>
        <v>16.505360602393143</v>
      </c>
      <c r="C14" s="248">
        <f>Custom!C7</f>
        <v>21505.035064466712</v>
      </c>
      <c r="D14" s="252">
        <f>Custom!D7</f>
        <v>0.7861999999999999</v>
      </c>
      <c r="E14" s="86"/>
      <c r="F14" s="86"/>
      <c r="G14" s="86"/>
      <c r="H14" s="86"/>
      <c r="I14" s="86"/>
      <c r="J14" s="223">
        <f>Custom!J7</f>
        <v>16907.258567683726</v>
      </c>
      <c r="K14" s="223">
        <f>Custom!K7</f>
        <v>16907.258567683726</v>
      </c>
      <c r="L14" s="223">
        <f>Custom!L7</f>
        <v>16907.258567683726</v>
      </c>
      <c r="M14" s="223">
        <f>Custom!M7</f>
        <v>16907.258567683726</v>
      </c>
      <c r="N14" s="223">
        <f>Custom!N7</f>
        <v>16907.258567683726</v>
      </c>
      <c r="O14" s="223">
        <f>Custom!O7</f>
        <v>16838.919454991523</v>
      </c>
      <c r="P14" s="223">
        <f>Custom!P7</f>
        <v>16788.07802630082</v>
      </c>
      <c r="Q14" s="223">
        <f>Custom!Q7</f>
        <v>16788.07802630082</v>
      </c>
      <c r="R14" s="223">
        <f>Custom!R7</f>
        <v>16788.07802630082</v>
      </c>
      <c r="S14" s="223">
        <f>Custom!S7</f>
        <v>16702.444027987753</v>
      </c>
      <c r="T14" s="223">
        <f>Custom!T7</f>
        <v>16546.351755315231</v>
      </c>
      <c r="U14" s="223">
        <f>Custom!U7</f>
        <v>16508.278438512149</v>
      </c>
      <c r="V14" s="223">
        <f>Custom!V7</f>
        <v>15965.264895464079</v>
      </c>
      <c r="W14" s="223">
        <f>Custom!W7</f>
        <v>12977.119980605155</v>
      </c>
      <c r="X14" s="223">
        <f>Custom!X7</f>
        <v>12105.386199400611</v>
      </c>
      <c r="Y14" s="223">
        <f>Custom!Y7</f>
        <v>4172.5045058171982</v>
      </c>
      <c r="Z14" s="223">
        <f>Custom!Z7</f>
        <v>3906.4684224041007</v>
      </c>
      <c r="AA14" s="223">
        <f>Custom!AA7</f>
        <v>3590.2610256139201</v>
      </c>
      <c r="AB14" s="223">
        <f>Custom!AB7</f>
        <v>3438.9809173722674</v>
      </c>
      <c r="AC14" s="223">
        <f>Custom!AC7</f>
        <v>3211.3623965122301</v>
      </c>
      <c r="AD14" s="223">
        <f>Custom!AD7</f>
        <v>3102.8341012447713</v>
      </c>
      <c r="AE14" s="223">
        <f>Custom!AE7</f>
        <v>3102.5044139777979</v>
      </c>
      <c r="AF14" s="223">
        <f>Custom!AF7</f>
        <v>2774.1376370204198</v>
      </c>
      <c r="AG14" s="223">
        <f>Custom!AG7</f>
        <v>2659.9527362651943</v>
      </c>
      <c r="AH14" s="223">
        <f>Custom!AH7</f>
        <v>2647.134193898798</v>
      </c>
      <c r="AI14" s="223">
        <f>Custom!AI7</f>
        <v>781.99348755935364</v>
      </c>
      <c r="AJ14" s="223">
        <f>Custom!AJ7</f>
        <v>781.99348755935364</v>
      </c>
      <c r="AK14" s="223">
        <f>Custom!AK7</f>
        <v>781.99348755935364</v>
      </c>
      <c r="AL14" s="223">
        <f>Custom!AL7</f>
        <v>781.99348755935364</v>
      </c>
      <c r="AM14" s="223">
        <f>Custom!AM7</f>
        <v>781.99348755935364</v>
      </c>
      <c r="AN14" s="223">
        <f>Custom!AN7</f>
        <v>0</v>
      </c>
      <c r="AO14" s="223">
        <v>0</v>
      </c>
      <c r="AP14" s="258">
        <f t="shared" si="1"/>
        <v>279060.39945752121</v>
      </c>
    </row>
    <row r="15" spans="1:42" x14ac:dyDescent="0.3">
      <c r="A15" s="246" t="s">
        <v>680</v>
      </c>
      <c r="B15" s="247">
        <f>'Retro-Commissioning'!B10</f>
        <v>7.2978441315739007</v>
      </c>
      <c r="C15" s="248">
        <f>'Retro-Commissioning'!C7</f>
        <v>5285.3055974694016</v>
      </c>
      <c r="D15" s="252">
        <f>'Retro-Commissioning'!D7</f>
        <v>0.93050303596608985</v>
      </c>
      <c r="E15" s="86"/>
      <c r="F15" s="86"/>
      <c r="G15" s="86"/>
      <c r="H15" s="86"/>
      <c r="I15" s="86"/>
      <c r="J15" s="223">
        <f>'Retro-Commissioning'!J7</f>
        <v>4917.9929044538467</v>
      </c>
      <c r="K15" s="223">
        <f>'Retro-Commissioning'!K7</f>
        <v>4917.9929044538467</v>
      </c>
      <c r="L15" s="223">
        <f>'Retro-Commissioning'!L7</f>
        <v>4917.9929044538467</v>
      </c>
      <c r="M15" s="223">
        <f>'Retro-Commissioning'!M7</f>
        <v>4917.9929044538467</v>
      </c>
      <c r="N15" s="223">
        <f>'Retro-Commissioning'!N7</f>
        <v>4917.9929044538467</v>
      </c>
      <c r="O15" s="223">
        <f>'Retro-Commissioning'!O7</f>
        <v>4917.9929044538467</v>
      </c>
      <c r="P15" s="223">
        <f>'Retro-Commissioning'!P7</f>
        <v>4917.9929044538467</v>
      </c>
      <c r="Q15" s="223">
        <f>'Retro-Commissioning'!Q7</f>
        <v>1464.0034478762839</v>
      </c>
      <c r="R15" s="223">
        <f>'Retro-Commissioning'!R7</f>
        <v>0</v>
      </c>
      <c r="S15" s="223">
        <f>'Retro-Commissioning'!S7</f>
        <v>0</v>
      </c>
      <c r="T15" s="223">
        <f>'Retro-Commissioning'!T7</f>
        <v>0</v>
      </c>
      <c r="U15" s="223">
        <f>'Retro-Commissioning'!U7</f>
        <v>0</v>
      </c>
      <c r="V15" s="223">
        <f>'Retro-Commissioning'!V7</f>
        <v>0</v>
      </c>
      <c r="W15" s="223">
        <f>'Retro-Commissioning'!W7</f>
        <v>0</v>
      </c>
      <c r="X15" s="223">
        <f>'Retro-Commissioning'!X7</f>
        <v>0</v>
      </c>
      <c r="Y15" s="223">
        <f>'Retro-Commissioning'!Y7</f>
        <v>0</v>
      </c>
      <c r="Z15" s="223">
        <f>'Retro-Commissioning'!Z7</f>
        <v>0</v>
      </c>
      <c r="AA15" s="223">
        <f>'Retro-Commissioning'!AA7</f>
        <v>0</v>
      </c>
      <c r="AB15" s="223">
        <f>'Retro-Commissioning'!AB7</f>
        <v>0</v>
      </c>
      <c r="AC15" s="223">
        <f>'Retro-Commissioning'!AC7</f>
        <v>0</v>
      </c>
      <c r="AD15" s="223">
        <f>'Retro-Commissioning'!AD7</f>
        <v>0</v>
      </c>
      <c r="AE15" s="223">
        <f>'Retro-Commissioning'!AE7</f>
        <v>0</v>
      </c>
      <c r="AF15" s="223">
        <f>'Retro-Commissioning'!AF7</f>
        <v>0</v>
      </c>
      <c r="AG15" s="223">
        <f>'Retro-Commissioning'!AG7</f>
        <v>0</v>
      </c>
      <c r="AH15" s="223">
        <f>'Retro-Commissioning'!AH7</f>
        <v>0</v>
      </c>
      <c r="AI15" s="223">
        <f>'Retro-Commissioning'!AI7</f>
        <v>0</v>
      </c>
      <c r="AJ15" s="223">
        <v>0</v>
      </c>
      <c r="AK15" s="223">
        <v>0</v>
      </c>
      <c r="AL15" s="223">
        <v>0</v>
      </c>
      <c r="AM15" s="223">
        <v>0</v>
      </c>
      <c r="AN15" s="223">
        <v>0</v>
      </c>
      <c r="AO15" s="223">
        <v>0</v>
      </c>
      <c r="AP15" s="258">
        <f t="shared" si="1"/>
        <v>35889.953779053212</v>
      </c>
    </row>
    <row r="16" spans="1:42" x14ac:dyDescent="0.3">
      <c r="A16" s="246" t="s">
        <v>681</v>
      </c>
      <c r="B16" s="247">
        <f>Streetlighting!B10</f>
        <v>20.000000000000004</v>
      </c>
      <c r="C16" s="248">
        <f>Streetlighting!C7</f>
        <v>20049.764553117002</v>
      </c>
      <c r="D16" s="252">
        <f>Streetlighting!D7</f>
        <v>0.99794516481663142</v>
      </c>
      <c r="E16" s="86"/>
      <c r="F16" s="86"/>
      <c r="G16" s="86"/>
      <c r="H16" s="86"/>
      <c r="I16" s="86"/>
      <c r="J16" s="223">
        <f>Streetlighting!J7</f>
        <v>20008.565591495</v>
      </c>
      <c r="K16" s="223">
        <f>Streetlighting!K7</f>
        <v>20008.565591495</v>
      </c>
      <c r="L16" s="223">
        <f>Streetlighting!L7</f>
        <v>20008.565591495</v>
      </c>
      <c r="M16" s="223">
        <f>Streetlighting!M7</f>
        <v>18463.921984494998</v>
      </c>
      <c r="N16" s="223">
        <f>Streetlighting!N7</f>
        <v>18463.921984494998</v>
      </c>
      <c r="O16" s="223">
        <f>Streetlighting!O7</f>
        <v>18463.921984494998</v>
      </c>
      <c r="P16" s="223">
        <f>Streetlighting!P7</f>
        <v>18463.921984494998</v>
      </c>
      <c r="Q16" s="223">
        <f>Streetlighting!Q7</f>
        <v>18463.921984494998</v>
      </c>
      <c r="R16" s="223">
        <f>Streetlighting!R7</f>
        <v>18463.921984494998</v>
      </c>
      <c r="S16" s="223">
        <f>Streetlighting!S7</f>
        <v>18463.921984494998</v>
      </c>
      <c r="T16" s="223">
        <f>Streetlighting!T7</f>
        <v>18463.921984494998</v>
      </c>
      <c r="U16" s="223">
        <f>Streetlighting!U7</f>
        <v>18463.921984494998</v>
      </c>
      <c r="V16" s="223">
        <f>Streetlighting!V7</f>
        <v>18463.921984494998</v>
      </c>
      <c r="W16" s="223">
        <f>Streetlighting!W7</f>
        <v>18463.921984494998</v>
      </c>
      <c r="X16" s="223">
        <f>Streetlighting!X7</f>
        <v>18463.921984494998</v>
      </c>
      <c r="Y16" s="223">
        <f>Streetlighting!Y7</f>
        <v>18463.921984494998</v>
      </c>
      <c r="Z16" s="223">
        <f>Streetlighting!Z7</f>
        <v>18463.921984494998</v>
      </c>
      <c r="AA16" s="223">
        <f>Streetlighting!AA7</f>
        <v>18463.921984494998</v>
      </c>
      <c r="AB16" s="223">
        <f>Streetlighting!AB7</f>
        <v>18463.921984494998</v>
      </c>
      <c r="AC16" s="223">
        <f>Streetlighting!AC7</f>
        <v>18463.921984494998</v>
      </c>
      <c r="AD16" s="223">
        <f>Streetlighting!AD7</f>
        <v>0</v>
      </c>
      <c r="AE16" s="223">
        <f>Streetlighting!AE7</f>
        <v>0</v>
      </c>
      <c r="AF16" s="223">
        <f>Streetlighting!AF7</f>
        <v>0</v>
      </c>
      <c r="AG16" s="223">
        <f>Streetlighting!AG7</f>
        <v>0</v>
      </c>
      <c r="AH16" s="223">
        <f>Streetlighting!AH7</f>
        <v>0</v>
      </c>
      <c r="AI16" s="223">
        <f>Streetlighting!AI7</f>
        <v>0</v>
      </c>
      <c r="AJ16" s="223">
        <v>0</v>
      </c>
      <c r="AK16" s="223">
        <v>0</v>
      </c>
      <c r="AL16" s="223">
        <v>0</v>
      </c>
      <c r="AM16" s="223">
        <v>0</v>
      </c>
      <c r="AN16" s="223">
        <v>0</v>
      </c>
      <c r="AO16" s="223">
        <v>0</v>
      </c>
      <c r="AP16" s="258">
        <f t="shared" si="1"/>
        <v>373912.37051090016</v>
      </c>
    </row>
    <row r="17" spans="1:42" x14ac:dyDescent="0.3">
      <c r="A17" s="246" t="s">
        <v>682</v>
      </c>
      <c r="B17" s="247">
        <f>'Small Business'!B10</f>
        <v>12.551403839417528</v>
      </c>
      <c r="C17" s="248">
        <f>'Small Business'!C7</f>
        <v>62232.919479958255</v>
      </c>
      <c r="D17" s="252">
        <f>'Small Business'!D7</f>
        <v>0.89099999999999813</v>
      </c>
      <c r="E17" s="86"/>
      <c r="F17" s="86"/>
      <c r="G17" s="86"/>
      <c r="H17" s="86"/>
      <c r="I17" s="86"/>
      <c r="J17" s="223">
        <f>'Small Business'!J7</f>
        <v>55449.531256642687</v>
      </c>
      <c r="K17" s="223">
        <f>'Small Business'!K7</f>
        <v>55449.531256642687</v>
      </c>
      <c r="L17" s="223">
        <f>'Small Business'!L7</f>
        <v>55286.168128941725</v>
      </c>
      <c r="M17" s="223">
        <f>'Small Business'!M7</f>
        <v>53693.903312596463</v>
      </c>
      <c r="N17" s="223">
        <f>'Small Business'!N7</f>
        <v>52501.139386179202</v>
      </c>
      <c r="O17" s="223">
        <f>'Small Business'!O7</f>
        <v>51893.141441049214</v>
      </c>
      <c r="P17" s="223">
        <f>'Small Business'!P7</f>
        <v>50240.354621916857</v>
      </c>
      <c r="Q17" s="223">
        <f>'Small Business'!Q7</f>
        <v>49233.731452584521</v>
      </c>
      <c r="R17" s="223">
        <f>'Small Business'!R7</f>
        <v>49077.789592102701</v>
      </c>
      <c r="S17" s="223">
        <f>'Small Business'!S7</f>
        <v>48169.646863334747</v>
      </c>
      <c r="T17" s="223">
        <f>'Small Business'!T7</f>
        <v>47031.598938887553</v>
      </c>
      <c r="U17" s="223">
        <f>'Small Business'!U7</f>
        <v>37460.523113350617</v>
      </c>
      <c r="V17" s="223">
        <f>'Small Business'!V7</f>
        <v>20219.351285172688</v>
      </c>
      <c r="W17" s="223">
        <f>'Small Business'!W7</f>
        <v>17413.000081275943</v>
      </c>
      <c r="X17" s="223">
        <f>'Small Business'!X7</f>
        <v>16914.73008719573</v>
      </c>
      <c r="Y17" s="223">
        <f>'Small Business'!Y7</f>
        <v>281.03450488058161</v>
      </c>
      <c r="Z17" s="223">
        <f>'Small Business'!Z7</f>
        <v>281.03450488058161</v>
      </c>
      <c r="AA17" s="223">
        <f>'Small Business'!AA7</f>
        <v>281.03450488058161</v>
      </c>
      <c r="AB17" s="223">
        <f>'Small Business'!AB7</f>
        <v>281.03450488058161</v>
      </c>
      <c r="AC17" s="223">
        <f>'Small Business'!AC7</f>
        <v>281.03450488058161</v>
      </c>
      <c r="AD17" s="223">
        <f>'Small Business'!AD7</f>
        <v>0</v>
      </c>
      <c r="AE17" s="223">
        <f>'Small Business'!AE7</f>
        <v>0</v>
      </c>
      <c r="AF17" s="223">
        <f>'Small Business'!AF7</f>
        <v>0</v>
      </c>
      <c r="AG17" s="223">
        <f>'Small Business'!AG7</f>
        <v>0</v>
      </c>
      <c r="AH17" s="223">
        <f>'Small Business'!AH7</f>
        <v>0</v>
      </c>
      <c r="AI17" s="223">
        <f>'Small Business'!AI7</f>
        <v>0</v>
      </c>
      <c r="AJ17" s="223">
        <v>0</v>
      </c>
      <c r="AK17" s="223">
        <v>0</v>
      </c>
      <c r="AL17" s="223">
        <v>0</v>
      </c>
      <c r="AM17" s="223">
        <v>0</v>
      </c>
      <c r="AN17" s="223">
        <v>0</v>
      </c>
      <c r="AO17" s="223">
        <v>0</v>
      </c>
      <c r="AP17" s="258">
        <f t="shared" si="1"/>
        <v>661439.31334227615</v>
      </c>
    </row>
    <row r="18" spans="1:42" x14ac:dyDescent="0.3">
      <c r="A18" s="246" t="s">
        <v>683</v>
      </c>
      <c r="B18" s="247">
        <f>Midstream!B11</f>
        <v>14.570035402840778</v>
      </c>
      <c r="C18" s="248">
        <f>Midstream!C8</f>
        <v>30384.046203198486</v>
      </c>
      <c r="D18" s="252">
        <f>Midstream!D8</f>
        <v>0.91078142837954368</v>
      </c>
      <c r="E18" s="86"/>
      <c r="F18" s="86"/>
      <c r="G18" s="86"/>
      <c r="H18" s="86"/>
      <c r="I18" s="86"/>
      <c r="J18" s="223">
        <f>Midstream!J8</f>
        <v>27673.225000899169</v>
      </c>
      <c r="K18" s="223">
        <f>Midstream!K8</f>
        <v>27673.225000899169</v>
      </c>
      <c r="L18" s="223">
        <f>Midstream!L8</f>
        <v>27673.225000899169</v>
      </c>
      <c r="M18" s="223">
        <f>Midstream!M8</f>
        <v>27673.138871839987</v>
      </c>
      <c r="N18" s="223">
        <f>Midstream!N8</f>
        <v>27672.667395651915</v>
      </c>
      <c r="O18" s="223">
        <f>Midstream!O8</f>
        <v>27664.281241158795</v>
      </c>
      <c r="P18" s="223">
        <f>Midstream!P8</f>
        <v>27664.281241158795</v>
      </c>
      <c r="Q18" s="223">
        <f>Midstream!Q8</f>
        <v>27664.281241158795</v>
      </c>
      <c r="R18" s="223">
        <f>Midstream!R8</f>
        <v>27664.281241158795</v>
      </c>
      <c r="S18" s="223">
        <f>Midstream!S8</f>
        <v>27653.360433060658</v>
      </c>
      <c r="T18" s="223">
        <f>Midstream!T8</f>
        <v>27650.75677865266</v>
      </c>
      <c r="U18" s="223">
        <f>Midstream!U8</f>
        <v>27017.268752560791</v>
      </c>
      <c r="V18" s="223">
        <f>Midstream!V8</f>
        <v>25731.047071307508</v>
      </c>
      <c r="W18" s="223">
        <f>Midstream!W8</f>
        <v>25731.047071307508</v>
      </c>
      <c r="X18" s="223">
        <f>Midstream!X8</f>
        <v>20535.246020114984</v>
      </c>
      <c r="Y18" s="223">
        <f>Midstream!Y8</f>
        <v>40.008002922258832</v>
      </c>
      <c r="Z18" s="223">
        <f>Midstream!Z8</f>
        <v>0</v>
      </c>
      <c r="AA18" s="223">
        <f>Midstream!AA8</f>
        <v>0</v>
      </c>
      <c r="AB18" s="223">
        <f>Midstream!AB8</f>
        <v>0</v>
      </c>
      <c r="AC18" s="223">
        <f>Midstream!AC8</f>
        <v>0</v>
      </c>
      <c r="AD18" s="223">
        <f>Midstream!AD8</f>
        <v>0</v>
      </c>
      <c r="AE18" s="223">
        <f>Midstream!AE8</f>
        <v>0</v>
      </c>
      <c r="AF18" s="223">
        <f>Midstream!AF8</f>
        <v>0</v>
      </c>
      <c r="AG18" s="223">
        <f>Midstream!AG8</f>
        <v>0</v>
      </c>
      <c r="AH18" s="223">
        <f>Midstream!AH8</f>
        <v>0</v>
      </c>
      <c r="AI18" s="223">
        <f>Midstream!AI8</f>
        <v>0</v>
      </c>
      <c r="AJ18" s="223">
        <v>0</v>
      </c>
      <c r="AK18" s="223">
        <v>0</v>
      </c>
      <c r="AL18" s="223">
        <v>0</v>
      </c>
      <c r="AM18" s="223">
        <v>0</v>
      </c>
      <c r="AN18" s="223">
        <v>0</v>
      </c>
      <c r="AO18" s="223">
        <v>0</v>
      </c>
      <c r="AP18" s="258">
        <f t="shared" si="1"/>
        <v>403381.34036475082</v>
      </c>
    </row>
    <row r="19" spans="1:42" x14ac:dyDescent="0.3">
      <c r="A19" s="246" t="s">
        <v>670</v>
      </c>
      <c r="B19" s="247">
        <f>Carryover!B9</f>
        <v>14.345648375298071</v>
      </c>
      <c r="C19" s="248">
        <f>Carryover!C9</f>
        <v>5734.6558450052053</v>
      </c>
      <c r="D19" s="252">
        <f>Carryover!D9</f>
        <v>0.85269755706704242</v>
      </c>
      <c r="E19" s="86"/>
      <c r="F19" s="86"/>
      <c r="G19" s="86"/>
      <c r="H19" s="86"/>
      <c r="I19" s="86"/>
      <c r="J19" s="223">
        <f>Carryover!J9</f>
        <v>4889.9270296561745</v>
      </c>
      <c r="K19" s="223">
        <f>Carryover!K9</f>
        <v>4889.9270296561745</v>
      </c>
      <c r="L19" s="223">
        <f>Carryover!L9</f>
        <v>4889.9270296561745</v>
      </c>
      <c r="M19" s="223">
        <f>Carryover!M9</f>
        <v>4889.9270296561745</v>
      </c>
      <c r="N19" s="223">
        <f>Carryover!N9</f>
        <v>4756.659035405045</v>
      </c>
      <c r="O19" s="223">
        <f>Carryover!O9</f>
        <v>4748.8770733994825</v>
      </c>
      <c r="P19" s="223">
        <f>Carryover!P9</f>
        <v>4733.5920001357554</v>
      </c>
      <c r="Q19" s="223">
        <f>Carryover!Q9</f>
        <v>4554.4767754115164</v>
      </c>
      <c r="R19" s="223">
        <f>Carryover!R9</f>
        <v>4554.4767754115164</v>
      </c>
      <c r="S19" s="223">
        <f>Carryover!S9</f>
        <v>4554.4767754115164</v>
      </c>
      <c r="T19" s="223">
        <f>Carryover!T9</f>
        <v>4552.8399268772546</v>
      </c>
      <c r="U19" s="223">
        <f>Carryover!U9</f>
        <v>4552.8399268772546</v>
      </c>
      <c r="V19" s="223">
        <f>Carryover!V9</f>
        <v>4552.8399268772546</v>
      </c>
      <c r="W19" s="223">
        <f>Carryover!W9</f>
        <v>4552.8399268772546</v>
      </c>
      <c r="X19" s="223">
        <f>Carryover!X9</f>
        <v>3629.8759286792911</v>
      </c>
      <c r="Y19" s="223">
        <f>Carryover!Y9</f>
        <v>0</v>
      </c>
      <c r="Z19" s="223">
        <f>Carryover!Z9</f>
        <v>0</v>
      </c>
      <c r="AA19" s="223">
        <f>Carryover!AA9</f>
        <v>0</v>
      </c>
      <c r="AB19" s="223">
        <f>Carryover!AB9</f>
        <v>0</v>
      </c>
      <c r="AC19" s="223">
        <f>Carryover!AC9</f>
        <v>0</v>
      </c>
      <c r="AD19" s="223">
        <f>Carryover!AD9</f>
        <v>0</v>
      </c>
      <c r="AE19" s="223">
        <f>Carryover!AE9</f>
        <v>0</v>
      </c>
      <c r="AF19" s="223">
        <f>Carryover!AF9</f>
        <v>0</v>
      </c>
      <c r="AG19" s="223">
        <f>Carryover!AG9</f>
        <v>0</v>
      </c>
      <c r="AH19" s="223">
        <f>Carryover!AH9</f>
        <v>0</v>
      </c>
      <c r="AI19" s="223">
        <f>Carryover!AI9</f>
        <v>0</v>
      </c>
      <c r="AJ19" s="223">
        <v>0</v>
      </c>
      <c r="AK19" s="223">
        <v>0</v>
      </c>
      <c r="AL19" s="223">
        <v>0</v>
      </c>
      <c r="AM19" s="223">
        <v>0</v>
      </c>
      <c r="AN19" s="223">
        <v>0</v>
      </c>
      <c r="AO19" s="223">
        <v>0</v>
      </c>
      <c r="AP19" s="258">
        <f t="shared" si="1"/>
        <v>69303.502189987848</v>
      </c>
    </row>
    <row r="20" spans="1:42" x14ac:dyDescent="0.3">
      <c r="A20" s="246" t="s">
        <v>671</v>
      </c>
      <c r="B20" s="247">
        <f>'Bus (b-25) Conversions'!B21</f>
        <v>23.656886642642242</v>
      </c>
      <c r="C20" s="248">
        <f>'Bus (b-25) Conversions'!C8</f>
        <v>20792.370292564447</v>
      </c>
      <c r="D20" s="252">
        <f>'Bus (b-25) Conversions'!D8</f>
        <v>0.79240545251720151</v>
      </c>
      <c r="E20" s="86"/>
      <c r="F20" s="86"/>
      <c r="G20" s="86"/>
      <c r="H20" s="86"/>
      <c r="I20" s="86"/>
      <c r="J20" s="223">
        <f>'Bus (b-25) Conversions'!J8</f>
        <v>16475.987590584748</v>
      </c>
      <c r="K20" s="223">
        <f>'Bus (b-25) Conversions'!K8</f>
        <v>16475.987590584748</v>
      </c>
      <c r="L20" s="223">
        <f>'Bus (b-25) Conversions'!L8</f>
        <v>16475.987590584748</v>
      </c>
      <c r="M20" s="223">
        <f>'Bus (b-25) Conversions'!M8</f>
        <v>16475.987590584748</v>
      </c>
      <c r="N20" s="223">
        <f>'Bus (b-25) Conversions'!N8</f>
        <v>16475.987590584748</v>
      </c>
      <c r="O20" s="223">
        <f>'Bus (b-25) Conversions'!O8</f>
        <v>16475.987590584748</v>
      </c>
      <c r="P20" s="223">
        <f>'Bus (b-25) Conversions'!P8</f>
        <v>16129.389007523667</v>
      </c>
      <c r="Q20" s="223">
        <f>'Bus (b-25) Conversions'!Q8</f>
        <v>16129.389007523667</v>
      </c>
      <c r="R20" s="223">
        <f>'Bus (b-25) Conversions'!R8</f>
        <v>16129.389007523667</v>
      </c>
      <c r="S20" s="223">
        <f>'Bus (b-25) Conversions'!S8</f>
        <v>16129.389007523667</v>
      </c>
      <c r="T20" s="223">
        <f>'Bus (b-25) Conversions'!T8</f>
        <v>16129.389007523667</v>
      </c>
      <c r="U20" s="223">
        <f>'Bus (b-25) Conversions'!U8</f>
        <v>16129.389007523667</v>
      </c>
      <c r="V20" s="223">
        <f>'Bus (b-25) Conversions'!V8</f>
        <v>16129.389007523667</v>
      </c>
      <c r="W20" s="223">
        <f>'Bus (b-25) Conversions'!W8</f>
        <v>16129.389007523667</v>
      </c>
      <c r="X20" s="223">
        <f>'Bus (b-25) Conversions'!X8</f>
        <v>15646.684868123084</v>
      </c>
      <c r="Y20" s="223">
        <f>'Bus (b-25) Conversions'!Y8</f>
        <v>14900.701472614101</v>
      </c>
      <c r="Z20" s="223">
        <f>'Bus (b-25) Conversions'!Z8</f>
        <v>14900.701472614101</v>
      </c>
      <c r="AA20" s="223">
        <f>'Bus (b-25) Conversions'!AA8</f>
        <v>14900.701472614101</v>
      </c>
      <c r="AB20" s="223">
        <f>'Bus (b-25) Conversions'!AB8</f>
        <v>14900.701472614101</v>
      </c>
      <c r="AC20" s="223">
        <f>'Bus (b-25) Conversions'!AC8</f>
        <v>14900.701472614101</v>
      </c>
      <c r="AD20" s="223">
        <f>'Bus (b-25) Conversions'!AD8</f>
        <v>14824.104587370743</v>
      </c>
      <c r="AE20" s="223">
        <f>'Bus (b-25) Conversions'!AE8</f>
        <v>14824.104587370743</v>
      </c>
      <c r="AF20" s="223">
        <f>'Bus (b-25) Conversions'!AF8</f>
        <v>14824.104587370743</v>
      </c>
      <c r="AG20" s="223">
        <f>'Bus (b-25) Conversions'!AG8</f>
        <v>14824.104587370743</v>
      </c>
      <c r="AH20" s="223">
        <f>'Bus (b-25) Conversions'!AH8</f>
        <v>14824.104587370743</v>
      </c>
      <c r="AI20" s="223">
        <f>'Bus (b-25) Conversions'!AI8</f>
        <v>0</v>
      </c>
      <c r="AJ20" s="223">
        <v>0</v>
      </c>
      <c r="AK20" s="223">
        <v>0</v>
      </c>
      <c r="AL20" s="223">
        <v>0</v>
      </c>
      <c r="AM20" s="223">
        <v>0</v>
      </c>
      <c r="AN20" s="223">
        <v>0</v>
      </c>
      <c r="AO20" s="223">
        <v>0</v>
      </c>
      <c r="AP20" s="258">
        <f t="shared" si="1"/>
        <v>392161.75277174509</v>
      </c>
    </row>
    <row r="21" spans="1:42" x14ac:dyDescent="0.3">
      <c r="A21" s="246" t="s">
        <v>677</v>
      </c>
      <c r="B21" s="247">
        <f>'VO Program CPAS'!B17</f>
        <v>15</v>
      </c>
      <c r="C21" s="248">
        <f>'VO Program CPAS'!C6</f>
        <v>83415.727020986858</v>
      </c>
      <c r="D21" s="252">
        <v>1</v>
      </c>
      <c r="E21" s="86"/>
      <c r="F21" s="86"/>
      <c r="G21" s="86"/>
      <c r="H21" s="86"/>
      <c r="I21" s="86"/>
      <c r="J21" s="223">
        <f>'VO Program CPAS'!J6</f>
        <v>83415.727020986858</v>
      </c>
      <c r="K21" s="223">
        <f>'VO Program CPAS'!K6</f>
        <v>83415.727020986858</v>
      </c>
      <c r="L21" s="223">
        <f>'VO Program CPAS'!L6</f>
        <v>83415.727020986858</v>
      </c>
      <c r="M21" s="223">
        <f>'VO Program CPAS'!M6</f>
        <v>83415.727020986858</v>
      </c>
      <c r="N21" s="223">
        <f>'VO Program CPAS'!N6</f>
        <v>83415.727020986858</v>
      </c>
      <c r="O21" s="223">
        <f>'VO Program CPAS'!O6</f>
        <v>83415.727020986858</v>
      </c>
      <c r="P21" s="223">
        <f>'VO Program CPAS'!P6</f>
        <v>83415.727020986858</v>
      </c>
      <c r="Q21" s="223">
        <f>'VO Program CPAS'!Q6</f>
        <v>83415.727020986858</v>
      </c>
      <c r="R21" s="223">
        <f>'VO Program CPAS'!R6</f>
        <v>83415.727020986858</v>
      </c>
      <c r="S21" s="223">
        <f>'VO Program CPAS'!S6</f>
        <v>83415.727020986858</v>
      </c>
      <c r="T21" s="223">
        <f>'VO Program CPAS'!T6</f>
        <v>83415.727020986858</v>
      </c>
      <c r="U21" s="223">
        <f>'VO Program CPAS'!U6</f>
        <v>83415.727020986858</v>
      </c>
      <c r="V21" s="223">
        <f>'VO Program CPAS'!V6</f>
        <v>83415.727020986858</v>
      </c>
      <c r="W21" s="223">
        <f>'VO Program CPAS'!W6</f>
        <v>83415.727020986858</v>
      </c>
      <c r="X21" s="223">
        <f>'VO Program CPAS'!X6</f>
        <v>83415.727020986858</v>
      </c>
      <c r="Y21" s="223">
        <f>'VO Program CPAS'!Y6</f>
        <v>0</v>
      </c>
      <c r="Z21" s="223">
        <f>'VO Program CPAS'!Z6</f>
        <v>0</v>
      </c>
      <c r="AA21" s="223">
        <f>'VO Program CPAS'!AA6</f>
        <v>0</v>
      </c>
      <c r="AB21" s="223">
        <f>'VO Program CPAS'!AB6</f>
        <v>0</v>
      </c>
      <c r="AC21" s="223">
        <f>'VO Program CPAS'!AC6</f>
        <v>0</v>
      </c>
      <c r="AD21" s="223">
        <f>'VO Program CPAS'!AD6</f>
        <v>0</v>
      </c>
      <c r="AE21" s="223">
        <f>'VO Program CPAS'!AE6</f>
        <v>0</v>
      </c>
      <c r="AF21" s="223">
        <f>'VO Program CPAS'!AF6</f>
        <v>0</v>
      </c>
      <c r="AG21" s="223">
        <f>'VO Program CPAS'!AG6</f>
        <v>0</v>
      </c>
      <c r="AH21" s="223">
        <f>'VO Program CPAS'!AH6</f>
        <v>0</v>
      </c>
      <c r="AI21" s="223">
        <f>'VO Program CPAS'!AI6</f>
        <v>0</v>
      </c>
      <c r="AJ21" s="223">
        <v>0</v>
      </c>
      <c r="AK21" s="223">
        <v>0</v>
      </c>
      <c r="AL21" s="223">
        <v>0</v>
      </c>
      <c r="AM21" s="223">
        <v>0</v>
      </c>
      <c r="AN21" s="223">
        <v>0</v>
      </c>
      <c r="AO21" s="223">
        <v>0</v>
      </c>
      <c r="AP21" s="258">
        <f t="shared" si="1"/>
        <v>1251235.9053148029</v>
      </c>
    </row>
    <row r="22" spans="1:42" x14ac:dyDescent="0.3">
      <c r="A22" s="226" t="s">
        <v>338</v>
      </c>
      <c r="B22" s="243"/>
      <c r="C22" s="228">
        <f>SUM(C5:C21)</f>
        <v>506578.18899168359</v>
      </c>
      <c r="D22" s="253">
        <f>J22/C22</f>
        <v>0.90244296779808453</v>
      </c>
      <c r="E22" s="115"/>
      <c r="F22" s="115"/>
      <c r="G22" s="115"/>
      <c r="H22" s="115"/>
      <c r="I22" s="115"/>
      <c r="J22" s="228">
        <f>SUM(J5:J21)</f>
        <v>457157.92429543391</v>
      </c>
      <c r="K22" s="228">
        <f>SUM(K5:K21)</f>
        <v>457157.92429543391</v>
      </c>
      <c r="L22" s="228">
        <f t="shared" ref="L22:AO22" si="2">SUM(L5:L21)</f>
        <v>456250.28451617982</v>
      </c>
      <c r="M22" s="228">
        <f t="shared" si="2"/>
        <v>452948.01057670522</v>
      </c>
      <c r="N22" s="228">
        <f t="shared" si="2"/>
        <v>447977.61640754051</v>
      </c>
      <c r="O22" s="228">
        <f t="shared" si="2"/>
        <v>446714.73017384065</v>
      </c>
      <c r="P22" s="228">
        <f t="shared" si="2"/>
        <v>440016.85538880446</v>
      </c>
      <c r="Q22" s="228">
        <f t="shared" si="2"/>
        <v>426673.29996606504</v>
      </c>
      <c r="R22" s="228">
        <f t="shared" si="2"/>
        <v>338872.71825966821</v>
      </c>
      <c r="S22" s="228">
        <f t="shared" si="2"/>
        <v>336233.3936914216</v>
      </c>
      <c r="T22" s="228">
        <f t="shared" si="2"/>
        <v>313697.13916627556</v>
      </c>
      <c r="U22" s="228">
        <f t="shared" si="2"/>
        <v>260720.7078720557</v>
      </c>
      <c r="V22" s="228">
        <f t="shared" si="2"/>
        <v>237378.42749311106</v>
      </c>
      <c r="W22" s="228">
        <f t="shared" si="2"/>
        <v>230650.44637981331</v>
      </c>
      <c r="X22" s="228">
        <f t="shared" si="2"/>
        <v>222145.84174089943</v>
      </c>
      <c r="Y22" s="228">
        <f t="shared" si="2"/>
        <v>51159.125076686592</v>
      </c>
      <c r="Z22" s="228">
        <f t="shared" si="2"/>
        <v>43633.794212128625</v>
      </c>
      <c r="AA22" s="228">
        <f t="shared" si="2"/>
        <v>43277.741448715031</v>
      </c>
      <c r="AB22" s="228">
        <f t="shared" si="2"/>
        <v>42249.619702283948</v>
      </c>
      <c r="AC22" s="228">
        <f t="shared" si="2"/>
        <v>41668.271222451454</v>
      </c>
      <c r="AD22" s="228">
        <f t="shared" si="2"/>
        <v>18029.365194770813</v>
      </c>
      <c r="AE22" s="228">
        <f t="shared" si="2"/>
        <v>18017.576347989336</v>
      </c>
      <c r="AF22" s="228">
        <f t="shared" si="2"/>
        <v>17689.209571031955</v>
      </c>
      <c r="AG22" s="228">
        <f t="shared" si="2"/>
        <v>17553.750498862126</v>
      </c>
      <c r="AH22" s="228">
        <f t="shared" si="2"/>
        <v>17540.93195649573</v>
      </c>
      <c r="AI22" s="228">
        <f t="shared" si="2"/>
        <v>781.99348755935364</v>
      </c>
      <c r="AJ22" s="228">
        <f t="shared" si="2"/>
        <v>781.99348755935364</v>
      </c>
      <c r="AK22" s="228">
        <f t="shared" si="2"/>
        <v>781.99348755935364</v>
      </c>
      <c r="AL22" s="228">
        <f t="shared" si="2"/>
        <v>781.99348755935364</v>
      </c>
      <c r="AM22" s="228">
        <f t="shared" si="2"/>
        <v>781.99348755935364</v>
      </c>
      <c r="AN22" s="228">
        <f t="shared" si="2"/>
        <v>0</v>
      </c>
      <c r="AO22" s="228">
        <f t="shared" si="2"/>
        <v>0</v>
      </c>
      <c r="AP22" s="220">
        <f>SUM(AP5:AP21)</f>
        <v>5839324.6728924615</v>
      </c>
    </row>
    <row r="23" spans="1:42" x14ac:dyDescent="0.3">
      <c r="A23" s="226" t="s">
        <v>366</v>
      </c>
      <c r="B23" s="231"/>
      <c r="C23" s="232"/>
      <c r="D23" s="300"/>
      <c r="E23" s="115"/>
      <c r="F23" s="115"/>
      <c r="G23" s="115"/>
      <c r="H23" s="115"/>
      <c r="I23" s="115"/>
      <c r="J23" s="220">
        <v>0</v>
      </c>
      <c r="K23" s="234">
        <f>J22-K22</f>
        <v>0</v>
      </c>
      <c r="L23" s="234">
        <f t="shared" ref="L23:AO23" si="3">K22-L22</f>
        <v>907.63977925409563</v>
      </c>
      <c r="M23" s="234">
        <f t="shared" si="3"/>
        <v>3302.2739394746022</v>
      </c>
      <c r="N23" s="234">
        <f t="shared" si="3"/>
        <v>4970.3941691647051</v>
      </c>
      <c r="O23" s="234">
        <f t="shared" si="3"/>
        <v>1262.8862336998573</v>
      </c>
      <c r="P23" s="234">
        <f t="shared" si="3"/>
        <v>6697.8747850361979</v>
      </c>
      <c r="Q23" s="234">
        <f t="shared" si="3"/>
        <v>13343.555422739417</v>
      </c>
      <c r="R23" s="234">
        <f t="shared" si="3"/>
        <v>87800.581706396828</v>
      </c>
      <c r="S23" s="234">
        <f t="shared" si="3"/>
        <v>2639.3245682466077</v>
      </c>
      <c r="T23" s="234">
        <f t="shared" si="3"/>
        <v>22536.25452514604</v>
      </c>
      <c r="U23" s="234">
        <f t="shared" si="3"/>
        <v>52976.431294219859</v>
      </c>
      <c r="V23" s="234">
        <f t="shared" si="3"/>
        <v>23342.280378944648</v>
      </c>
      <c r="W23" s="234">
        <f t="shared" si="3"/>
        <v>6727.9811132977484</v>
      </c>
      <c r="X23" s="234">
        <f t="shared" si="3"/>
        <v>8504.6046389138792</v>
      </c>
      <c r="Y23" s="234">
        <f t="shared" si="3"/>
        <v>170986.71666421284</v>
      </c>
      <c r="Z23" s="234">
        <f t="shared" si="3"/>
        <v>7525.3308645579673</v>
      </c>
      <c r="AA23" s="234">
        <f t="shared" si="3"/>
        <v>356.05276341359422</v>
      </c>
      <c r="AB23" s="234">
        <f t="shared" si="3"/>
        <v>1028.121746431083</v>
      </c>
      <c r="AC23" s="234">
        <f t="shared" si="3"/>
        <v>581.34847983249347</v>
      </c>
      <c r="AD23" s="234">
        <f t="shared" si="3"/>
        <v>23638.906027680641</v>
      </c>
      <c r="AE23" s="234">
        <f t="shared" si="3"/>
        <v>11.788846781477332</v>
      </c>
      <c r="AF23" s="234">
        <f t="shared" si="3"/>
        <v>328.36677695738035</v>
      </c>
      <c r="AG23" s="234">
        <f t="shared" si="3"/>
        <v>135.4590721698296</v>
      </c>
      <c r="AH23" s="234">
        <f t="shared" si="3"/>
        <v>12.818542366396287</v>
      </c>
      <c r="AI23" s="234">
        <f t="shared" si="3"/>
        <v>16758.938468936376</v>
      </c>
      <c r="AJ23" s="234">
        <f t="shared" si="3"/>
        <v>0</v>
      </c>
      <c r="AK23" s="234">
        <f t="shared" si="3"/>
        <v>0</v>
      </c>
      <c r="AL23" s="234">
        <f t="shared" si="3"/>
        <v>0</v>
      </c>
      <c r="AM23" s="234">
        <f t="shared" si="3"/>
        <v>0</v>
      </c>
      <c r="AN23" s="234">
        <f t="shared" si="3"/>
        <v>781.99348755935364</v>
      </c>
      <c r="AO23" s="234">
        <f t="shared" si="3"/>
        <v>0</v>
      </c>
      <c r="AP23" s="84"/>
    </row>
    <row r="24" spans="1:42" x14ac:dyDescent="0.3">
      <c r="A24" s="226" t="s">
        <v>367</v>
      </c>
      <c r="B24" s="231"/>
      <c r="C24" s="232"/>
      <c r="D24" s="233"/>
      <c r="E24" s="115"/>
      <c r="F24" s="115"/>
      <c r="G24" s="115"/>
      <c r="H24" s="115"/>
      <c r="I24" s="115"/>
      <c r="J24" s="220">
        <f>$J$22-J22</f>
        <v>0</v>
      </c>
      <c r="K24" s="236">
        <f>$J$22-K22</f>
        <v>0</v>
      </c>
      <c r="L24" s="236">
        <f t="shared" ref="L24:AO24" si="4">$J$22-L22</f>
        <v>907.63977925409563</v>
      </c>
      <c r="M24" s="236">
        <f t="shared" si="4"/>
        <v>4209.9137187286979</v>
      </c>
      <c r="N24" s="236">
        <f t="shared" si="4"/>
        <v>9180.3078878934029</v>
      </c>
      <c r="O24" s="236">
        <f t="shared" si="4"/>
        <v>10443.19412159326</v>
      </c>
      <c r="P24" s="236">
        <f t="shared" si="4"/>
        <v>17141.068906629458</v>
      </c>
      <c r="Q24" s="236">
        <f t="shared" si="4"/>
        <v>30484.624329368875</v>
      </c>
      <c r="R24" s="236">
        <f t="shared" si="4"/>
        <v>118285.2060357657</v>
      </c>
      <c r="S24" s="236">
        <f t="shared" si="4"/>
        <v>120924.53060401231</v>
      </c>
      <c r="T24" s="236">
        <f t="shared" si="4"/>
        <v>143460.78512915835</v>
      </c>
      <c r="U24" s="236">
        <f t="shared" si="4"/>
        <v>196437.21642337821</v>
      </c>
      <c r="V24" s="236">
        <f t="shared" si="4"/>
        <v>219779.49680232286</v>
      </c>
      <c r="W24" s="236">
        <f t="shared" si="4"/>
        <v>226507.47791562061</v>
      </c>
      <c r="X24" s="236">
        <f t="shared" si="4"/>
        <v>235012.08255453449</v>
      </c>
      <c r="Y24" s="236">
        <f t="shared" si="4"/>
        <v>405998.7992187473</v>
      </c>
      <c r="Z24" s="236">
        <f t="shared" si="4"/>
        <v>413524.1300833053</v>
      </c>
      <c r="AA24" s="236">
        <f t="shared" si="4"/>
        <v>413880.18284671888</v>
      </c>
      <c r="AB24" s="236">
        <f t="shared" si="4"/>
        <v>414908.30459314998</v>
      </c>
      <c r="AC24" s="236">
        <f t="shared" si="4"/>
        <v>415489.65307298244</v>
      </c>
      <c r="AD24" s="236">
        <f t="shared" si="4"/>
        <v>439128.55910066311</v>
      </c>
      <c r="AE24" s="236">
        <f t="shared" si="4"/>
        <v>439140.34794744459</v>
      </c>
      <c r="AF24" s="236">
        <f t="shared" si="4"/>
        <v>439468.71472440194</v>
      </c>
      <c r="AG24" s="236">
        <f t="shared" si="4"/>
        <v>439604.17379657179</v>
      </c>
      <c r="AH24" s="236">
        <f t="shared" si="4"/>
        <v>439616.99233893817</v>
      </c>
      <c r="AI24" s="236">
        <f t="shared" si="4"/>
        <v>456375.93080787454</v>
      </c>
      <c r="AJ24" s="236">
        <f t="shared" si="4"/>
        <v>456375.93080787454</v>
      </c>
      <c r="AK24" s="236">
        <f t="shared" si="4"/>
        <v>456375.93080787454</v>
      </c>
      <c r="AL24" s="236">
        <f t="shared" si="4"/>
        <v>456375.93080787454</v>
      </c>
      <c r="AM24" s="236">
        <f t="shared" si="4"/>
        <v>456375.93080787454</v>
      </c>
      <c r="AN24" s="236">
        <f t="shared" si="4"/>
        <v>457157.92429543391</v>
      </c>
      <c r="AO24" s="236">
        <f t="shared" si="4"/>
        <v>457157.92429543391</v>
      </c>
      <c r="AP24" s="85"/>
    </row>
    <row r="25" spans="1:42" x14ac:dyDescent="0.3">
      <c r="A25" s="239" t="s">
        <v>70</v>
      </c>
      <c r="B25" s="254">
        <f>SUMPRODUCT(B5:B21,C5:C21)/C22</f>
        <v>13.078752337550341</v>
      </c>
      <c r="C25" s="77"/>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row>
    <row r="26" spans="1:42" x14ac:dyDescent="0.3">
      <c r="A26" s="239" t="s">
        <v>684</v>
      </c>
      <c r="B26" s="254">
        <f>SUMPRODUCT(B5:B20,C5:C20)/SUM(C5:C20)</f>
        <v>12.700027178886083</v>
      </c>
      <c r="C26" s="41"/>
      <c r="D26" s="41"/>
      <c r="E26" s="41"/>
      <c r="F26" s="41"/>
      <c r="G26" s="41"/>
      <c r="H26" s="41"/>
      <c r="I26" s="41"/>
      <c r="J26" s="41"/>
      <c r="K26" s="41"/>
      <c r="L26" s="41"/>
      <c r="M26" s="41"/>
      <c r="N26" s="41"/>
      <c r="O26" s="41"/>
      <c r="P26" s="41"/>
      <c r="Q26" s="41"/>
      <c r="R26" s="41"/>
      <c r="S26" s="41"/>
      <c r="T26" s="41"/>
      <c r="U26" s="41"/>
      <c r="V26" s="41"/>
      <c r="W26" s="41"/>
      <c r="X26" s="41"/>
    </row>
    <row r="27" spans="1:42" x14ac:dyDescent="0.3">
      <c r="V27" s="41"/>
    </row>
  </sheetData>
  <mergeCells count="5">
    <mergeCell ref="A3:A4"/>
    <mergeCell ref="B3:B4"/>
    <mergeCell ref="C3:C4"/>
    <mergeCell ref="D3:D4"/>
    <mergeCell ref="AP3:AP4"/>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2754-400D-45EF-AE4C-C2909ED2E27E}">
  <dimension ref="A1:AO42"/>
  <sheetViews>
    <sheetView topLeftCell="A4" workbookViewId="0">
      <selection activeCell="B14" sqref="B14"/>
    </sheetView>
    <sheetView workbookViewId="1"/>
  </sheetViews>
  <sheetFormatPr defaultRowHeight="15.75" x14ac:dyDescent="0.3"/>
  <cols>
    <col min="1" max="1" width="14.21875" customWidth="1"/>
    <col min="2" max="2" width="8.44140625" customWidth="1"/>
    <col min="3" max="3" width="13.5546875" customWidth="1"/>
    <col min="4" max="4" width="4.6640625" bestFit="1" customWidth="1"/>
    <col min="5" max="9" width="7.77734375" hidden="1" customWidth="1"/>
    <col min="10" max="25" width="6.44140625" customWidth="1"/>
    <col min="26" max="40" width="7.77734375" customWidth="1"/>
    <col min="41" max="41" width="9.77734375" customWidth="1"/>
  </cols>
  <sheetData>
    <row r="1" spans="1:41" ht="15.75" customHeight="1" x14ac:dyDescent="0.3">
      <c r="A1" s="3" t="s">
        <v>448</v>
      </c>
    </row>
    <row r="2" spans="1:41" ht="15.75" customHeight="1" x14ac:dyDescent="0.3"/>
    <row r="3" spans="1:41" ht="15.75" customHeight="1" x14ac:dyDescent="0.3">
      <c r="A3" s="561" t="s">
        <v>34</v>
      </c>
      <c r="B3" s="563" t="s">
        <v>33</v>
      </c>
      <c r="C3" s="563" t="s">
        <v>412</v>
      </c>
      <c r="D3" s="563" t="s">
        <v>60</v>
      </c>
      <c r="E3" s="83"/>
      <c r="F3" s="20"/>
      <c r="G3" s="20"/>
      <c r="H3" s="135"/>
      <c r="I3" s="135"/>
      <c r="J3" s="151" t="s">
        <v>414</v>
      </c>
      <c r="K3" s="20"/>
      <c r="L3" s="20"/>
      <c r="M3" s="20"/>
      <c r="N3" s="20"/>
      <c r="O3" s="20"/>
      <c r="P3" s="20"/>
      <c r="Q3" s="20"/>
      <c r="R3" s="20"/>
      <c r="S3" s="20"/>
      <c r="T3" s="29"/>
      <c r="U3" s="29"/>
      <c r="V3" s="29"/>
      <c r="W3" s="29"/>
      <c r="X3" s="29"/>
      <c r="Y3" s="29"/>
      <c r="Z3" s="29"/>
      <c r="AA3" s="29"/>
      <c r="AB3" s="29"/>
      <c r="AC3" s="29"/>
      <c r="AD3" s="29"/>
      <c r="AE3" s="29"/>
      <c r="AF3" s="29"/>
      <c r="AG3" s="29"/>
      <c r="AH3" s="29"/>
      <c r="AI3" s="29"/>
      <c r="AJ3" s="29"/>
      <c r="AK3" s="29"/>
      <c r="AL3" s="29"/>
      <c r="AM3" s="29"/>
      <c r="AN3" s="29"/>
      <c r="AO3" s="559" t="s">
        <v>1</v>
      </c>
    </row>
    <row r="4" spans="1:41" ht="15.75" customHeight="1" x14ac:dyDescent="0.3">
      <c r="A4" s="566"/>
      <c r="B4" s="565"/>
      <c r="C4" s="565"/>
      <c r="D4" s="564"/>
      <c r="E4" s="48">
        <v>2018</v>
      </c>
      <c r="F4" s="47">
        <f>E4+1</f>
        <v>2019</v>
      </c>
      <c r="G4" s="47">
        <f t="shared" ref="G4:AH4" si="0">F4+1</f>
        <v>2020</v>
      </c>
      <c r="H4" s="47">
        <f t="shared" si="0"/>
        <v>2021</v>
      </c>
      <c r="I4" s="47">
        <f t="shared" si="0"/>
        <v>2022</v>
      </c>
      <c r="J4" s="47">
        <f t="shared" si="0"/>
        <v>2023</v>
      </c>
      <c r="K4" s="47">
        <f t="shared" si="0"/>
        <v>2024</v>
      </c>
      <c r="L4" s="47">
        <f t="shared" si="0"/>
        <v>2025</v>
      </c>
      <c r="M4" s="47">
        <f t="shared" si="0"/>
        <v>2026</v>
      </c>
      <c r="N4" s="47">
        <f t="shared" si="0"/>
        <v>2027</v>
      </c>
      <c r="O4" s="47">
        <f t="shared" si="0"/>
        <v>2028</v>
      </c>
      <c r="P4" s="47">
        <f t="shared" si="0"/>
        <v>2029</v>
      </c>
      <c r="Q4" s="47">
        <f t="shared" si="0"/>
        <v>2030</v>
      </c>
      <c r="R4" s="47">
        <f t="shared" si="0"/>
        <v>2031</v>
      </c>
      <c r="S4" s="47">
        <f t="shared" si="0"/>
        <v>2032</v>
      </c>
      <c r="T4" s="47">
        <f t="shared" si="0"/>
        <v>2033</v>
      </c>
      <c r="U4" s="47">
        <f t="shared" si="0"/>
        <v>2034</v>
      </c>
      <c r="V4" s="47">
        <f t="shared" si="0"/>
        <v>2035</v>
      </c>
      <c r="W4" s="47">
        <f t="shared" si="0"/>
        <v>2036</v>
      </c>
      <c r="X4" s="47">
        <f t="shared" si="0"/>
        <v>2037</v>
      </c>
      <c r="Y4" s="47">
        <f t="shared" si="0"/>
        <v>2038</v>
      </c>
      <c r="Z4" s="47">
        <f t="shared" si="0"/>
        <v>2039</v>
      </c>
      <c r="AA4" s="47">
        <f t="shared" si="0"/>
        <v>2040</v>
      </c>
      <c r="AB4" s="47">
        <f t="shared" si="0"/>
        <v>2041</v>
      </c>
      <c r="AC4" s="47">
        <f t="shared" si="0"/>
        <v>2042</v>
      </c>
      <c r="AD4" s="47">
        <f t="shared" si="0"/>
        <v>2043</v>
      </c>
      <c r="AE4" s="47">
        <f t="shared" si="0"/>
        <v>2044</v>
      </c>
      <c r="AF4" s="47">
        <f t="shared" si="0"/>
        <v>2045</v>
      </c>
      <c r="AG4" s="47">
        <f t="shared" si="0"/>
        <v>2046</v>
      </c>
      <c r="AH4" s="47">
        <f t="shared" si="0"/>
        <v>2047</v>
      </c>
      <c r="AI4" s="47">
        <f t="shared" ref="AI4:AN4" si="1">AH4+1</f>
        <v>2048</v>
      </c>
      <c r="AJ4" s="47">
        <f t="shared" si="1"/>
        <v>2049</v>
      </c>
      <c r="AK4" s="47">
        <f t="shared" si="1"/>
        <v>2050</v>
      </c>
      <c r="AL4" s="47">
        <f t="shared" si="1"/>
        <v>2051</v>
      </c>
      <c r="AM4" s="47">
        <f t="shared" si="1"/>
        <v>2052</v>
      </c>
      <c r="AN4" s="47">
        <f t="shared" si="1"/>
        <v>2053</v>
      </c>
      <c r="AO4" s="560"/>
    </row>
    <row r="5" spans="1:41" ht="15.75" customHeight="1" x14ac:dyDescent="0.3">
      <c r="A5" s="246" t="s">
        <v>211</v>
      </c>
      <c r="B5" s="247">
        <f>Standard!B11</f>
        <v>13.065143732961971</v>
      </c>
      <c r="C5" s="248">
        <f>Standard!C8</f>
        <v>32620.839002303201</v>
      </c>
      <c r="D5" s="249">
        <f>Standard!D8</f>
        <v>0.83661680402131522</v>
      </c>
      <c r="E5" s="23"/>
      <c r="F5" s="23"/>
      <c r="G5" s="23"/>
      <c r="H5" s="23"/>
      <c r="I5" s="23"/>
      <c r="J5" s="223">
        <f>Standard!J8</f>
        <v>27291.142070600774</v>
      </c>
      <c r="K5" s="223">
        <f>Standard!K8</f>
        <v>27291.142070600774</v>
      </c>
      <c r="L5" s="223">
        <f>Standard!L8</f>
        <v>27270.23204286594</v>
      </c>
      <c r="M5" s="223">
        <f>Standard!M8</f>
        <v>27104.952655795856</v>
      </c>
      <c r="N5" s="223">
        <f>Standard!N8</f>
        <v>26679.616545383094</v>
      </c>
      <c r="O5" s="223">
        <f>Standard!O8</f>
        <v>26511.74582035096</v>
      </c>
      <c r="P5" s="223">
        <f>Standard!P8</f>
        <v>26392.905396862712</v>
      </c>
      <c r="Q5" s="223">
        <f>Standard!Q8</f>
        <v>26226.169325805546</v>
      </c>
      <c r="R5" s="223">
        <f>Standard!R8</f>
        <v>26172.688807875893</v>
      </c>
      <c r="S5" s="223">
        <f>Standard!S8</f>
        <v>25985.096729706591</v>
      </c>
      <c r="T5" s="223">
        <f>Standard!T8</f>
        <v>24214.799930896079</v>
      </c>
      <c r="U5" s="223">
        <f>Standard!U8</f>
        <v>17615.765726386206</v>
      </c>
      <c r="V5" s="223">
        <f>Standard!V8</f>
        <v>14392.751789579541</v>
      </c>
      <c r="W5" s="223">
        <f>Standard!W8</f>
        <v>13459.266795037469</v>
      </c>
      <c r="X5" s="223">
        <f>Standard!X8</f>
        <v>13256.233819201809</v>
      </c>
      <c r="Y5" s="223">
        <f>Standard!Y8</f>
        <v>29.708425814603231</v>
      </c>
      <c r="Z5" s="223">
        <f>Standard!Z8</f>
        <v>29.708425814603231</v>
      </c>
      <c r="AA5" s="223">
        <f>Standard!AA8</f>
        <v>29.708425814603231</v>
      </c>
      <c r="AB5" s="223">
        <f>Standard!AB8</f>
        <v>29.708425814603231</v>
      </c>
      <c r="AC5" s="223">
        <f>Standard!AC8</f>
        <v>29.708425814603231</v>
      </c>
      <c r="AD5" s="223">
        <f>Standard!AD8</f>
        <v>21.274171414603231</v>
      </c>
      <c r="AE5" s="223">
        <f>Standard!AE8</f>
        <v>21.274171414603231</v>
      </c>
      <c r="AF5" s="223">
        <f>Standard!AF8</f>
        <v>21.274171414603231</v>
      </c>
      <c r="AG5" s="223">
        <f>Standard!AG8</f>
        <v>0</v>
      </c>
      <c r="AH5" s="223">
        <f>Standard!AH8</f>
        <v>0</v>
      </c>
      <c r="AI5" s="223">
        <f>Standard!AI8</f>
        <v>0</v>
      </c>
      <c r="AJ5" s="287">
        <v>0</v>
      </c>
      <c r="AK5" s="287">
        <v>0</v>
      </c>
      <c r="AL5" s="287">
        <v>0</v>
      </c>
      <c r="AM5" s="287">
        <v>0</v>
      </c>
      <c r="AN5" s="287">
        <v>0</v>
      </c>
      <c r="AO5" s="258">
        <f t="shared" ref="AO5:AO12" si="2">SUM(E5:AN5)</f>
        <v>350076.87417026598</v>
      </c>
    </row>
    <row r="6" spans="1:41" ht="15.75" customHeight="1" x14ac:dyDescent="0.3">
      <c r="A6" s="246" t="s">
        <v>35</v>
      </c>
      <c r="B6" s="247">
        <f>Custom!B10</f>
        <v>16.505360602393143</v>
      </c>
      <c r="C6" s="248">
        <f>Custom!C7</f>
        <v>21505.035064466712</v>
      </c>
      <c r="D6" s="249">
        <f>Custom!D7</f>
        <v>0.7861999999999999</v>
      </c>
      <c r="E6" s="23"/>
      <c r="F6" s="23"/>
      <c r="G6" s="23"/>
      <c r="H6" s="23"/>
      <c r="I6" s="23"/>
      <c r="J6" s="223">
        <f>Custom!J7</f>
        <v>16907.258567683726</v>
      </c>
      <c r="K6" s="223">
        <f>Custom!K7</f>
        <v>16907.258567683726</v>
      </c>
      <c r="L6" s="223">
        <f>Custom!L7</f>
        <v>16907.258567683726</v>
      </c>
      <c r="M6" s="223">
        <f>Custom!M7</f>
        <v>16907.258567683726</v>
      </c>
      <c r="N6" s="223">
        <f>Custom!N7</f>
        <v>16907.258567683726</v>
      </c>
      <c r="O6" s="223">
        <f>Custom!O7</f>
        <v>16838.919454991523</v>
      </c>
      <c r="P6" s="223">
        <f>Custom!P7</f>
        <v>16788.07802630082</v>
      </c>
      <c r="Q6" s="223">
        <f>Custom!Q7</f>
        <v>16788.07802630082</v>
      </c>
      <c r="R6" s="223">
        <f>Custom!R7</f>
        <v>16788.07802630082</v>
      </c>
      <c r="S6" s="223">
        <f>Custom!S7</f>
        <v>16702.444027987753</v>
      </c>
      <c r="T6" s="223">
        <f>Custom!T7</f>
        <v>16546.351755315231</v>
      </c>
      <c r="U6" s="223">
        <f>Custom!U7</f>
        <v>16508.278438512149</v>
      </c>
      <c r="V6" s="223">
        <f>Custom!V7</f>
        <v>15965.264895464079</v>
      </c>
      <c r="W6" s="223">
        <f>Custom!W7</f>
        <v>12977.119980605155</v>
      </c>
      <c r="X6" s="223">
        <f>Custom!X7</f>
        <v>12105.386199400611</v>
      </c>
      <c r="Y6" s="223">
        <f>Custom!Y7</f>
        <v>4172.5045058171982</v>
      </c>
      <c r="Z6" s="223">
        <f>Custom!Z7</f>
        <v>3906.4684224041007</v>
      </c>
      <c r="AA6" s="223">
        <f>Custom!AA7</f>
        <v>3590.2610256139201</v>
      </c>
      <c r="AB6" s="223">
        <f>Custom!AB7</f>
        <v>3438.9809173722674</v>
      </c>
      <c r="AC6" s="223">
        <f>Custom!AC7</f>
        <v>3211.3623965122301</v>
      </c>
      <c r="AD6" s="223">
        <f>Custom!AD7</f>
        <v>3102.8341012447713</v>
      </c>
      <c r="AE6" s="223">
        <f>Custom!AE7</f>
        <v>3102.5044139777979</v>
      </c>
      <c r="AF6" s="223">
        <f>Custom!AF7</f>
        <v>2774.1376370204198</v>
      </c>
      <c r="AG6" s="223">
        <f>Custom!AG7</f>
        <v>2659.9527362651943</v>
      </c>
      <c r="AH6" s="490">
        <f>Custom!AH7</f>
        <v>2647.134193898798</v>
      </c>
      <c r="AI6" s="490">
        <f>Custom!AI7</f>
        <v>781.99348755935364</v>
      </c>
      <c r="AJ6" s="490">
        <f>Custom!AJ7</f>
        <v>781.99348755935364</v>
      </c>
      <c r="AK6" s="490">
        <f>Custom!AK7</f>
        <v>781.99348755935364</v>
      </c>
      <c r="AL6" s="490">
        <f>Custom!AL7</f>
        <v>781.99348755935364</v>
      </c>
      <c r="AM6" s="490">
        <f>Custom!AM7</f>
        <v>781.99348755935364</v>
      </c>
      <c r="AN6" s="490">
        <f>Custom!AN7</f>
        <v>0</v>
      </c>
      <c r="AO6" s="258">
        <f t="shared" si="2"/>
        <v>279060.39945752121</v>
      </c>
    </row>
    <row r="7" spans="1:41" ht="15.75" customHeight="1" x14ac:dyDescent="0.3">
      <c r="A7" s="246" t="s">
        <v>296</v>
      </c>
      <c r="B7" s="247">
        <f>'Retro-Commissioning'!B10</f>
        <v>7.2978441315739007</v>
      </c>
      <c r="C7" s="248">
        <f>'Retro-Commissioning'!C7</f>
        <v>5285.3055974694016</v>
      </c>
      <c r="D7" s="249">
        <f>'Retro-Commissioning'!D7</f>
        <v>0.93050303596608985</v>
      </c>
      <c r="E7" s="23"/>
      <c r="F7" s="23"/>
      <c r="G7" s="23"/>
      <c r="H7" s="23"/>
      <c r="I7" s="23"/>
      <c r="J7" s="223">
        <f>'Retro-Commissioning'!J7</f>
        <v>4917.9929044538467</v>
      </c>
      <c r="K7" s="223">
        <f>'Retro-Commissioning'!K7</f>
        <v>4917.9929044538467</v>
      </c>
      <c r="L7" s="223">
        <f>'Retro-Commissioning'!L7</f>
        <v>4917.9929044538467</v>
      </c>
      <c r="M7" s="223">
        <f>'Retro-Commissioning'!M7</f>
        <v>4917.9929044538467</v>
      </c>
      <c r="N7" s="223">
        <f>'Retro-Commissioning'!N7</f>
        <v>4917.9929044538467</v>
      </c>
      <c r="O7" s="223">
        <f>'Retro-Commissioning'!O7</f>
        <v>4917.9929044538467</v>
      </c>
      <c r="P7" s="223">
        <f>'Retro-Commissioning'!P7</f>
        <v>4917.9929044538467</v>
      </c>
      <c r="Q7" s="223">
        <f>'Retro-Commissioning'!Q7</f>
        <v>1464.0034478762839</v>
      </c>
      <c r="R7" s="223">
        <f>'Retro-Commissioning'!R7</f>
        <v>0</v>
      </c>
      <c r="S7" s="223">
        <f>'Retro-Commissioning'!S7</f>
        <v>0</v>
      </c>
      <c r="T7" s="223">
        <f>'Retro-Commissioning'!T7</f>
        <v>0</v>
      </c>
      <c r="U7" s="223">
        <f>'Retro-Commissioning'!U7</f>
        <v>0</v>
      </c>
      <c r="V7" s="223">
        <f>'Retro-Commissioning'!V7</f>
        <v>0</v>
      </c>
      <c r="W7" s="223">
        <f>'Retro-Commissioning'!W7</f>
        <v>0</v>
      </c>
      <c r="X7" s="223">
        <f>'Retro-Commissioning'!X7</f>
        <v>0</v>
      </c>
      <c r="Y7" s="223">
        <f>'Retro-Commissioning'!Y7</f>
        <v>0</v>
      </c>
      <c r="Z7" s="223">
        <f>'Retro-Commissioning'!Z7</f>
        <v>0</v>
      </c>
      <c r="AA7" s="223">
        <f>'Retro-Commissioning'!AA7</f>
        <v>0</v>
      </c>
      <c r="AB7" s="223">
        <f>'Retro-Commissioning'!AB7</f>
        <v>0</v>
      </c>
      <c r="AC7" s="223">
        <f>'Retro-Commissioning'!AC7</f>
        <v>0</v>
      </c>
      <c r="AD7" s="223">
        <f>'Retro-Commissioning'!AD7</f>
        <v>0</v>
      </c>
      <c r="AE7" s="223">
        <f>'Retro-Commissioning'!AE7</f>
        <v>0</v>
      </c>
      <c r="AF7" s="223">
        <f>'Retro-Commissioning'!AF7</f>
        <v>0</v>
      </c>
      <c r="AG7" s="259">
        <f>'Retro-Commissioning'!AG7</f>
        <v>0</v>
      </c>
      <c r="AH7" s="287">
        <v>0</v>
      </c>
      <c r="AI7" s="287">
        <v>0</v>
      </c>
      <c r="AJ7" s="287">
        <v>0</v>
      </c>
      <c r="AK7" s="287">
        <v>0</v>
      </c>
      <c r="AL7" s="287">
        <v>0</v>
      </c>
      <c r="AM7" s="287">
        <v>0</v>
      </c>
      <c r="AN7" s="287">
        <v>0</v>
      </c>
      <c r="AO7" s="489">
        <f t="shared" si="2"/>
        <v>35889.953779053212</v>
      </c>
    </row>
    <row r="8" spans="1:41" ht="15.75" customHeight="1" x14ac:dyDescent="0.3">
      <c r="A8" s="246" t="s">
        <v>297</v>
      </c>
      <c r="B8" s="247">
        <f>Streetlighting!B10</f>
        <v>20.000000000000004</v>
      </c>
      <c r="C8" s="248">
        <f>Streetlighting!C7</f>
        <v>20049.764553117002</v>
      </c>
      <c r="D8" s="249">
        <f>Streetlighting!D7</f>
        <v>0.99794516481663142</v>
      </c>
      <c r="E8" s="23"/>
      <c r="F8" s="23"/>
      <c r="G8" s="23"/>
      <c r="H8" s="23"/>
      <c r="I8" s="23"/>
      <c r="J8" s="223">
        <f>Streetlighting!J7</f>
        <v>20008.565591495</v>
      </c>
      <c r="K8" s="223">
        <f>Streetlighting!K7</f>
        <v>20008.565591495</v>
      </c>
      <c r="L8" s="223">
        <f>Streetlighting!L7</f>
        <v>20008.565591495</v>
      </c>
      <c r="M8" s="223">
        <f>Streetlighting!M7</f>
        <v>18463.921984494998</v>
      </c>
      <c r="N8" s="223">
        <f>Streetlighting!N7</f>
        <v>18463.921984494998</v>
      </c>
      <c r="O8" s="223">
        <f>Streetlighting!O7</f>
        <v>18463.921984494998</v>
      </c>
      <c r="P8" s="223">
        <f>Streetlighting!P7</f>
        <v>18463.921984494998</v>
      </c>
      <c r="Q8" s="223">
        <f>Streetlighting!Q7</f>
        <v>18463.921984494998</v>
      </c>
      <c r="R8" s="223">
        <f>Streetlighting!R7</f>
        <v>18463.921984494998</v>
      </c>
      <c r="S8" s="223">
        <f>Streetlighting!S7</f>
        <v>18463.921984494998</v>
      </c>
      <c r="T8" s="223">
        <f>Streetlighting!T7</f>
        <v>18463.921984494998</v>
      </c>
      <c r="U8" s="223">
        <f>Streetlighting!U7</f>
        <v>18463.921984494998</v>
      </c>
      <c r="V8" s="223">
        <f>Streetlighting!V7</f>
        <v>18463.921984494998</v>
      </c>
      <c r="W8" s="223">
        <f>Streetlighting!W7</f>
        <v>18463.921984494998</v>
      </c>
      <c r="X8" s="223">
        <f>Streetlighting!X7</f>
        <v>18463.921984494998</v>
      </c>
      <c r="Y8" s="223">
        <f>Streetlighting!Y7</f>
        <v>18463.921984494998</v>
      </c>
      <c r="Z8" s="223">
        <f>Streetlighting!Z7</f>
        <v>18463.921984494998</v>
      </c>
      <c r="AA8" s="223">
        <f>Streetlighting!AA7</f>
        <v>18463.921984494998</v>
      </c>
      <c r="AB8" s="223">
        <f>Streetlighting!AB7</f>
        <v>18463.921984494998</v>
      </c>
      <c r="AC8" s="223">
        <f>Streetlighting!AC7</f>
        <v>18463.921984494998</v>
      </c>
      <c r="AD8" s="223">
        <f>Streetlighting!AD7</f>
        <v>0</v>
      </c>
      <c r="AE8" s="223">
        <f>Streetlighting!AE7</f>
        <v>0</v>
      </c>
      <c r="AF8" s="223">
        <f>Streetlighting!AF7</f>
        <v>0</v>
      </c>
      <c r="AG8" s="259">
        <f>Streetlighting!AG7</f>
        <v>0</v>
      </c>
      <c r="AH8" s="287">
        <v>0</v>
      </c>
      <c r="AI8" s="287">
        <v>0</v>
      </c>
      <c r="AJ8" s="287">
        <v>0</v>
      </c>
      <c r="AK8" s="287">
        <v>0</v>
      </c>
      <c r="AL8" s="287">
        <v>0</v>
      </c>
      <c r="AM8" s="287">
        <v>0</v>
      </c>
      <c r="AN8" s="287">
        <v>0</v>
      </c>
      <c r="AO8" s="489">
        <f t="shared" si="2"/>
        <v>373912.37051090016</v>
      </c>
    </row>
    <row r="9" spans="1:41" ht="15.75" customHeight="1" x14ac:dyDescent="0.3">
      <c r="A9" s="246" t="s">
        <v>202</v>
      </c>
      <c r="B9" s="247">
        <f>'Small Business'!B10</f>
        <v>12.551403839417528</v>
      </c>
      <c r="C9" s="248">
        <f>'Small Business'!C7</f>
        <v>62232.919479958255</v>
      </c>
      <c r="D9" s="249">
        <f>'Small Business'!D7</f>
        <v>0.89099999999999813</v>
      </c>
      <c r="E9" s="23"/>
      <c r="F9" s="23"/>
      <c r="G9" s="23"/>
      <c r="H9" s="23"/>
      <c r="I9" s="23"/>
      <c r="J9" s="223">
        <f>'Small Business'!J7</f>
        <v>55449.531256642687</v>
      </c>
      <c r="K9" s="223">
        <f>'Small Business'!K7</f>
        <v>55449.531256642687</v>
      </c>
      <c r="L9" s="223">
        <f>'Small Business'!L7</f>
        <v>55286.168128941725</v>
      </c>
      <c r="M9" s="223">
        <f>'Small Business'!M7</f>
        <v>53693.903312596463</v>
      </c>
      <c r="N9" s="223">
        <f>'Small Business'!N7</f>
        <v>52501.139386179202</v>
      </c>
      <c r="O9" s="223">
        <f>'Small Business'!O7</f>
        <v>51893.141441049214</v>
      </c>
      <c r="P9" s="223">
        <f>'Small Business'!P7</f>
        <v>50240.354621916857</v>
      </c>
      <c r="Q9" s="223">
        <f>'Small Business'!Q7</f>
        <v>49233.731452584521</v>
      </c>
      <c r="R9" s="223">
        <f>'Small Business'!R7</f>
        <v>49077.789592102701</v>
      </c>
      <c r="S9" s="223">
        <f>'Small Business'!S7</f>
        <v>48169.646863334747</v>
      </c>
      <c r="T9" s="223">
        <f>'Small Business'!T7</f>
        <v>47031.598938887553</v>
      </c>
      <c r="U9" s="223">
        <f>'Small Business'!U7</f>
        <v>37460.523113350617</v>
      </c>
      <c r="V9" s="223">
        <f>'Small Business'!V7</f>
        <v>20219.351285172688</v>
      </c>
      <c r="W9" s="223">
        <f>'Small Business'!W7</f>
        <v>17413.000081275943</v>
      </c>
      <c r="X9" s="223">
        <f>'Small Business'!X7</f>
        <v>16914.73008719573</v>
      </c>
      <c r="Y9" s="223">
        <f>'Small Business'!Y7</f>
        <v>281.03450488058161</v>
      </c>
      <c r="Z9" s="223">
        <f>'Small Business'!Z7</f>
        <v>281.03450488058161</v>
      </c>
      <c r="AA9" s="223">
        <f>'Small Business'!AA7</f>
        <v>281.03450488058161</v>
      </c>
      <c r="AB9" s="223">
        <f>'Small Business'!AB7</f>
        <v>281.03450488058161</v>
      </c>
      <c r="AC9" s="223">
        <f>'Small Business'!AC7</f>
        <v>281.03450488058161</v>
      </c>
      <c r="AD9" s="223">
        <f>'Small Business'!AD7</f>
        <v>0</v>
      </c>
      <c r="AE9" s="223">
        <f>'Small Business'!AE7</f>
        <v>0</v>
      </c>
      <c r="AF9" s="223">
        <f>'Small Business'!AF7</f>
        <v>0</v>
      </c>
      <c r="AG9" s="259">
        <f>'Small Business'!AG7</f>
        <v>0</v>
      </c>
      <c r="AH9" s="287">
        <v>0</v>
      </c>
      <c r="AI9" s="287">
        <v>0</v>
      </c>
      <c r="AJ9" s="287">
        <v>0</v>
      </c>
      <c r="AK9" s="287">
        <v>0</v>
      </c>
      <c r="AL9" s="287">
        <v>0</v>
      </c>
      <c r="AM9" s="287">
        <v>0</v>
      </c>
      <c r="AN9" s="287">
        <v>0</v>
      </c>
      <c r="AO9" s="489">
        <f t="shared" si="2"/>
        <v>661439.31334227615</v>
      </c>
    </row>
    <row r="10" spans="1:41" ht="15.75" customHeight="1" x14ac:dyDescent="0.3">
      <c r="A10" s="246" t="s">
        <v>298</v>
      </c>
      <c r="B10" s="247">
        <f>Midstream!B11</f>
        <v>14.570035402840778</v>
      </c>
      <c r="C10" s="248">
        <f>Midstream!C8</f>
        <v>30384.046203198486</v>
      </c>
      <c r="D10" s="249">
        <f>Midstream!D8</f>
        <v>0.91078142837954368</v>
      </c>
      <c r="E10" s="23"/>
      <c r="F10" s="23"/>
      <c r="G10" s="23"/>
      <c r="H10" s="23"/>
      <c r="I10" s="23"/>
      <c r="J10" s="223">
        <f>Midstream!J8</f>
        <v>27673.225000899169</v>
      </c>
      <c r="K10" s="223">
        <f>Midstream!K8</f>
        <v>27673.225000899169</v>
      </c>
      <c r="L10" s="223">
        <f>Midstream!L8</f>
        <v>27673.225000899169</v>
      </c>
      <c r="M10" s="223">
        <f>Midstream!M8</f>
        <v>27673.138871839987</v>
      </c>
      <c r="N10" s="223">
        <f>Midstream!N8</f>
        <v>27672.667395651915</v>
      </c>
      <c r="O10" s="223">
        <f>Midstream!O8</f>
        <v>27664.281241158795</v>
      </c>
      <c r="P10" s="223">
        <f>Midstream!P8</f>
        <v>27664.281241158795</v>
      </c>
      <c r="Q10" s="223">
        <f>Midstream!Q8</f>
        <v>27664.281241158795</v>
      </c>
      <c r="R10" s="223">
        <f>Midstream!R8</f>
        <v>27664.281241158795</v>
      </c>
      <c r="S10" s="223">
        <f>Midstream!S8</f>
        <v>27653.360433060658</v>
      </c>
      <c r="T10" s="223">
        <f>Midstream!T8</f>
        <v>27650.75677865266</v>
      </c>
      <c r="U10" s="223">
        <f>Midstream!U8</f>
        <v>27017.268752560791</v>
      </c>
      <c r="V10" s="223">
        <f>Midstream!V8</f>
        <v>25731.047071307508</v>
      </c>
      <c r="W10" s="223">
        <f>Midstream!W8</f>
        <v>25731.047071307508</v>
      </c>
      <c r="X10" s="223">
        <f>Midstream!X8</f>
        <v>20535.246020114984</v>
      </c>
      <c r="Y10" s="223">
        <f>Midstream!Y8</f>
        <v>40.008002922258832</v>
      </c>
      <c r="Z10" s="223">
        <f>Midstream!Z8</f>
        <v>0</v>
      </c>
      <c r="AA10" s="223">
        <f>Midstream!AA8</f>
        <v>0</v>
      </c>
      <c r="AB10" s="223">
        <f>Midstream!AB8</f>
        <v>0</v>
      </c>
      <c r="AC10" s="223">
        <f>Midstream!AC8</f>
        <v>0</v>
      </c>
      <c r="AD10" s="223">
        <f>Midstream!AD8</f>
        <v>0</v>
      </c>
      <c r="AE10" s="223">
        <f>Midstream!AE8</f>
        <v>0</v>
      </c>
      <c r="AF10" s="223">
        <f>Midstream!AF8</f>
        <v>0</v>
      </c>
      <c r="AG10" s="259">
        <f>Midstream!AG8</f>
        <v>0</v>
      </c>
      <c r="AH10" s="287">
        <v>0</v>
      </c>
      <c r="AI10" s="287">
        <v>0</v>
      </c>
      <c r="AJ10" s="287">
        <v>0</v>
      </c>
      <c r="AK10" s="287">
        <v>0</v>
      </c>
      <c r="AL10" s="287">
        <v>0</v>
      </c>
      <c r="AM10" s="287">
        <v>0</v>
      </c>
      <c r="AN10" s="287">
        <v>0</v>
      </c>
      <c r="AO10" s="489">
        <f t="shared" si="2"/>
        <v>403381.34036475082</v>
      </c>
    </row>
    <row r="11" spans="1:41" ht="15.75" customHeight="1" x14ac:dyDescent="0.3">
      <c r="A11" s="246" t="s">
        <v>322</v>
      </c>
      <c r="B11" s="247">
        <f>'MS - Carryover'!B14</f>
        <v>14.345648375298071</v>
      </c>
      <c r="C11" s="248">
        <f>'MS - Carryover'!C11</f>
        <v>5734.6558450052053</v>
      </c>
      <c r="D11" s="249">
        <f>'MS - Carryover'!D11</f>
        <v>0.85269755706704242</v>
      </c>
      <c r="E11" s="23"/>
      <c r="F11" s="23"/>
      <c r="G11" s="23"/>
      <c r="H11" s="23"/>
      <c r="I11" s="23"/>
      <c r="J11" s="223">
        <f>'MS - Carryover'!J11</f>
        <v>4889.9270296561745</v>
      </c>
      <c r="K11" s="223">
        <f>'MS - Carryover'!K11</f>
        <v>4889.9270296561745</v>
      </c>
      <c r="L11" s="223">
        <f>'MS - Carryover'!L11</f>
        <v>4889.9270296561745</v>
      </c>
      <c r="M11" s="223">
        <f>'MS - Carryover'!M11</f>
        <v>4889.9270296561745</v>
      </c>
      <c r="N11" s="223">
        <f>'MS - Carryover'!N11</f>
        <v>4756.659035405045</v>
      </c>
      <c r="O11" s="223">
        <f>'MS - Carryover'!O11</f>
        <v>4748.8770733994825</v>
      </c>
      <c r="P11" s="223">
        <f>'MS - Carryover'!P11</f>
        <v>4733.5920001357554</v>
      </c>
      <c r="Q11" s="223">
        <f>'MS - Carryover'!Q11</f>
        <v>4554.4767754115164</v>
      </c>
      <c r="R11" s="223">
        <f>'MS - Carryover'!R11</f>
        <v>4554.4767754115164</v>
      </c>
      <c r="S11" s="223">
        <f>'MS - Carryover'!S11</f>
        <v>4554.4767754115164</v>
      </c>
      <c r="T11" s="223">
        <f>'MS - Carryover'!T11</f>
        <v>4552.8399268772546</v>
      </c>
      <c r="U11" s="223">
        <f>'MS - Carryover'!U11</f>
        <v>4552.8399268772546</v>
      </c>
      <c r="V11" s="223">
        <f>'MS - Carryover'!V11</f>
        <v>4552.8399268772546</v>
      </c>
      <c r="W11" s="223">
        <f>'MS - Carryover'!W11</f>
        <v>4552.8399268772546</v>
      </c>
      <c r="X11" s="223">
        <f>'MS - Carryover'!X11</f>
        <v>3629.8759286792911</v>
      </c>
      <c r="Y11" s="223">
        <f>'MS - Carryover'!Y11</f>
        <v>0</v>
      </c>
      <c r="Z11" s="223">
        <f>'MS - Carryover'!Z11</f>
        <v>0</v>
      </c>
      <c r="AA11" s="223">
        <f>'MS - Carryover'!AA11</f>
        <v>0</v>
      </c>
      <c r="AB11" s="223">
        <f>'MS - Carryover'!AB11</f>
        <v>0</v>
      </c>
      <c r="AC11" s="223">
        <f>'MS - Carryover'!AC11</f>
        <v>0</v>
      </c>
      <c r="AD11" s="223">
        <f>'MS - Carryover'!AD11</f>
        <v>0</v>
      </c>
      <c r="AE11" s="223">
        <f>'MS - Carryover'!AE11</f>
        <v>0</v>
      </c>
      <c r="AF11" s="223">
        <f>'MS - Carryover'!AF11</f>
        <v>0</v>
      </c>
      <c r="AG11" s="259">
        <f>'MS - Carryover'!AG11</f>
        <v>0</v>
      </c>
      <c r="AH11" s="287">
        <v>0</v>
      </c>
      <c r="AI11" s="287">
        <v>0</v>
      </c>
      <c r="AJ11" s="287">
        <v>0</v>
      </c>
      <c r="AK11" s="287">
        <v>0</v>
      </c>
      <c r="AL11" s="287">
        <v>0</v>
      </c>
      <c r="AM11" s="287">
        <v>0</v>
      </c>
      <c r="AN11" s="287">
        <v>0</v>
      </c>
      <c r="AO11" s="489">
        <f t="shared" si="2"/>
        <v>69303.502189987848</v>
      </c>
    </row>
    <row r="12" spans="1:41" ht="15.75" customHeight="1" x14ac:dyDescent="0.3">
      <c r="A12" s="246" t="s">
        <v>494</v>
      </c>
      <c r="B12" s="247">
        <f>'Bus (b-25) Conversions'!B21</f>
        <v>23.656886642642242</v>
      </c>
      <c r="C12" s="248">
        <f>'Bus (b-25) Conversions'!C8</f>
        <v>20792.370292564447</v>
      </c>
      <c r="D12" s="249">
        <f>'Bus (b-25) Conversions'!D8</f>
        <v>0.79240545251720151</v>
      </c>
      <c r="E12" s="23"/>
      <c r="F12" s="23"/>
      <c r="G12" s="23"/>
      <c r="H12" s="23"/>
      <c r="I12" s="23"/>
      <c r="J12" s="223">
        <f>'Bus (b-25) Conversions'!J8</f>
        <v>16475.987590584748</v>
      </c>
      <c r="K12" s="223">
        <f>'Bus (b-25) Conversions'!K8</f>
        <v>16475.987590584748</v>
      </c>
      <c r="L12" s="223">
        <f>'Bus (b-25) Conversions'!L8</f>
        <v>16475.987590584748</v>
      </c>
      <c r="M12" s="223">
        <f>'Bus (b-25) Conversions'!M8</f>
        <v>16475.987590584748</v>
      </c>
      <c r="N12" s="223">
        <f>'Bus (b-25) Conversions'!N8</f>
        <v>16475.987590584748</v>
      </c>
      <c r="O12" s="223">
        <f>'Bus (b-25) Conversions'!O8</f>
        <v>16475.987590584748</v>
      </c>
      <c r="P12" s="223">
        <f>'Bus (b-25) Conversions'!P8</f>
        <v>16129.389007523667</v>
      </c>
      <c r="Q12" s="223">
        <f>'Bus (b-25) Conversions'!Q8</f>
        <v>16129.389007523667</v>
      </c>
      <c r="R12" s="223">
        <f>'Bus (b-25) Conversions'!R8</f>
        <v>16129.389007523667</v>
      </c>
      <c r="S12" s="223">
        <f>'Bus (b-25) Conversions'!S8</f>
        <v>16129.389007523667</v>
      </c>
      <c r="T12" s="223">
        <f>'Bus (b-25) Conversions'!T8</f>
        <v>16129.389007523667</v>
      </c>
      <c r="U12" s="223">
        <f>'Bus (b-25) Conversions'!U8</f>
        <v>16129.389007523667</v>
      </c>
      <c r="V12" s="223">
        <f>'Bus (b-25) Conversions'!V8</f>
        <v>16129.389007523667</v>
      </c>
      <c r="W12" s="223">
        <f>'Bus (b-25) Conversions'!W8</f>
        <v>16129.389007523667</v>
      </c>
      <c r="X12" s="223">
        <f>'Bus (b-25) Conversions'!X8</f>
        <v>15646.684868123084</v>
      </c>
      <c r="Y12" s="223">
        <f>'Bus (b-25) Conversions'!Y8</f>
        <v>14900.701472614101</v>
      </c>
      <c r="Z12" s="223">
        <f>'Bus (b-25) Conversions'!Z8</f>
        <v>14900.701472614101</v>
      </c>
      <c r="AA12" s="223">
        <f>'Bus (b-25) Conversions'!AA8</f>
        <v>14900.701472614101</v>
      </c>
      <c r="AB12" s="223">
        <f>'Bus (b-25) Conversions'!AB8</f>
        <v>14900.701472614101</v>
      </c>
      <c r="AC12" s="223">
        <f>'Bus (b-25) Conversions'!AC8</f>
        <v>14900.701472614101</v>
      </c>
      <c r="AD12" s="223">
        <f>'Bus (b-25) Conversions'!AD8</f>
        <v>14824.104587370743</v>
      </c>
      <c r="AE12" s="223">
        <f>'Bus (b-25) Conversions'!AE8</f>
        <v>14824.104587370743</v>
      </c>
      <c r="AF12" s="223">
        <f>'Bus (b-25) Conversions'!AF8</f>
        <v>14824.104587370743</v>
      </c>
      <c r="AG12" s="223">
        <f>'Bus (b-25) Conversions'!AG8</f>
        <v>14824.104587370743</v>
      </c>
      <c r="AH12" s="223">
        <f>'Bus (b-25) Conversions'!AH8</f>
        <v>14824.104587370743</v>
      </c>
      <c r="AI12" s="223">
        <f>'Bus (b-25) Conversions'!AI8</f>
        <v>0</v>
      </c>
      <c r="AJ12" s="287">
        <v>0</v>
      </c>
      <c r="AK12" s="287">
        <v>0</v>
      </c>
      <c r="AL12" s="287">
        <v>0</v>
      </c>
      <c r="AM12" s="287">
        <v>0</v>
      </c>
      <c r="AN12" s="287">
        <v>0</v>
      </c>
      <c r="AO12" s="489">
        <f t="shared" si="2"/>
        <v>392161.75277174509</v>
      </c>
    </row>
    <row r="13" spans="1:41" ht="15.75" customHeight="1" x14ac:dyDescent="0.3">
      <c r="A13" s="226" t="s">
        <v>338</v>
      </c>
      <c r="B13" s="243"/>
      <c r="C13" s="228">
        <f>SUM(C5:C12)</f>
        <v>198604.93603808273</v>
      </c>
      <c r="D13" s="253">
        <f>J13/C13</f>
        <v>0.87416573563270106</v>
      </c>
      <c r="E13" s="42"/>
      <c r="F13" s="42"/>
      <c r="G13" s="42"/>
      <c r="H13" s="42"/>
      <c r="I13" s="42"/>
      <c r="J13" s="228">
        <f t="shared" ref="J13:AO13" si="3">SUM(J5:J12)</f>
        <v>173613.63001201613</v>
      </c>
      <c r="K13" s="228">
        <f t="shared" si="3"/>
        <v>173613.63001201613</v>
      </c>
      <c r="L13" s="228">
        <f t="shared" si="3"/>
        <v>173429.35685658036</v>
      </c>
      <c r="M13" s="228">
        <f t="shared" si="3"/>
        <v>170127.08291710581</v>
      </c>
      <c r="N13" s="228">
        <f t="shared" si="3"/>
        <v>168375.24340983661</v>
      </c>
      <c r="O13" s="228">
        <f t="shared" si="3"/>
        <v>167514.86751048357</v>
      </c>
      <c r="P13" s="228">
        <f t="shared" si="3"/>
        <v>165330.51518284745</v>
      </c>
      <c r="Q13" s="228">
        <f t="shared" si="3"/>
        <v>160524.05126115616</v>
      </c>
      <c r="R13" s="228">
        <f t="shared" si="3"/>
        <v>158850.62543486839</v>
      </c>
      <c r="S13" s="228">
        <f t="shared" si="3"/>
        <v>157658.3358215199</v>
      </c>
      <c r="T13" s="228">
        <f t="shared" si="3"/>
        <v>154589.65832264745</v>
      </c>
      <c r="U13" s="228">
        <f t="shared" si="3"/>
        <v>137747.98694970566</v>
      </c>
      <c r="V13" s="228">
        <f t="shared" si="3"/>
        <v>115454.56596041973</v>
      </c>
      <c r="W13" s="228">
        <f t="shared" si="3"/>
        <v>108726.58484712199</v>
      </c>
      <c r="X13" s="228">
        <f t="shared" si="3"/>
        <v>100552.0789072105</v>
      </c>
      <c r="Y13" s="228">
        <f t="shared" si="3"/>
        <v>37887.878896543742</v>
      </c>
      <c r="Z13" s="228">
        <f t="shared" si="3"/>
        <v>37581.834810208384</v>
      </c>
      <c r="AA13" s="228">
        <f t="shared" si="3"/>
        <v>37265.627413418202</v>
      </c>
      <c r="AB13" s="228">
        <f t="shared" si="3"/>
        <v>37114.347305176554</v>
      </c>
      <c r="AC13" s="228">
        <f t="shared" si="3"/>
        <v>36886.728784316518</v>
      </c>
      <c r="AD13" s="228">
        <f t="shared" si="3"/>
        <v>17948.212860030118</v>
      </c>
      <c r="AE13" s="228">
        <f t="shared" si="3"/>
        <v>17947.883172763144</v>
      </c>
      <c r="AF13" s="228">
        <f t="shared" si="3"/>
        <v>17619.516395805767</v>
      </c>
      <c r="AG13" s="228">
        <f t="shared" si="3"/>
        <v>17484.057323635938</v>
      </c>
      <c r="AH13" s="270">
        <f t="shared" si="3"/>
        <v>17471.238781269542</v>
      </c>
      <c r="AI13" s="270">
        <f t="shared" ref="AI13" si="4">SUM(AI5:AI12)</f>
        <v>781.99348755935364</v>
      </c>
      <c r="AJ13" s="270">
        <f t="shared" ref="AJ13" si="5">SUM(AJ5:AJ12)</f>
        <v>781.99348755935364</v>
      </c>
      <c r="AK13" s="270">
        <f t="shared" ref="AK13" si="6">SUM(AK5:AK12)</f>
        <v>781.99348755935364</v>
      </c>
      <c r="AL13" s="270">
        <f t="shared" ref="AL13" si="7">SUM(AL5:AL12)</f>
        <v>781.99348755935364</v>
      </c>
      <c r="AM13" s="270">
        <f t="shared" ref="AM13" si="8">SUM(AM5:AM12)</f>
        <v>781.99348755935364</v>
      </c>
      <c r="AN13" s="270">
        <f t="shared" ref="AN13" si="9">SUM(AN5:AN12)</f>
        <v>0</v>
      </c>
      <c r="AO13" s="220">
        <f t="shared" si="3"/>
        <v>2565225.5065865004</v>
      </c>
    </row>
    <row r="14" spans="1:41" ht="15.75" customHeight="1" x14ac:dyDescent="0.3">
      <c r="A14" s="226" t="s">
        <v>366</v>
      </c>
      <c r="B14" s="231"/>
      <c r="C14" s="232"/>
      <c r="D14" s="300"/>
      <c r="E14" s="42"/>
      <c r="F14" s="42"/>
      <c r="G14" s="42"/>
      <c r="H14" s="42"/>
      <c r="I14" s="42"/>
      <c r="J14" s="220">
        <v>0</v>
      </c>
      <c r="K14" s="220">
        <f>J13-K13</f>
        <v>0</v>
      </c>
      <c r="L14" s="220">
        <f t="shared" ref="L14:AH14" si="10">K13-L13</f>
        <v>184.27315543577424</v>
      </c>
      <c r="M14" s="220">
        <f t="shared" si="10"/>
        <v>3302.273939474544</v>
      </c>
      <c r="N14" s="220">
        <f t="shared" si="10"/>
        <v>1751.8395072692074</v>
      </c>
      <c r="O14" s="220">
        <f t="shared" si="10"/>
        <v>860.37589935303549</v>
      </c>
      <c r="P14" s="220">
        <f t="shared" si="10"/>
        <v>2184.3523276361229</v>
      </c>
      <c r="Q14" s="220">
        <f t="shared" si="10"/>
        <v>4806.463921691291</v>
      </c>
      <c r="R14" s="220">
        <f t="shared" si="10"/>
        <v>1673.4258262877702</v>
      </c>
      <c r="S14" s="220">
        <f t="shared" si="10"/>
        <v>1192.2896133484901</v>
      </c>
      <c r="T14" s="220">
        <f t="shared" si="10"/>
        <v>3068.6774988724501</v>
      </c>
      <c r="U14" s="220">
        <f t="shared" si="10"/>
        <v>16841.671372941782</v>
      </c>
      <c r="V14" s="220">
        <f t="shared" si="10"/>
        <v>22293.420989285936</v>
      </c>
      <c r="W14" s="220">
        <f t="shared" si="10"/>
        <v>6727.9811132977338</v>
      </c>
      <c r="X14" s="220">
        <f t="shared" si="10"/>
        <v>8174.505939911498</v>
      </c>
      <c r="Y14" s="220">
        <f t="shared" si="10"/>
        <v>62664.200010666755</v>
      </c>
      <c r="Z14" s="220">
        <f t="shared" si="10"/>
        <v>306.04408633535786</v>
      </c>
      <c r="AA14" s="220">
        <f t="shared" si="10"/>
        <v>316.20739679018152</v>
      </c>
      <c r="AB14" s="220">
        <f t="shared" si="10"/>
        <v>151.28010824164812</v>
      </c>
      <c r="AC14" s="220">
        <f t="shared" si="10"/>
        <v>227.61852086003637</v>
      </c>
      <c r="AD14" s="220">
        <f t="shared" si="10"/>
        <v>18938.515924286399</v>
      </c>
      <c r="AE14" s="220">
        <f t="shared" si="10"/>
        <v>0.32968726697436068</v>
      </c>
      <c r="AF14" s="220">
        <f t="shared" si="10"/>
        <v>328.36677695737671</v>
      </c>
      <c r="AG14" s="220">
        <f t="shared" si="10"/>
        <v>135.4590721698296</v>
      </c>
      <c r="AH14" s="220">
        <f t="shared" si="10"/>
        <v>12.818542366396287</v>
      </c>
      <c r="AI14" s="220">
        <f t="shared" ref="AI14" si="11">AH13-AI13</f>
        <v>16689.245293710188</v>
      </c>
      <c r="AJ14" s="220">
        <f t="shared" ref="AJ14" si="12">AI13-AJ13</f>
        <v>0</v>
      </c>
      <c r="AK14" s="220">
        <f t="shared" ref="AK14" si="13">AJ13-AK13</f>
        <v>0</v>
      </c>
      <c r="AL14" s="220">
        <f t="shared" ref="AL14" si="14">AK13-AL13</f>
        <v>0</v>
      </c>
      <c r="AM14" s="220">
        <f t="shared" ref="AM14" si="15">AL13-AM13</f>
        <v>0</v>
      </c>
      <c r="AN14" s="220">
        <f t="shared" ref="AN14" si="16">AM13-AN13</f>
        <v>781.99348755935364</v>
      </c>
      <c r="AO14" s="52"/>
    </row>
    <row r="15" spans="1:41" ht="15.75" customHeight="1" x14ac:dyDescent="0.3">
      <c r="A15" s="226" t="s">
        <v>367</v>
      </c>
      <c r="B15" s="231"/>
      <c r="C15" s="232"/>
      <c r="D15" s="233"/>
      <c r="E15" s="42"/>
      <c r="F15" s="42"/>
      <c r="G15" s="42"/>
      <c r="H15" s="42"/>
      <c r="I15" s="42"/>
      <c r="J15" s="220">
        <f>$J$13-J13</f>
        <v>0</v>
      </c>
      <c r="K15" s="220">
        <f t="shared" ref="K15" si="17">$J$13-K13</f>
        <v>0</v>
      </c>
      <c r="L15" s="220">
        <f t="shared" ref="L15:AH15" si="18">$J$13-L13</f>
        <v>184.27315543577424</v>
      </c>
      <c r="M15" s="220">
        <f t="shared" si="18"/>
        <v>3486.5470949103183</v>
      </c>
      <c r="N15" s="220">
        <f t="shared" si="18"/>
        <v>5238.3866021795257</v>
      </c>
      <c r="O15" s="220">
        <f t="shared" si="18"/>
        <v>6098.7625015325611</v>
      </c>
      <c r="P15" s="220">
        <f t="shared" si="18"/>
        <v>8283.1148291686841</v>
      </c>
      <c r="Q15" s="220">
        <f t="shared" si="18"/>
        <v>13089.578750859975</v>
      </c>
      <c r="R15" s="220">
        <f t="shared" si="18"/>
        <v>14763.004577147745</v>
      </c>
      <c r="S15" s="220">
        <f t="shared" si="18"/>
        <v>15955.294190496235</v>
      </c>
      <c r="T15" s="220">
        <f t="shared" si="18"/>
        <v>19023.971689368685</v>
      </c>
      <c r="U15" s="220">
        <f t="shared" si="18"/>
        <v>35865.643062310468</v>
      </c>
      <c r="V15" s="220">
        <f t="shared" si="18"/>
        <v>58159.064051596404</v>
      </c>
      <c r="W15" s="220">
        <f t="shared" si="18"/>
        <v>64887.045164894138</v>
      </c>
      <c r="X15" s="220">
        <f t="shared" si="18"/>
        <v>73061.551104805636</v>
      </c>
      <c r="Y15" s="220">
        <f t="shared" si="18"/>
        <v>135725.75111547241</v>
      </c>
      <c r="Z15" s="220">
        <f t="shared" si="18"/>
        <v>136031.79520180775</v>
      </c>
      <c r="AA15" s="220">
        <f t="shared" si="18"/>
        <v>136348.00259859793</v>
      </c>
      <c r="AB15" s="220">
        <f t="shared" si="18"/>
        <v>136499.28270683959</v>
      </c>
      <c r="AC15" s="220">
        <f t="shared" si="18"/>
        <v>136726.90122769962</v>
      </c>
      <c r="AD15" s="220">
        <f t="shared" si="18"/>
        <v>155665.41715198601</v>
      </c>
      <c r="AE15" s="220">
        <f t="shared" si="18"/>
        <v>155665.746839253</v>
      </c>
      <c r="AF15" s="220">
        <f t="shared" si="18"/>
        <v>155994.11361621035</v>
      </c>
      <c r="AG15" s="220">
        <f t="shared" si="18"/>
        <v>156129.5726883802</v>
      </c>
      <c r="AH15" s="220">
        <f t="shared" si="18"/>
        <v>156142.39123074658</v>
      </c>
      <c r="AI15" s="220">
        <f t="shared" ref="AI15:AN15" si="19">$J$13-AI13</f>
        <v>172831.63652445679</v>
      </c>
      <c r="AJ15" s="220">
        <f t="shared" si="19"/>
        <v>172831.63652445679</v>
      </c>
      <c r="AK15" s="220">
        <f t="shared" si="19"/>
        <v>172831.63652445679</v>
      </c>
      <c r="AL15" s="220">
        <f t="shared" si="19"/>
        <v>172831.63652445679</v>
      </c>
      <c r="AM15" s="220">
        <f t="shared" si="19"/>
        <v>172831.63652445679</v>
      </c>
      <c r="AN15" s="220">
        <f t="shared" si="19"/>
        <v>173613.63001201613</v>
      </c>
      <c r="AO15" s="53"/>
    </row>
    <row r="16" spans="1:41" ht="15.75" hidden="1" customHeight="1" x14ac:dyDescent="0.3">
      <c r="A16" s="239" t="s">
        <v>70</v>
      </c>
      <c r="B16" s="254">
        <f>SUMPRODUCT(B5:B12,C5:C12)/C13</f>
        <v>15.199361270620697</v>
      </c>
      <c r="C16" s="75"/>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row>
    <row r="17" spans="1:41" ht="15.75" customHeight="1" x14ac:dyDescent="0.3">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row>
    <row r="18" spans="1:41" ht="15.75" customHeight="1" x14ac:dyDescent="0.3">
      <c r="A18" s="561" t="str">
        <f>A3</f>
        <v>Initiative</v>
      </c>
      <c r="B18" s="563" t="str">
        <f>B3</f>
        <v>Initiative-Level WAML</v>
      </c>
      <c r="C18" s="563" t="str">
        <f>C3</f>
        <v>Annual Verified Gross Savings (MWh)</v>
      </c>
      <c r="D18" s="563" t="str">
        <f>D3</f>
        <v>NTGR</v>
      </c>
      <c r="E18" s="83"/>
      <c r="F18" s="20"/>
      <c r="G18" s="20"/>
      <c r="H18" s="135"/>
      <c r="I18" s="135"/>
      <c r="J18" s="151" t="s">
        <v>414</v>
      </c>
      <c r="K18" s="179"/>
      <c r="L18" s="179"/>
      <c r="M18" s="179"/>
      <c r="N18" s="179"/>
      <c r="O18" s="179"/>
      <c r="P18" s="179"/>
      <c r="Q18" s="179"/>
      <c r="R18" s="179"/>
      <c r="S18" s="179"/>
      <c r="T18" s="179"/>
      <c r="U18" s="179"/>
      <c r="V18" s="179"/>
      <c r="W18" s="179"/>
      <c r="X18" s="179"/>
      <c r="Y18" s="301"/>
    </row>
    <row r="19" spans="1:41" ht="15.75" customHeight="1" x14ac:dyDescent="0.3">
      <c r="A19" s="566"/>
      <c r="B19" s="565"/>
      <c r="C19" s="565"/>
      <c r="D19" s="564"/>
      <c r="E19" s="48"/>
      <c r="F19" s="47"/>
      <c r="G19" s="47"/>
      <c r="H19" s="47"/>
      <c r="I19" s="47"/>
      <c r="J19" s="48">
        <f>Z4</f>
        <v>2039</v>
      </c>
      <c r="K19" s="48">
        <f t="shared" ref="K19:X19" si="20">AA4</f>
        <v>2040</v>
      </c>
      <c r="L19" s="48">
        <f t="shared" si="20"/>
        <v>2041</v>
      </c>
      <c r="M19" s="48">
        <f t="shared" si="20"/>
        <v>2042</v>
      </c>
      <c r="N19" s="48">
        <f t="shared" si="20"/>
        <v>2043</v>
      </c>
      <c r="O19" s="48">
        <f t="shared" si="20"/>
        <v>2044</v>
      </c>
      <c r="P19" s="48">
        <f t="shared" si="20"/>
        <v>2045</v>
      </c>
      <c r="Q19" s="48">
        <f t="shared" si="20"/>
        <v>2046</v>
      </c>
      <c r="R19" s="48">
        <f t="shared" si="20"/>
        <v>2047</v>
      </c>
      <c r="S19" s="48">
        <f t="shared" si="20"/>
        <v>2048</v>
      </c>
      <c r="T19" s="48">
        <f t="shared" si="20"/>
        <v>2049</v>
      </c>
      <c r="U19" s="48">
        <f t="shared" si="20"/>
        <v>2050</v>
      </c>
      <c r="V19" s="48">
        <f t="shared" si="20"/>
        <v>2051</v>
      </c>
      <c r="W19" s="48">
        <f t="shared" si="20"/>
        <v>2052</v>
      </c>
      <c r="X19" s="48">
        <f t="shared" si="20"/>
        <v>2053</v>
      </c>
      <c r="Y19" s="48">
        <v>2054</v>
      </c>
    </row>
    <row r="20" spans="1:41" ht="15.75" customHeight="1" x14ac:dyDescent="0.3">
      <c r="A20" s="246" t="str">
        <f t="shared" ref="A20:D27" si="21">A5</f>
        <v>Standard</v>
      </c>
      <c r="B20" s="247">
        <f t="shared" si="21"/>
        <v>13.065143732961971</v>
      </c>
      <c r="C20" s="248">
        <f t="shared" si="21"/>
        <v>32620.839002303201</v>
      </c>
      <c r="D20" s="249">
        <f t="shared" si="21"/>
        <v>0.83661680402131522</v>
      </c>
      <c r="E20" s="23"/>
      <c r="F20" s="23"/>
      <c r="G20" s="23"/>
      <c r="H20" s="23"/>
      <c r="I20" s="23"/>
      <c r="J20" s="223">
        <f t="shared" ref="J20:J30" si="22">Z5</f>
        <v>29.708425814603231</v>
      </c>
      <c r="K20" s="223">
        <f t="shared" ref="K20:K30" si="23">AA5</f>
        <v>29.708425814603231</v>
      </c>
      <c r="L20" s="223">
        <f t="shared" ref="L20:L30" si="24">AB5</f>
        <v>29.708425814603231</v>
      </c>
      <c r="M20" s="223">
        <f t="shared" ref="M20:M30" si="25">AC5</f>
        <v>29.708425814603231</v>
      </c>
      <c r="N20" s="223">
        <f t="shared" ref="N20:N30" si="26">AD5</f>
        <v>21.274171414603231</v>
      </c>
      <c r="O20" s="223">
        <f t="shared" ref="O20:O30" si="27">AE5</f>
        <v>21.274171414603231</v>
      </c>
      <c r="P20" s="223">
        <f t="shared" ref="P20:P30" si="28">AF5</f>
        <v>21.274171414603231</v>
      </c>
      <c r="Q20" s="223">
        <f t="shared" ref="Q20:Q30" si="29">AG5</f>
        <v>0</v>
      </c>
      <c r="R20" s="223">
        <f t="shared" ref="R20:R30" si="30">AH5</f>
        <v>0</v>
      </c>
      <c r="S20" s="223">
        <f t="shared" ref="S20:S30" si="31">AI5</f>
        <v>0</v>
      </c>
      <c r="T20" s="223">
        <f t="shared" ref="T20:T30" si="32">AJ5</f>
        <v>0</v>
      </c>
      <c r="U20" s="223">
        <f t="shared" ref="U20:U30" si="33">AK5</f>
        <v>0</v>
      </c>
      <c r="V20" s="223">
        <f t="shared" ref="V20:V30" si="34">AL5</f>
        <v>0</v>
      </c>
      <c r="W20" s="223">
        <f t="shared" ref="W20:W30" si="35">AM5</f>
        <v>0</v>
      </c>
      <c r="X20" s="223">
        <f t="shared" ref="X20:X30" si="36">AN5</f>
        <v>0</v>
      </c>
      <c r="Y20" s="223">
        <v>0</v>
      </c>
    </row>
    <row r="21" spans="1:41" ht="15.75" customHeight="1" x14ac:dyDescent="0.3">
      <c r="A21" s="246" t="str">
        <f t="shared" si="21"/>
        <v>Custom</v>
      </c>
      <c r="B21" s="247">
        <f t="shared" si="21"/>
        <v>16.505360602393143</v>
      </c>
      <c r="C21" s="248">
        <f t="shared" si="21"/>
        <v>21505.035064466712</v>
      </c>
      <c r="D21" s="249">
        <f t="shared" si="21"/>
        <v>0.7861999999999999</v>
      </c>
      <c r="E21" s="23"/>
      <c r="F21" s="23"/>
      <c r="G21" s="23"/>
      <c r="H21" s="23"/>
      <c r="I21" s="23"/>
      <c r="J21" s="223">
        <f t="shared" si="22"/>
        <v>3906.4684224041007</v>
      </c>
      <c r="K21" s="223">
        <f t="shared" si="23"/>
        <v>3590.2610256139201</v>
      </c>
      <c r="L21" s="223">
        <f t="shared" si="24"/>
        <v>3438.9809173722674</v>
      </c>
      <c r="M21" s="223">
        <f t="shared" si="25"/>
        <v>3211.3623965122301</v>
      </c>
      <c r="N21" s="223">
        <f t="shared" si="26"/>
        <v>3102.8341012447713</v>
      </c>
      <c r="O21" s="223">
        <f t="shared" si="27"/>
        <v>3102.5044139777979</v>
      </c>
      <c r="P21" s="223">
        <f t="shared" si="28"/>
        <v>2774.1376370204198</v>
      </c>
      <c r="Q21" s="223">
        <f t="shared" si="29"/>
        <v>2659.9527362651943</v>
      </c>
      <c r="R21" s="223">
        <f t="shared" si="30"/>
        <v>2647.134193898798</v>
      </c>
      <c r="S21" s="223">
        <f t="shared" si="31"/>
        <v>781.99348755935364</v>
      </c>
      <c r="T21" s="223">
        <f t="shared" si="32"/>
        <v>781.99348755935364</v>
      </c>
      <c r="U21" s="223">
        <f t="shared" si="33"/>
        <v>781.99348755935364</v>
      </c>
      <c r="V21" s="223">
        <f t="shared" si="34"/>
        <v>781.99348755935364</v>
      </c>
      <c r="W21" s="223">
        <f t="shared" si="35"/>
        <v>781.99348755935364</v>
      </c>
      <c r="X21" s="223">
        <f t="shared" si="36"/>
        <v>0</v>
      </c>
      <c r="Y21" s="223">
        <v>0</v>
      </c>
    </row>
    <row r="22" spans="1:41" ht="15.75" customHeight="1" x14ac:dyDescent="0.3">
      <c r="A22" s="246" t="str">
        <f t="shared" si="21"/>
        <v>Retro-Commissioning</v>
      </c>
      <c r="B22" s="247">
        <f t="shared" si="21"/>
        <v>7.2978441315739007</v>
      </c>
      <c r="C22" s="248">
        <f t="shared" si="21"/>
        <v>5285.3055974694016</v>
      </c>
      <c r="D22" s="249">
        <f t="shared" si="21"/>
        <v>0.93050303596608985</v>
      </c>
      <c r="E22" s="23"/>
      <c r="F22" s="23"/>
      <c r="G22" s="23"/>
      <c r="H22" s="23"/>
      <c r="I22" s="23"/>
      <c r="J22" s="223">
        <f t="shared" si="22"/>
        <v>0</v>
      </c>
      <c r="K22" s="223">
        <f t="shared" si="23"/>
        <v>0</v>
      </c>
      <c r="L22" s="223">
        <f t="shared" si="24"/>
        <v>0</v>
      </c>
      <c r="M22" s="223">
        <f t="shared" si="25"/>
        <v>0</v>
      </c>
      <c r="N22" s="223">
        <f t="shared" si="26"/>
        <v>0</v>
      </c>
      <c r="O22" s="223">
        <f t="shared" si="27"/>
        <v>0</v>
      </c>
      <c r="P22" s="223">
        <f t="shared" si="28"/>
        <v>0</v>
      </c>
      <c r="Q22" s="223">
        <f t="shared" si="29"/>
        <v>0</v>
      </c>
      <c r="R22" s="223">
        <f t="shared" si="30"/>
        <v>0</v>
      </c>
      <c r="S22" s="223">
        <f t="shared" si="31"/>
        <v>0</v>
      </c>
      <c r="T22" s="223">
        <f t="shared" si="32"/>
        <v>0</v>
      </c>
      <c r="U22" s="223">
        <f t="shared" si="33"/>
        <v>0</v>
      </c>
      <c r="V22" s="223">
        <f t="shared" si="34"/>
        <v>0</v>
      </c>
      <c r="W22" s="223">
        <f t="shared" si="35"/>
        <v>0</v>
      </c>
      <c r="X22" s="223">
        <f t="shared" si="36"/>
        <v>0</v>
      </c>
      <c r="Y22" s="223">
        <v>0</v>
      </c>
    </row>
    <row r="23" spans="1:41" ht="15.75" customHeight="1" x14ac:dyDescent="0.3">
      <c r="A23" s="246" t="str">
        <f t="shared" si="21"/>
        <v>Streetlighting</v>
      </c>
      <c r="B23" s="247">
        <f t="shared" si="21"/>
        <v>20.000000000000004</v>
      </c>
      <c r="C23" s="248">
        <f t="shared" si="21"/>
        <v>20049.764553117002</v>
      </c>
      <c r="D23" s="249">
        <f t="shared" si="21"/>
        <v>0.99794516481663142</v>
      </c>
      <c r="E23" s="23"/>
      <c r="F23" s="23"/>
      <c r="G23" s="23"/>
      <c r="H23" s="23"/>
      <c r="I23" s="23"/>
      <c r="J23" s="223">
        <f t="shared" si="22"/>
        <v>18463.921984494998</v>
      </c>
      <c r="K23" s="223">
        <f t="shared" si="23"/>
        <v>18463.921984494998</v>
      </c>
      <c r="L23" s="223">
        <f t="shared" si="24"/>
        <v>18463.921984494998</v>
      </c>
      <c r="M23" s="223">
        <f t="shared" si="25"/>
        <v>18463.921984494998</v>
      </c>
      <c r="N23" s="223">
        <f t="shared" si="26"/>
        <v>0</v>
      </c>
      <c r="O23" s="223">
        <f t="shared" si="27"/>
        <v>0</v>
      </c>
      <c r="P23" s="223">
        <f t="shared" si="28"/>
        <v>0</v>
      </c>
      <c r="Q23" s="223">
        <f t="shared" si="29"/>
        <v>0</v>
      </c>
      <c r="R23" s="223">
        <f t="shared" si="30"/>
        <v>0</v>
      </c>
      <c r="S23" s="223">
        <f t="shared" si="31"/>
        <v>0</v>
      </c>
      <c r="T23" s="223">
        <f t="shared" si="32"/>
        <v>0</v>
      </c>
      <c r="U23" s="223">
        <f t="shared" si="33"/>
        <v>0</v>
      </c>
      <c r="V23" s="223">
        <f t="shared" si="34"/>
        <v>0</v>
      </c>
      <c r="W23" s="223">
        <f t="shared" si="35"/>
        <v>0</v>
      </c>
      <c r="X23" s="223">
        <f t="shared" si="36"/>
        <v>0</v>
      </c>
      <c r="Y23" s="223">
        <v>0</v>
      </c>
    </row>
    <row r="24" spans="1:41" ht="15.75" customHeight="1" x14ac:dyDescent="0.3">
      <c r="A24" s="246" t="str">
        <f t="shared" si="21"/>
        <v>Small Business</v>
      </c>
      <c r="B24" s="247">
        <f t="shared" si="21"/>
        <v>12.551403839417528</v>
      </c>
      <c r="C24" s="248">
        <f t="shared" si="21"/>
        <v>62232.919479958255</v>
      </c>
      <c r="D24" s="249">
        <f t="shared" si="21"/>
        <v>0.89099999999999813</v>
      </c>
      <c r="E24" s="23"/>
      <c r="F24" s="23"/>
      <c r="G24" s="23"/>
      <c r="H24" s="23"/>
      <c r="I24" s="23"/>
      <c r="J24" s="223">
        <f t="shared" si="22"/>
        <v>281.03450488058161</v>
      </c>
      <c r="K24" s="223">
        <f t="shared" si="23"/>
        <v>281.03450488058161</v>
      </c>
      <c r="L24" s="223">
        <f t="shared" si="24"/>
        <v>281.03450488058161</v>
      </c>
      <c r="M24" s="223">
        <f t="shared" si="25"/>
        <v>281.03450488058161</v>
      </c>
      <c r="N24" s="223">
        <f t="shared" si="26"/>
        <v>0</v>
      </c>
      <c r="O24" s="223">
        <f t="shared" si="27"/>
        <v>0</v>
      </c>
      <c r="P24" s="223">
        <f t="shared" si="28"/>
        <v>0</v>
      </c>
      <c r="Q24" s="223">
        <f t="shared" si="29"/>
        <v>0</v>
      </c>
      <c r="R24" s="223">
        <f t="shared" si="30"/>
        <v>0</v>
      </c>
      <c r="S24" s="223">
        <f t="shared" si="31"/>
        <v>0</v>
      </c>
      <c r="T24" s="223">
        <f t="shared" si="32"/>
        <v>0</v>
      </c>
      <c r="U24" s="223">
        <f t="shared" si="33"/>
        <v>0</v>
      </c>
      <c r="V24" s="223">
        <f t="shared" si="34"/>
        <v>0</v>
      </c>
      <c r="W24" s="223">
        <f t="shared" si="35"/>
        <v>0</v>
      </c>
      <c r="X24" s="223">
        <f t="shared" si="36"/>
        <v>0</v>
      </c>
      <c r="Y24" s="223">
        <v>0</v>
      </c>
    </row>
    <row r="25" spans="1:41" ht="15.75" customHeight="1" x14ac:dyDescent="0.3">
      <c r="A25" s="246" t="str">
        <f t="shared" si="21"/>
        <v>Midstream</v>
      </c>
      <c r="B25" s="247">
        <f t="shared" si="21"/>
        <v>14.570035402840778</v>
      </c>
      <c r="C25" s="248">
        <f t="shared" si="21"/>
        <v>30384.046203198486</v>
      </c>
      <c r="D25" s="249">
        <f t="shared" si="21"/>
        <v>0.91078142837954368</v>
      </c>
      <c r="E25" s="23"/>
      <c r="F25" s="23"/>
      <c r="G25" s="23"/>
      <c r="H25" s="23"/>
      <c r="I25" s="23"/>
      <c r="J25" s="223">
        <f t="shared" si="22"/>
        <v>0</v>
      </c>
      <c r="K25" s="223">
        <f t="shared" si="23"/>
        <v>0</v>
      </c>
      <c r="L25" s="223">
        <f t="shared" si="24"/>
        <v>0</v>
      </c>
      <c r="M25" s="223">
        <f t="shared" si="25"/>
        <v>0</v>
      </c>
      <c r="N25" s="223">
        <f t="shared" si="26"/>
        <v>0</v>
      </c>
      <c r="O25" s="223">
        <f t="shared" si="27"/>
        <v>0</v>
      </c>
      <c r="P25" s="223">
        <f t="shared" si="28"/>
        <v>0</v>
      </c>
      <c r="Q25" s="223">
        <f t="shared" si="29"/>
        <v>0</v>
      </c>
      <c r="R25" s="223">
        <f t="shared" si="30"/>
        <v>0</v>
      </c>
      <c r="S25" s="223">
        <f t="shared" si="31"/>
        <v>0</v>
      </c>
      <c r="T25" s="223">
        <f t="shared" si="32"/>
        <v>0</v>
      </c>
      <c r="U25" s="223">
        <f t="shared" si="33"/>
        <v>0</v>
      </c>
      <c r="V25" s="223">
        <f t="shared" si="34"/>
        <v>0</v>
      </c>
      <c r="W25" s="223">
        <f t="shared" si="35"/>
        <v>0</v>
      </c>
      <c r="X25" s="223">
        <f t="shared" si="36"/>
        <v>0</v>
      </c>
      <c r="Y25" s="223">
        <v>0</v>
      </c>
    </row>
    <row r="26" spans="1:41" ht="15.75" customHeight="1" x14ac:dyDescent="0.3">
      <c r="A26" s="246" t="str">
        <f t="shared" si="21"/>
        <v>Midstream - Carryover</v>
      </c>
      <c r="B26" s="247">
        <f t="shared" si="21"/>
        <v>14.345648375298071</v>
      </c>
      <c r="C26" s="248">
        <f t="shared" si="21"/>
        <v>5734.6558450052053</v>
      </c>
      <c r="D26" s="249">
        <f t="shared" si="21"/>
        <v>0.85269755706704242</v>
      </c>
      <c r="E26" s="23"/>
      <c r="F26" s="23"/>
      <c r="G26" s="23"/>
      <c r="H26" s="23"/>
      <c r="I26" s="23"/>
      <c r="J26" s="223">
        <f t="shared" si="22"/>
        <v>0</v>
      </c>
      <c r="K26" s="223">
        <f t="shared" si="23"/>
        <v>0</v>
      </c>
      <c r="L26" s="223">
        <f t="shared" si="24"/>
        <v>0</v>
      </c>
      <c r="M26" s="223">
        <f t="shared" si="25"/>
        <v>0</v>
      </c>
      <c r="N26" s="223">
        <f t="shared" si="26"/>
        <v>0</v>
      </c>
      <c r="O26" s="223">
        <f t="shared" si="27"/>
        <v>0</v>
      </c>
      <c r="P26" s="223">
        <f t="shared" si="28"/>
        <v>0</v>
      </c>
      <c r="Q26" s="223">
        <f t="shared" si="29"/>
        <v>0</v>
      </c>
      <c r="R26" s="223">
        <f t="shared" si="30"/>
        <v>0</v>
      </c>
      <c r="S26" s="223">
        <f t="shared" si="31"/>
        <v>0</v>
      </c>
      <c r="T26" s="223">
        <f t="shared" si="32"/>
        <v>0</v>
      </c>
      <c r="U26" s="223">
        <f t="shared" si="33"/>
        <v>0</v>
      </c>
      <c r="V26" s="223">
        <f t="shared" si="34"/>
        <v>0</v>
      </c>
      <c r="W26" s="223">
        <f t="shared" si="35"/>
        <v>0</v>
      </c>
      <c r="X26" s="223">
        <f t="shared" si="36"/>
        <v>0</v>
      </c>
      <c r="Y26" s="223">
        <v>0</v>
      </c>
    </row>
    <row r="27" spans="1:41" ht="15.75" customHeight="1" x14ac:dyDescent="0.3">
      <c r="A27" s="246" t="str">
        <f t="shared" si="21"/>
        <v>(b-25) Conversions</v>
      </c>
      <c r="B27" s="247">
        <f t="shared" si="21"/>
        <v>23.656886642642242</v>
      </c>
      <c r="C27" s="248">
        <f t="shared" si="21"/>
        <v>20792.370292564447</v>
      </c>
      <c r="D27" s="249">
        <f t="shared" si="21"/>
        <v>0.79240545251720151</v>
      </c>
      <c r="E27" s="23"/>
      <c r="F27" s="23"/>
      <c r="G27" s="23"/>
      <c r="H27" s="23"/>
      <c r="I27" s="23"/>
      <c r="J27" s="223">
        <f t="shared" si="22"/>
        <v>14900.701472614101</v>
      </c>
      <c r="K27" s="223">
        <f t="shared" si="23"/>
        <v>14900.701472614101</v>
      </c>
      <c r="L27" s="223">
        <f t="shared" si="24"/>
        <v>14900.701472614101</v>
      </c>
      <c r="M27" s="223">
        <f t="shared" si="25"/>
        <v>14900.701472614101</v>
      </c>
      <c r="N27" s="223">
        <f t="shared" si="26"/>
        <v>14824.104587370743</v>
      </c>
      <c r="O27" s="223">
        <f t="shared" si="27"/>
        <v>14824.104587370743</v>
      </c>
      <c r="P27" s="223">
        <f t="shared" si="28"/>
        <v>14824.104587370743</v>
      </c>
      <c r="Q27" s="223">
        <f t="shared" si="29"/>
        <v>14824.104587370743</v>
      </c>
      <c r="R27" s="223">
        <f t="shared" si="30"/>
        <v>14824.104587370743</v>
      </c>
      <c r="S27" s="223">
        <f t="shared" si="31"/>
        <v>0</v>
      </c>
      <c r="T27" s="223">
        <f t="shared" si="32"/>
        <v>0</v>
      </c>
      <c r="U27" s="223">
        <f t="shared" si="33"/>
        <v>0</v>
      </c>
      <c r="V27" s="223">
        <f t="shared" si="34"/>
        <v>0</v>
      </c>
      <c r="W27" s="223">
        <f t="shared" si="35"/>
        <v>0</v>
      </c>
      <c r="X27" s="223">
        <f t="shared" si="36"/>
        <v>0</v>
      </c>
      <c r="Y27" s="223">
        <v>0</v>
      </c>
    </row>
    <row r="28" spans="1:41" ht="15.75" customHeight="1" x14ac:dyDescent="0.3">
      <c r="A28" s="226" t="str">
        <f>A13</f>
        <v>2023 Portfolio CPAS</v>
      </c>
      <c r="B28" s="243"/>
      <c r="C28" s="228">
        <f t="shared" ref="C28:D28" si="37">C13</f>
        <v>198604.93603808273</v>
      </c>
      <c r="D28" s="253">
        <f t="shared" si="37"/>
        <v>0.87416573563270106</v>
      </c>
      <c r="E28" s="42"/>
      <c r="F28" s="42"/>
      <c r="G28" s="42"/>
      <c r="H28" s="42"/>
      <c r="I28" s="42"/>
      <c r="J28" s="228">
        <f t="shared" si="22"/>
        <v>37581.834810208384</v>
      </c>
      <c r="K28" s="228">
        <f t="shared" si="23"/>
        <v>37265.627413418202</v>
      </c>
      <c r="L28" s="228">
        <f t="shared" si="24"/>
        <v>37114.347305176554</v>
      </c>
      <c r="M28" s="228">
        <f t="shared" si="25"/>
        <v>36886.728784316518</v>
      </c>
      <c r="N28" s="228">
        <f t="shared" si="26"/>
        <v>17948.212860030118</v>
      </c>
      <c r="O28" s="228">
        <f t="shared" si="27"/>
        <v>17947.883172763144</v>
      </c>
      <c r="P28" s="228">
        <f t="shared" si="28"/>
        <v>17619.516395805767</v>
      </c>
      <c r="Q28" s="228">
        <f t="shared" si="29"/>
        <v>17484.057323635938</v>
      </c>
      <c r="R28" s="228">
        <f t="shared" si="30"/>
        <v>17471.238781269542</v>
      </c>
      <c r="S28" s="228">
        <f t="shared" si="31"/>
        <v>781.99348755935364</v>
      </c>
      <c r="T28" s="228">
        <f t="shared" si="32"/>
        <v>781.99348755935364</v>
      </c>
      <c r="U28" s="228">
        <f t="shared" si="33"/>
        <v>781.99348755935364</v>
      </c>
      <c r="V28" s="228">
        <f t="shared" si="34"/>
        <v>781.99348755935364</v>
      </c>
      <c r="W28" s="228">
        <f t="shared" si="35"/>
        <v>781.99348755935364</v>
      </c>
      <c r="X28" s="228">
        <f t="shared" si="36"/>
        <v>0</v>
      </c>
      <c r="Y28" s="228">
        <v>0</v>
      </c>
    </row>
    <row r="29" spans="1:41" ht="15.75" customHeight="1" x14ac:dyDescent="0.3">
      <c r="A29" s="226" t="str">
        <f t="shared" ref="A29" si="38">A14</f>
        <v>Expiring 2023 Portfolio CPAS</v>
      </c>
      <c r="B29" s="231"/>
      <c r="C29" s="232"/>
      <c r="D29" s="300"/>
      <c r="E29" s="42"/>
      <c r="F29" s="42"/>
      <c r="G29" s="42"/>
      <c r="H29" s="42"/>
      <c r="I29" s="42"/>
      <c r="J29" s="220">
        <f t="shared" si="22"/>
        <v>306.04408633535786</v>
      </c>
      <c r="K29" s="220">
        <f t="shared" si="23"/>
        <v>316.20739679018152</v>
      </c>
      <c r="L29" s="220">
        <f t="shared" si="24"/>
        <v>151.28010824164812</v>
      </c>
      <c r="M29" s="220">
        <f t="shared" si="25"/>
        <v>227.61852086003637</v>
      </c>
      <c r="N29" s="220">
        <f t="shared" si="26"/>
        <v>18938.515924286399</v>
      </c>
      <c r="O29" s="220">
        <f t="shared" si="27"/>
        <v>0.32968726697436068</v>
      </c>
      <c r="P29" s="220">
        <f t="shared" si="28"/>
        <v>328.36677695737671</v>
      </c>
      <c r="Q29" s="220">
        <f t="shared" si="29"/>
        <v>135.4590721698296</v>
      </c>
      <c r="R29" s="220">
        <f t="shared" si="30"/>
        <v>12.818542366396287</v>
      </c>
      <c r="S29" s="220">
        <f t="shared" si="31"/>
        <v>16689.245293710188</v>
      </c>
      <c r="T29" s="220">
        <f t="shared" si="32"/>
        <v>0</v>
      </c>
      <c r="U29" s="220">
        <f t="shared" si="33"/>
        <v>0</v>
      </c>
      <c r="V29" s="220">
        <f t="shared" si="34"/>
        <v>0</v>
      </c>
      <c r="W29" s="220">
        <f t="shared" si="35"/>
        <v>0</v>
      </c>
      <c r="X29" s="220">
        <f t="shared" si="36"/>
        <v>781.99348755935364</v>
      </c>
      <c r="Y29" s="220">
        <v>0</v>
      </c>
    </row>
    <row r="30" spans="1:41" ht="15.75" customHeight="1" x14ac:dyDescent="0.3">
      <c r="A30" s="226" t="str">
        <f t="shared" ref="A30" si="39">A15</f>
        <v>Expired 2023 Portfolio CPAS</v>
      </c>
      <c r="B30" s="231"/>
      <c r="C30" s="232"/>
      <c r="D30" s="233"/>
      <c r="E30" s="42"/>
      <c r="F30" s="42"/>
      <c r="G30" s="42"/>
      <c r="H30" s="42"/>
      <c r="I30" s="42"/>
      <c r="J30" s="220">
        <f t="shared" si="22"/>
        <v>136031.79520180775</v>
      </c>
      <c r="K30" s="220">
        <f t="shared" si="23"/>
        <v>136348.00259859793</v>
      </c>
      <c r="L30" s="220">
        <f t="shared" si="24"/>
        <v>136499.28270683959</v>
      </c>
      <c r="M30" s="220">
        <f t="shared" si="25"/>
        <v>136726.90122769962</v>
      </c>
      <c r="N30" s="220">
        <f t="shared" si="26"/>
        <v>155665.41715198601</v>
      </c>
      <c r="O30" s="220">
        <f t="shared" si="27"/>
        <v>155665.746839253</v>
      </c>
      <c r="P30" s="220">
        <f t="shared" si="28"/>
        <v>155994.11361621035</v>
      </c>
      <c r="Q30" s="220">
        <f t="shared" si="29"/>
        <v>156129.5726883802</v>
      </c>
      <c r="R30" s="220">
        <f t="shared" si="30"/>
        <v>156142.39123074658</v>
      </c>
      <c r="S30" s="220">
        <f t="shared" si="31"/>
        <v>172831.63652445679</v>
      </c>
      <c r="T30" s="220">
        <f t="shared" si="32"/>
        <v>172831.63652445679</v>
      </c>
      <c r="U30" s="220">
        <f t="shared" si="33"/>
        <v>172831.63652445679</v>
      </c>
      <c r="V30" s="220">
        <f t="shared" si="34"/>
        <v>172831.63652445679</v>
      </c>
      <c r="W30" s="220">
        <f t="shared" si="35"/>
        <v>172831.63652445679</v>
      </c>
      <c r="X30" s="220">
        <f t="shared" si="36"/>
        <v>173613.63001201613</v>
      </c>
      <c r="Y30" s="220">
        <f>X30</f>
        <v>173613.63001201613</v>
      </c>
    </row>
    <row r="31" spans="1:41" ht="15.75" customHeight="1" x14ac:dyDescent="0.3">
      <c r="A31" s="239" t="str">
        <f>A16</f>
        <v>WAML</v>
      </c>
      <c r="B31" s="254">
        <f>B16</f>
        <v>15.199361270620697</v>
      </c>
      <c r="C31" s="75"/>
      <c r="E31" s="41"/>
      <c r="F31" s="41"/>
      <c r="G31" s="41"/>
      <c r="H31" s="41"/>
      <c r="I31" s="41"/>
      <c r="J31" s="41"/>
      <c r="K31" s="41"/>
      <c r="L31" s="41"/>
      <c r="M31" s="41"/>
      <c r="N31" s="41"/>
      <c r="O31" s="41"/>
      <c r="P31" s="41"/>
      <c r="Q31" s="41"/>
      <c r="R31" s="41"/>
      <c r="S31" s="41"/>
      <c r="T31" s="41"/>
      <c r="V31" s="41"/>
    </row>
    <row r="32" spans="1:41" ht="15.75" customHeight="1" x14ac:dyDescent="0.3">
      <c r="A32" s="41"/>
      <c r="B32" s="41"/>
      <c r="C32" s="41"/>
      <c r="D32" s="41"/>
      <c r="E32" s="41"/>
      <c r="F32" s="41"/>
      <c r="G32" s="41"/>
      <c r="H32" s="41"/>
      <c r="I32" s="41"/>
      <c r="J32" s="41"/>
      <c r="K32" s="41"/>
      <c r="L32" s="41"/>
      <c r="M32" s="41"/>
      <c r="N32" s="41"/>
      <c r="O32" s="41"/>
      <c r="P32" s="41"/>
      <c r="Q32" s="41"/>
      <c r="R32" s="41"/>
      <c r="S32" s="41"/>
      <c r="T32" s="41"/>
      <c r="U32" s="41"/>
      <c r="V32" s="41"/>
    </row>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sheetData>
  <mergeCells count="9">
    <mergeCell ref="AO3:AO4"/>
    <mergeCell ref="D3:D4"/>
    <mergeCell ref="A18:A19"/>
    <mergeCell ref="B18:B19"/>
    <mergeCell ref="C18:C19"/>
    <mergeCell ref="D18:D19"/>
    <mergeCell ref="A3:A4"/>
    <mergeCell ref="B3:B4"/>
    <mergeCell ref="C3:C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6092-523A-4676-9E20-01EAC02D412B}">
  <sheetPr>
    <tabColor theme="6"/>
  </sheetPr>
  <dimension ref="A1"/>
  <sheetViews>
    <sheetView workbookViewId="0">
      <selection activeCell="Q27" sqref="Q27"/>
    </sheetView>
    <sheetView workbookViewId="1"/>
  </sheetViews>
  <sheetFormatPr defaultRowHeight="15.75" x14ac:dyDescent="0.3"/>
  <sheetData>
    <row r="1" ht="15.75" customHeight="1"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File Info</vt:lpstr>
      <vt:lpstr>Reference and Notes &gt;&gt;</vt:lpstr>
      <vt:lpstr>Notes</vt:lpstr>
      <vt:lpstr>Reference Values</vt:lpstr>
      <vt:lpstr>Modified Goals (Plan 5)</vt:lpstr>
      <vt:lpstr>Modified Goals (Plan 6)</vt:lpstr>
      <vt:lpstr>(b-25) Conversions</vt:lpstr>
      <vt:lpstr>(b-27) Conversions</vt:lpstr>
      <vt:lpstr>Results &gt;&gt;</vt:lpstr>
      <vt:lpstr>Goal Attainment</vt:lpstr>
      <vt:lpstr>Portfolio CPAS</vt:lpstr>
      <vt:lpstr>Residential Program CPAS</vt:lpstr>
      <vt:lpstr>Business Program CPAS</vt:lpstr>
      <vt:lpstr>VO Program CPAS</vt:lpstr>
      <vt:lpstr>Initiative-Level Results &gt;&gt;</vt:lpstr>
      <vt:lpstr>Retail Products</vt:lpstr>
      <vt:lpstr>Income Qualified</vt:lpstr>
      <vt:lpstr>Multifamily</vt:lpstr>
      <vt:lpstr>Market Rate Single Family</vt:lpstr>
      <vt:lpstr>Kits</vt:lpstr>
      <vt:lpstr>Res NPSO</vt:lpstr>
      <vt:lpstr>Res (b-25) Conversions</vt:lpstr>
      <vt:lpstr>Standard</vt:lpstr>
      <vt:lpstr>Custom</vt:lpstr>
      <vt:lpstr>Retro-Commissioning</vt:lpstr>
      <vt:lpstr>Streetlighting</vt:lpstr>
      <vt:lpstr>Small Business</vt:lpstr>
      <vt:lpstr>Midstream</vt:lpstr>
      <vt:lpstr>Bus (b-25) Conversions</vt:lpstr>
      <vt:lpstr>Carryover</vt:lpstr>
      <vt:lpstr>Channel-Level Results &gt;&gt;</vt:lpstr>
      <vt:lpstr>RP - IQ</vt:lpstr>
      <vt:lpstr>RP - MR</vt:lpstr>
      <vt:lpstr>RP - ECT</vt:lpstr>
      <vt:lpstr>IQ - Single Family</vt:lpstr>
      <vt:lpstr>IQ - CAA</vt:lpstr>
      <vt:lpstr>IQ - Joint Utility</vt:lpstr>
      <vt:lpstr>IQ - Smart Savers</vt:lpstr>
      <vt:lpstr>IQ - MHAS</vt:lpstr>
      <vt:lpstr>MF - Income Qualified</vt:lpstr>
      <vt:lpstr>MF - Market Rate</vt:lpstr>
      <vt:lpstr>MF - Public Housing</vt:lpstr>
      <vt:lpstr>MRSF - Midstream HVAC</vt:lpstr>
      <vt:lpstr>MRSF - Home Efficiency</vt:lpstr>
      <vt:lpstr>Kits - School Kits</vt:lpstr>
      <vt:lpstr>Kits - High School Innovation</vt:lpstr>
      <vt:lpstr>Kits - Community Kits</vt:lpstr>
      <vt:lpstr>Kits - Mobile Homes</vt:lpstr>
      <vt:lpstr>Kits - Joint Utility</vt:lpstr>
      <vt:lpstr>RP - IQ &amp; MR (b-25)</vt:lpstr>
      <vt:lpstr>IQ - SF (b-25)</vt:lpstr>
      <vt:lpstr>IQ - CAA (b-25)</vt:lpstr>
      <vt:lpstr>IQ - SS (b-25)</vt:lpstr>
      <vt:lpstr>IQ - MHAS (b-25)</vt:lpstr>
      <vt:lpstr>IQ - Joint Utility (b-25)</vt:lpstr>
      <vt:lpstr>Kits - Joint Utility (b-25)</vt:lpstr>
      <vt:lpstr>RP - IQ Carryover</vt:lpstr>
      <vt:lpstr>RP - MR Carryover</vt:lpstr>
      <vt:lpstr>IQ - Carryover</vt:lpstr>
      <vt:lpstr>Kits - Carryover</vt:lpstr>
      <vt:lpstr>Standard - Core</vt:lpstr>
      <vt:lpstr>Standard - Online Store</vt:lpstr>
      <vt:lpstr>Standard - BOC</vt:lpstr>
      <vt:lpstr>Standard - Core (b-25)</vt:lpstr>
      <vt:lpstr>Custom (Project-Level)</vt:lpstr>
      <vt:lpstr>Custom (b-25)</vt:lpstr>
      <vt:lpstr>RCx - VCx</vt:lpstr>
      <vt:lpstr>RCx - VSEM</vt:lpstr>
      <vt:lpstr>Streetlighting - MOSL</vt:lpstr>
      <vt:lpstr>Streetlighting - UOSL</vt:lpstr>
      <vt:lpstr>SB - SBDI</vt:lpstr>
      <vt:lpstr>SB - SBEP</vt:lpstr>
      <vt:lpstr>SB - SBEP (b-25)</vt:lpstr>
      <vt:lpstr>MS - Lighting</vt:lpstr>
      <vt:lpstr>MS - HVAC</vt:lpstr>
      <vt:lpstr>MS - Food Service</vt:lpstr>
      <vt:lpstr>MS - Carryover</vt:lpstr>
      <vt:lpstr>Report Tables &gt;&gt;</vt:lpstr>
      <vt:lpstr>Portfolio</vt:lpstr>
      <vt:lpstr>Residential</vt:lpstr>
      <vt:lpstr>Business</vt:lpstr>
      <vt:lpstr>CPAS Visualization</vt:lpstr>
      <vt:lpstr>Portfolio CPAS - Initiatives</vt:lpstr>
      <vt:lpstr>Business Program CPAS by Init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Ross</dc:creator>
  <cp:lastModifiedBy>Zachary Ross</cp:lastModifiedBy>
  <dcterms:created xsi:type="dcterms:W3CDTF">2018-03-06T13:54:08Z</dcterms:created>
  <dcterms:modified xsi:type="dcterms:W3CDTF">2024-04-30T15:15:15Z</dcterms:modified>
</cp:coreProperties>
</file>