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200" windowHeight="6900" firstSheet="1" activeTab="2"/>
  </bookViews>
  <sheets>
    <sheet name="LED Calculations for Work Paper" sheetId="1" r:id="rId1"/>
    <sheet name="LED Examples" sheetId="2" r:id="rId2"/>
    <sheet name="LED Replacement Cost" sheetId="3" r:id="rId3"/>
  </sheets>
  <definedNames>
    <definedName name="_ftn1" localSheetId="0">'LED Calculations for Work Paper'!$B$32</definedName>
    <definedName name="_ftn2" localSheetId="0">'LED Calculations for Work Paper'!$B$33</definedName>
    <definedName name="_ftn3" localSheetId="0">'LED Calculations for Work Paper'!$K$48</definedName>
    <definedName name="_ftn7" localSheetId="0">'LED Calculations for Work Paper'!$K$48</definedName>
    <definedName name="_ftnref1" localSheetId="0">'LED Calculations for Work Paper'!$C$28</definedName>
    <definedName name="_ftnref2" localSheetId="0">'LED Calculations for Work Paper'!$F$28</definedName>
    <definedName name="_ftnref3" localSheetId="0">'LED Calculations for Work Paper'!$C$29</definedName>
    <definedName name="_ftnref4" localSheetId="0">'LED Calculations for Work Paper'!$L$31</definedName>
    <definedName name="_ftnref5" localSheetId="0">'LED Calculations for Work Paper'!$L$34</definedName>
    <definedName name="_ftnref6" localSheetId="0">'LED Calculations for Work Paper'!$L$35</definedName>
    <definedName name="_ftnref7" localSheetId="0">'LED Calculations for Work Paper'!$L$36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AG27" i="3" l="1"/>
  <c r="AF27" i="3"/>
  <c r="AF28" i="3"/>
  <c r="AF29" i="3"/>
  <c r="AF30" i="3"/>
  <c r="AF31" i="3"/>
  <c r="AF32" i="3"/>
  <c r="AF33" i="3"/>
  <c r="AF34" i="3"/>
  <c r="AF35" i="3"/>
  <c r="AF36" i="3"/>
  <c r="AE27" i="3"/>
  <c r="AD29" i="3"/>
  <c r="AD30" i="3"/>
  <c r="AD31" i="3"/>
  <c r="AD32" i="3"/>
  <c r="AD33" i="3"/>
  <c r="AD34" i="3"/>
  <c r="AD35" i="3"/>
  <c r="AD36" i="3"/>
  <c r="AD28" i="3"/>
  <c r="AD27" i="3"/>
  <c r="AB31" i="3"/>
  <c r="AB29" i="3"/>
  <c r="AB30" i="3"/>
  <c r="AB28" i="3"/>
  <c r="AB27" i="3"/>
  <c r="AA28" i="3"/>
  <c r="Z29" i="3"/>
  <c r="Z30" i="3"/>
  <c r="Z31" i="3"/>
  <c r="Z32" i="3"/>
  <c r="Z33" i="3"/>
  <c r="Z34" i="3"/>
  <c r="Z35" i="3"/>
  <c r="Z36" i="3"/>
  <c r="Z28" i="3"/>
  <c r="AC27" i="3"/>
  <c r="V27" i="3"/>
  <c r="U27" i="3"/>
  <c r="T27" i="3"/>
  <c r="S27" i="3"/>
  <c r="R27" i="3"/>
  <c r="Q27" i="3"/>
  <c r="K27" i="3"/>
  <c r="J27" i="3"/>
  <c r="I27" i="3"/>
  <c r="H27" i="3"/>
  <c r="G27" i="3"/>
  <c r="F27" i="3"/>
  <c r="AG24" i="3" l="1"/>
  <c r="AF24" i="3"/>
  <c r="AE24" i="3"/>
  <c r="AD24" i="3"/>
  <c r="AC24" i="3"/>
  <c r="AB24" i="3"/>
  <c r="AA24" i="3"/>
  <c r="Z24" i="3"/>
  <c r="V24" i="3"/>
  <c r="U24" i="3"/>
  <c r="T24" i="3"/>
  <c r="S24" i="3"/>
  <c r="R24" i="3"/>
  <c r="Q24" i="3"/>
  <c r="P24" i="3"/>
  <c r="O24" i="3"/>
  <c r="K24" i="3"/>
  <c r="J24" i="3"/>
  <c r="I24" i="3"/>
  <c r="H24" i="3"/>
  <c r="G24" i="3"/>
  <c r="F24" i="3"/>
  <c r="E24" i="3"/>
  <c r="D24" i="3"/>
  <c r="AC31" i="3"/>
  <c r="AC30" i="3"/>
  <c r="AG31" i="3"/>
  <c r="AG32" i="3" s="1"/>
  <c r="AG33" i="3" s="1"/>
  <c r="AG34" i="3" s="1"/>
  <c r="AG35" i="3" s="1"/>
  <c r="AG36" i="3" s="1"/>
  <c r="AE31" i="3"/>
  <c r="AE32" i="3" s="1"/>
  <c r="AE33" i="3" s="1"/>
  <c r="AE34" i="3" s="1"/>
  <c r="AE35" i="3" s="1"/>
  <c r="AE36" i="3" s="1"/>
  <c r="AA31" i="3"/>
  <c r="AA32" i="3" s="1"/>
  <c r="AA33" i="3" s="1"/>
  <c r="AA34" i="3" s="1"/>
  <c r="AA35" i="3" s="1"/>
  <c r="AA36" i="3" s="1"/>
  <c r="AG30" i="3"/>
  <c r="AE30" i="3"/>
  <c r="AA30" i="3"/>
  <c r="AG29" i="3"/>
  <c r="AE29" i="3"/>
  <c r="AC29" i="3"/>
  <c r="AA29" i="3"/>
  <c r="AG28" i="3"/>
  <c r="AE28" i="3"/>
  <c r="AC28" i="3"/>
  <c r="AG37" i="3"/>
  <c r="F20" i="3" s="1"/>
  <c r="AE37" i="3"/>
  <c r="F18" i="3" s="1"/>
  <c r="AA37" i="3"/>
  <c r="F14" i="3" s="1"/>
  <c r="AC37" i="3"/>
  <c r="F16" i="3" s="1"/>
  <c r="AB37" i="3"/>
  <c r="F15" i="3" s="1"/>
  <c r="Y27" i="3"/>
  <c r="Y28" i="3" s="1"/>
  <c r="Y29" i="3" s="1"/>
  <c r="Y30" i="3" s="1"/>
  <c r="Y31" i="3" s="1"/>
  <c r="Y32" i="3" s="1"/>
  <c r="Y33" i="3" s="1"/>
  <c r="Y34" i="3" s="1"/>
  <c r="Y35" i="3" s="1"/>
  <c r="Y36" i="3" s="1"/>
  <c r="AC38" i="3"/>
  <c r="I16" i="3" s="1"/>
  <c r="AB38" i="3"/>
  <c r="I15" i="3" s="1"/>
  <c r="AA38" i="3"/>
  <c r="I14" i="3" s="1"/>
  <c r="Z37" i="3" l="1"/>
  <c r="AD37" i="3"/>
  <c r="AE38" i="3"/>
  <c r="I18" i="3" s="1"/>
  <c r="AG38" i="3"/>
  <c r="I20" i="3" s="1"/>
  <c r="V32" i="3"/>
  <c r="T32" i="3"/>
  <c r="T33" i="3" s="1"/>
  <c r="T34" i="3" s="1"/>
  <c r="T35" i="3" s="1"/>
  <c r="T36" i="3" s="1"/>
  <c r="P32" i="3"/>
  <c r="P33" i="3" s="1"/>
  <c r="P34" i="3" s="1"/>
  <c r="P35" i="3" s="1"/>
  <c r="P36" i="3" s="1"/>
  <c r="O28" i="3"/>
  <c r="P28" i="3"/>
  <c r="O29" i="3"/>
  <c r="P29" i="3"/>
  <c r="O30" i="3"/>
  <c r="P30" i="3"/>
  <c r="O31" i="3"/>
  <c r="P31" i="3"/>
  <c r="O32" i="3"/>
  <c r="O33" i="3" s="1"/>
  <c r="O34" i="3" s="1"/>
  <c r="O35" i="3" s="1"/>
  <c r="O36" i="3" s="1"/>
  <c r="K33" i="3"/>
  <c r="I33" i="3"/>
  <c r="E33" i="3"/>
  <c r="T30" i="3"/>
  <c r="T31" i="3"/>
  <c r="R31" i="3"/>
  <c r="Q31" i="3"/>
  <c r="Q30" i="3"/>
  <c r="R30" i="3"/>
  <c r="U32" i="3"/>
  <c r="U33" i="3" s="1"/>
  <c r="U34" i="3" s="1"/>
  <c r="U35" i="3" s="1"/>
  <c r="U36" i="3" s="1"/>
  <c r="S32" i="3"/>
  <c r="S33" i="3" s="1"/>
  <c r="S34" i="3" s="1"/>
  <c r="S35" i="3" s="1"/>
  <c r="S36" i="3" s="1"/>
  <c r="V31" i="3"/>
  <c r="U31" i="3"/>
  <c r="S31" i="3"/>
  <c r="V30" i="3"/>
  <c r="U30" i="3"/>
  <c r="S30" i="3"/>
  <c r="V29" i="3"/>
  <c r="U29" i="3"/>
  <c r="T29" i="3"/>
  <c r="S29" i="3"/>
  <c r="R29" i="3"/>
  <c r="Q29" i="3"/>
  <c r="V28" i="3"/>
  <c r="U28" i="3"/>
  <c r="T28" i="3"/>
  <c r="S28" i="3"/>
  <c r="R28" i="3"/>
  <c r="Q28" i="3"/>
  <c r="T37" i="3"/>
  <c r="E18" i="3" s="1"/>
  <c r="S37" i="3"/>
  <c r="E17" i="3" s="1"/>
  <c r="Q37" i="3"/>
  <c r="E15" i="3" s="1"/>
  <c r="K28" i="3"/>
  <c r="K29" i="3"/>
  <c r="K30" i="3"/>
  <c r="K31" i="3"/>
  <c r="K32" i="3"/>
  <c r="J33" i="3"/>
  <c r="J28" i="3"/>
  <c r="J29" i="3"/>
  <c r="J30" i="3"/>
  <c r="J31" i="3"/>
  <c r="J32" i="3"/>
  <c r="J34" i="3" s="1"/>
  <c r="I28" i="3"/>
  <c r="I29" i="3"/>
  <c r="I30" i="3"/>
  <c r="I31" i="3"/>
  <c r="H28" i="3"/>
  <c r="H29" i="3"/>
  <c r="H30" i="3"/>
  <c r="H31" i="3"/>
  <c r="H32" i="3"/>
  <c r="H33" i="3"/>
  <c r="H34" i="3" s="1"/>
  <c r="G31" i="3"/>
  <c r="G30" i="3"/>
  <c r="G28" i="3"/>
  <c r="G29" i="3"/>
  <c r="F31" i="3"/>
  <c r="F28" i="3"/>
  <c r="F29" i="3"/>
  <c r="F30" i="3"/>
  <c r="E28" i="3"/>
  <c r="E29" i="3"/>
  <c r="E30" i="3"/>
  <c r="E31" i="3"/>
  <c r="E32" i="3"/>
  <c r="D28" i="3"/>
  <c r="D29" i="3"/>
  <c r="D30" i="3"/>
  <c r="D31" i="3"/>
  <c r="D32" i="3"/>
  <c r="D33" i="3"/>
  <c r="N27" i="3"/>
  <c r="N28" i="3"/>
  <c r="N29" i="3" s="1"/>
  <c r="N30" i="3" s="1"/>
  <c r="N31" i="3" s="1"/>
  <c r="N32" i="3" s="1"/>
  <c r="N33" i="3" s="1"/>
  <c r="N34" i="3" s="1"/>
  <c r="N35" i="3" s="1"/>
  <c r="N36" i="3" s="1"/>
  <c r="AD38" i="3" l="1"/>
  <c r="I17" i="3" s="1"/>
  <c r="F17" i="3"/>
  <c r="Z38" i="3"/>
  <c r="I13" i="3" s="1"/>
  <c r="F13" i="3"/>
  <c r="F37" i="3"/>
  <c r="D15" i="3" s="1"/>
  <c r="H35" i="3"/>
  <c r="H36" i="3" s="1"/>
  <c r="J35" i="3"/>
  <c r="J36" i="3" s="1"/>
  <c r="P37" i="3"/>
  <c r="E14" i="3" s="1"/>
  <c r="O37" i="3"/>
  <c r="E13" i="3" s="1"/>
  <c r="F38" i="3"/>
  <c r="G15" i="3" s="1"/>
  <c r="R37" i="3"/>
  <c r="V33" i="3"/>
  <c r="V34" i="3" s="1"/>
  <c r="V35" i="3" s="1"/>
  <c r="V36" i="3" s="1"/>
  <c r="Q38" i="3"/>
  <c r="H15" i="3" s="1"/>
  <c r="S38" i="3"/>
  <c r="H17" i="3" s="1"/>
  <c r="O38" i="3"/>
  <c r="H13" i="3" s="1"/>
  <c r="P38" i="3"/>
  <c r="H14" i="3" s="1"/>
  <c r="T38" i="3"/>
  <c r="H18" i="3" s="1"/>
  <c r="G37" i="3"/>
  <c r="R38" i="3" l="1"/>
  <c r="H16" i="3" s="1"/>
  <c r="E16" i="3"/>
  <c r="G38" i="3"/>
  <c r="G16" i="3" s="1"/>
  <c r="D16" i="3"/>
  <c r="V37" i="3"/>
  <c r="D34" i="3"/>
  <c r="G5" i="3"/>
  <c r="G6" i="3"/>
  <c r="G7" i="3"/>
  <c r="G4" i="3"/>
  <c r="V38" i="3" l="1"/>
  <c r="H20" i="3" s="1"/>
  <c r="E20" i="3"/>
  <c r="AF37" i="3"/>
  <c r="U37" i="3"/>
  <c r="I32" i="3"/>
  <c r="C28" i="3"/>
  <c r="C29" i="3" s="1"/>
  <c r="C30" i="3" s="1"/>
  <c r="C31" i="3" s="1"/>
  <c r="C32" i="3" s="1"/>
  <c r="C33" i="3" s="1"/>
  <c r="C34" i="3" s="1"/>
  <c r="C35" i="3" s="1"/>
  <c r="C36" i="3" s="1"/>
  <c r="U38" i="3" l="1"/>
  <c r="H19" i="3" s="1"/>
  <c r="E19" i="3"/>
  <c r="AF38" i="3"/>
  <c r="I19" i="3" s="1"/>
  <c r="F19" i="3"/>
  <c r="I34" i="3"/>
  <c r="K34" i="3"/>
  <c r="E34" i="3"/>
  <c r="I35" i="3"/>
  <c r="I36" i="3" s="1"/>
  <c r="D35" i="3"/>
  <c r="S3" i="1"/>
  <c r="K35" i="3" l="1"/>
  <c r="K36" i="3" s="1"/>
  <c r="I37" i="3"/>
  <c r="K37" i="3"/>
  <c r="J37" i="3"/>
  <c r="H37" i="3"/>
  <c r="E35" i="3"/>
  <c r="E36" i="3" s="1"/>
  <c r="D36" i="3"/>
  <c r="O3" i="1"/>
  <c r="L5" i="1"/>
  <c r="L4" i="1"/>
  <c r="C9" i="1"/>
  <c r="C10" i="1" s="1"/>
  <c r="H38" i="3" l="1"/>
  <c r="G17" i="3" s="1"/>
  <c r="D17" i="3"/>
  <c r="J38" i="3"/>
  <c r="G19" i="3" s="1"/>
  <c r="D19" i="3"/>
  <c r="K38" i="3"/>
  <c r="G20" i="3" s="1"/>
  <c r="D20" i="3"/>
  <c r="I38" i="3"/>
  <c r="G18" i="3" s="1"/>
  <c r="D18" i="3"/>
  <c r="E37" i="3"/>
  <c r="D37" i="3"/>
  <c r="L3" i="1"/>
  <c r="D38" i="3" l="1"/>
  <c r="G13" i="3" s="1"/>
  <c r="D13" i="3"/>
  <c r="E38" i="3"/>
  <c r="G14" i="3" s="1"/>
  <c r="D14" i="3"/>
</calcChain>
</file>

<file path=xl/sharedStrings.xml><?xml version="1.0" encoding="utf-8"?>
<sst xmlns="http://schemas.openxmlformats.org/spreadsheetml/2006/main" count="219" uniqueCount="126">
  <si>
    <t>Calculations for examples in Residential LED work paper</t>
  </si>
  <si>
    <t>Program</t>
  </si>
  <si>
    <t>Final Lifetime In Service Rate</t>
  </si>
  <si>
    <t>Retail (Time of Sale) or Efficiency Kits</t>
  </si>
  <si>
    <t>Direct Install</t>
  </si>
  <si>
    <t>Installation Location</t>
  </si>
  <si>
    <t>Hours</t>
  </si>
  <si>
    <t>Residential and in-unit Multi Family</t>
  </si>
  <si>
    <t>Multi Family Common Areas</t>
  </si>
  <si>
    <t>Exterior</t>
  </si>
  <si>
    <t>Unknown</t>
  </si>
  <si>
    <t>WHFe</t>
  </si>
  <si>
    <t>Bulb Location</t>
  </si>
  <si>
    <t>Interior single family or unknown location</t>
  </si>
  <si>
    <t>Multi family in unit</t>
  </si>
  <si>
    <t>Multi family common area</t>
  </si>
  <si>
    <t>Exterior or uncooled location</t>
  </si>
  <si>
    <t xml:space="preserve">Example </t>
  </si>
  <si>
    <t>lumens</t>
  </si>
  <si>
    <t>watts_ee</t>
  </si>
  <si>
    <t>watts_base</t>
  </si>
  <si>
    <t>kWh</t>
  </si>
  <si>
    <t>TOS lamp</t>
  </si>
  <si>
    <t>Residential Home; interior</t>
  </si>
  <si>
    <t>Before 2020</t>
  </si>
  <si>
    <t>After 2020</t>
  </si>
  <si>
    <r>
      <t>Weighted Average 1</t>
    </r>
    <r>
      <rPr>
        <b/>
        <vertAlign val="superscript"/>
        <sz val="10"/>
        <color rgb="FFFFFFFF"/>
        <rFont val="Franklin Gothic Book"/>
        <family val="2"/>
      </rPr>
      <t>st</t>
    </r>
    <r>
      <rPr>
        <b/>
        <sz val="10"/>
        <color rgb="FFFFFFFF"/>
        <rFont val="Franklin Gothic Book"/>
        <family val="2"/>
      </rPr>
      <t xml:space="preserve"> year In Service Rate (ISR)</t>
    </r>
  </si>
  <si>
    <r>
      <t>2</t>
    </r>
    <r>
      <rPr>
        <b/>
        <vertAlign val="superscript"/>
        <sz val="10"/>
        <color rgb="FFFFFFFF"/>
        <rFont val="Franklin Gothic Book"/>
        <family val="2"/>
      </rPr>
      <t>nd</t>
    </r>
    <r>
      <rPr>
        <b/>
        <sz val="10"/>
        <color rgb="FFFFFFFF"/>
        <rFont val="Franklin Gothic Book"/>
        <family val="2"/>
      </rPr>
      <t xml:space="preserve"> year Installations</t>
    </r>
  </si>
  <si>
    <r>
      <t>3</t>
    </r>
    <r>
      <rPr>
        <b/>
        <vertAlign val="superscript"/>
        <sz val="10"/>
        <color rgb="FFFFFFFF"/>
        <rFont val="Franklin Gothic Book"/>
        <family val="2"/>
      </rPr>
      <t>rd</t>
    </r>
    <r>
      <rPr>
        <b/>
        <sz val="10"/>
        <color rgb="FFFFFFFF"/>
        <rFont val="Franklin Gothic Book"/>
        <family val="2"/>
      </rPr>
      <t xml:space="preserve"> year Installations</t>
    </r>
  </si>
  <si>
    <t>Parameters</t>
  </si>
  <si>
    <t>Year 1</t>
  </si>
  <si>
    <t>Year 2</t>
  </si>
  <si>
    <t>Year 3</t>
  </si>
  <si>
    <t>Delta_kWh   = - (((WattsBase - WattsEE) / 1000) * ISR * Hours * HF) / nHeat</t>
  </si>
  <si>
    <t>System Type</t>
  </si>
  <si>
    <t>Age of Equipment</t>
  </si>
  <si>
    <t>HSPF Estimate</t>
  </si>
  <si>
    <t>ηHeat</t>
  </si>
  <si>
    <t>(COP Estimate)</t>
  </si>
  <si>
    <t>Heat Pump</t>
  </si>
  <si>
    <t>Before 2006</t>
  </si>
  <si>
    <t>After 2006</t>
  </si>
  <si>
    <t>Resistance</t>
  </si>
  <si>
    <t>N/A</t>
  </si>
  <si>
    <t>HF for interior</t>
  </si>
  <si>
    <t xml:space="preserve">AmbientLED - 12E26A60-1 </t>
  </si>
  <si>
    <t>12E26A60-1</t>
  </si>
  <si>
    <t xml:space="preserve">1SOURCE LED - LED-12wA19-3000K-300D-ES </t>
  </si>
  <si>
    <t>LED-12wA19-3000K-300D-ES</t>
  </si>
  <si>
    <t xml:space="preserve">1SOURCE LED - LED-08wA19-3000K-300D-ES </t>
  </si>
  <si>
    <t>LED-08wA19-3000K-300D-ES</t>
  </si>
  <si>
    <t xml:space="preserve">ENERGY STAR Partner </t>
  </si>
  <si>
    <t>Philips Lighting Company</t>
  </si>
  <si>
    <t>1 Source LED</t>
  </si>
  <si>
    <t xml:space="preserve">Bulb Type </t>
  </si>
  <si>
    <t>A-Arbitrary (standard incandescent shape)</t>
  </si>
  <si>
    <t xml:space="preserve">Base Type </t>
  </si>
  <si>
    <t>E26</t>
  </si>
  <si>
    <t xml:space="preserve">Technology </t>
  </si>
  <si>
    <t>LED</t>
  </si>
  <si>
    <t xml:space="preserve">Energy Used (Watts) </t>
  </si>
  <si>
    <t xml:space="preserve">Bulb Life (hrs) </t>
  </si>
  <si>
    <t xml:space="preserve">Brightness (lumens) </t>
  </si>
  <si>
    <t xml:space="preserve">Power Factor </t>
  </si>
  <si>
    <t xml:space="preserve">Appearance/Correlated Color Temperature (K) </t>
  </si>
  <si>
    <t xml:space="preserve">Color Quality (CRI) </t>
  </si>
  <si>
    <t xml:space="preserve">Special Features </t>
  </si>
  <si>
    <t>Dimmable</t>
  </si>
  <si>
    <t xml:space="preserve">Warranty (yrs) </t>
  </si>
  <si>
    <t xml:space="preserve">Additional Model Information </t>
  </si>
  <si>
    <t>BC12A19/AMB/2700-800 120V (409904)</t>
  </si>
  <si>
    <t>BC12A19/AMB/2700 120V (423343)</t>
  </si>
  <si>
    <t>LED-08wA19-3000K-300D-ES (see LED Examples for details)</t>
  </si>
  <si>
    <t>∆kW</t>
  </si>
  <si>
    <t>= ((WattsBase - WattsEE) / 1 000) * ISR * WHFd * CF</t>
  </si>
  <si>
    <t>kW</t>
  </si>
  <si>
    <t>WHFd</t>
  </si>
  <si>
    <t>CF</t>
  </si>
  <si>
    <t>Omnidirectional LED Measure Hours (A)</t>
  </si>
  <si>
    <t>Hours of Use per year (B)</t>
  </si>
  <si>
    <r>
      <t>Measure Life in Years (A/B</t>
    </r>
    <r>
      <rPr>
        <sz val="8"/>
        <rFont val="Calibri"/>
        <family val="2"/>
      </rPr>
      <t> </t>
    </r>
    <r>
      <rPr>
        <b/>
        <sz val="10"/>
        <color rgb="FFFFFFFF"/>
        <rFont val="Calibri"/>
        <family val="2"/>
        <scheme val="minor"/>
      </rPr>
      <t>)</t>
    </r>
  </si>
  <si>
    <t>Lumen Level</t>
  </si>
  <si>
    <t>Levelized annual replacement cost savings</t>
  </si>
  <si>
    <t>Discount Rate</t>
  </si>
  <si>
    <t>Year</t>
  </si>
  <si>
    <t>Incandescent</t>
  </si>
  <si>
    <t>Halogen</t>
  </si>
  <si>
    <t>2020 &amp; after</t>
  </si>
  <si>
    <t>Std Inc.</t>
  </si>
  <si>
    <t>EISA Compliant Halogen</t>
  </si>
  <si>
    <t>LED-A</t>
  </si>
  <si>
    <t>Hours before needing new bulb</t>
  </si>
  <si>
    <t>(both incandescent and halogen)</t>
  </si>
  <si>
    <t>Location</t>
  </si>
  <si>
    <t>Lamps used per year</t>
  </si>
  <si>
    <t>NPV of replacement costs for period</t>
  </si>
  <si>
    <t>Data tables are provided at the top of this sheet with the calculations lower down. The values in the TRM table are referenced cells.</t>
  </si>
  <si>
    <t>Copied over from the Energy Star site on 11/8/13 to be sure that the 8 watt example provided in the TRM actually existed.</t>
  </si>
  <si>
    <t>kWh Savings</t>
  </si>
  <si>
    <t>KWh Savings over 3 years</t>
  </si>
  <si>
    <t>Heating Penality for electrically heated home</t>
  </si>
  <si>
    <t>kW Savings, year 1</t>
  </si>
  <si>
    <t>The annual levelized baseline replacement costs using the statewide real discount rate of 5.23% are presented below: (table for TRM)</t>
  </si>
  <si>
    <t>CFL</t>
  </si>
  <si>
    <t>Installation year:</t>
  </si>
  <si>
    <t>Non EISA compliant</t>
  </si>
  <si>
    <t>EISA Compliant</t>
  </si>
  <si>
    <t>Measure Life</t>
  </si>
  <si>
    <t>NPV of all baseline replacement costs:</t>
  </si>
  <si>
    <t>Levelized annual cost:</t>
  </si>
  <si>
    <t>June 2014 - May 2015</t>
  </si>
  <si>
    <t>June 2015 - May 2016</t>
  </si>
  <si>
    <t>June 2016 - May 2017</t>
  </si>
  <si>
    <t>Lumens &lt;310 or &gt;2600 (non-EISA compliant)</t>
  </si>
  <si>
    <t>Lumens ≥ 310 and ≤ 2600 (EISA compliant)</t>
  </si>
  <si>
    <t>Minimum Lumens</t>
  </si>
  <si>
    <t>Maximum Lumens</t>
  </si>
  <si>
    <t>Lumens used to calculate LED Wattage</t>
  </si>
  <si>
    <t>(midpoint)</t>
  </si>
  <si>
    <t>LED Wattage [1]</t>
  </si>
  <si>
    <t>(WattsEE)</t>
  </si>
  <si>
    <t>Baseline 2014-2019</t>
  </si>
  <si>
    <t>(WattsBase)</t>
  </si>
  <si>
    <t>Delta Watts 2014-2019</t>
  </si>
  <si>
    <t>Baseline Post EISA 2020 requirement[2]</t>
  </si>
  <si>
    <t>Delta Watts Post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</si>
</sst>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FFFFFF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0"/>
      <color theme="1"/>
      <name val="Franklin Gothic Book"/>
      <family val="2"/>
    </font>
    <font>
      <b/>
      <sz val="10"/>
      <color rgb="FFFFFFFF"/>
      <name val="Franklin Gothic Book"/>
      <family val="2"/>
    </font>
    <font>
      <u/>
      <sz val="11"/>
      <color theme="10"/>
      <name val="Franklin Gothic Book"/>
      <family val="2"/>
    </font>
    <font>
      <sz val="10"/>
      <color rgb="FFFFFFFF"/>
      <name val="Franklin Gothic Book"/>
      <family val="2"/>
    </font>
    <font>
      <b/>
      <vertAlign val="superscript"/>
      <sz val="10"/>
      <color rgb="FFFFFFFF"/>
      <name val="Franklin Gothic Book"/>
      <family val="2"/>
    </font>
    <font>
      <sz val="8"/>
      <color theme="1"/>
      <name val="Franklin Gothic Book"/>
      <family val="2"/>
    </font>
    <font>
      <b/>
      <sz val="10"/>
      <color theme="1"/>
      <name val="Franklin Gothic Book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b/>
      <sz val="10"/>
      <color rgb="FFFFFFFF"/>
      <name val="Calibri"/>
      <family val="2"/>
      <scheme val="minor"/>
    </font>
    <font>
      <sz val="8"/>
      <name val="Calibri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D7D7D7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20" fillId="0" borderId="0" applyFont="0" applyFill="0" applyBorder="0" applyAlignment="0" applyProtection="0"/>
  </cellStyleXfs>
  <cellXfs count="16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justify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3" fontId="8" fillId="0" borderId="6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15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8" fillId="0" borderId="6" xfId="1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justify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3" fillId="0" borderId="0" xfId="1" applyAlignment="1">
      <alignment vertical="center" wrapText="1"/>
    </xf>
    <xf numFmtId="0" fontId="13" fillId="0" borderId="0" xfId="0" applyFont="1" applyAlignment="1">
      <alignment vertical="center" wrapText="1"/>
    </xf>
    <xf numFmtId="0" fontId="3" fillId="0" borderId="0" xfId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" fillId="0" borderId="0" xfId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3" fillId="0" borderId="3" xfId="1" applyNumberFormat="1" applyBorder="1" applyAlignment="1">
      <alignment horizontal="center" vertical="center" wrapText="1"/>
    </xf>
    <xf numFmtId="9" fontId="3" fillId="0" borderId="3" xfId="1" applyNumberForma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3" fontId="14" fillId="0" borderId="6" xfId="0" applyNumberFormat="1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3" fillId="0" borderId="6" xfId="1" applyBorder="1" applyAlignment="1">
      <alignment vertical="center" wrapText="1"/>
    </xf>
    <xf numFmtId="0" fontId="14" fillId="0" borderId="0" xfId="0" applyFont="1" applyAlignment="1">
      <alignment horizontal="justify" vertical="center"/>
    </xf>
    <xf numFmtId="3" fontId="3" fillId="0" borderId="6" xfId="1" applyNumberFormat="1" applyBorder="1" applyAlignment="1">
      <alignment vertical="center" wrapText="1"/>
    </xf>
    <xf numFmtId="0" fontId="18" fillId="0" borderId="1" xfId="0" applyFont="1" applyBorder="1" applyAlignment="1">
      <alignment horizontal="justify" vertical="center"/>
    </xf>
    <xf numFmtId="8" fontId="0" fillId="0" borderId="0" xfId="0" applyNumberFormat="1"/>
    <xf numFmtId="8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justify" vertical="center"/>
    </xf>
    <xf numFmtId="8" fontId="18" fillId="0" borderId="6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  <xf numFmtId="8" fontId="14" fillId="2" borderId="9" xfId="0" applyNumberFormat="1" applyFont="1" applyFill="1" applyBorder="1" applyAlignment="1">
      <alignment vertical="center"/>
    </xf>
    <xf numFmtId="8" fontId="14" fillId="2" borderId="11" xfId="0" applyNumberFormat="1" applyFont="1" applyFill="1" applyBorder="1" applyAlignment="1">
      <alignment vertical="center"/>
    </xf>
    <xf numFmtId="8" fontId="14" fillId="2" borderId="12" xfId="0" applyNumberFormat="1" applyFont="1" applyFill="1" applyBorder="1" applyAlignment="1">
      <alignment vertical="center"/>
    </xf>
    <xf numFmtId="8" fontId="14" fillId="2" borderId="14" xfId="0" applyNumberFormat="1" applyFont="1" applyFill="1" applyBorder="1" applyAlignment="1">
      <alignment vertical="center"/>
    </xf>
    <xf numFmtId="8" fontId="14" fillId="2" borderId="16" xfId="0" applyNumberFormat="1" applyFont="1" applyFill="1" applyBorder="1" applyAlignment="1">
      <alignment vertical="center"/>
    </xf>
    <xf numFmtId="8" fontId="14" fillId="2" borderId="17" xfId="0" applyNumberFormat="1" applyFont="1" applyFill="1" applyBorder="1" applyAlignment="1">
      <alignment vertical="center"/>
    </xf>
    <xf numFmtId="0" fontId="16" fillId="3" borderId="20" xfId="0" applyFont="1" applyFill="1" applyBorder="1" applyAlignment="1">
      <alignment horizontal="center" vertical="center" wrapText="1"/>
    </xf>
    <xf numFmtId="0" fontId="0" fillId="5" borderId="21" xfId="0" applyFill="1" applyBorder="1"/>
    <xf numFmtId="10" fontId="0" fillId="5" borderId="4" xfId="2" applyNumberFormat="1" applyFont="1" applyFill="1" applyBorder="1"/>
    <xf numFmtId="0" fontId="5" fillId="6" borderId="22" xfId="0" applyFont="1" applyFill="1" applyBorder="1"/>
    <xf numFmtId="0" fontId="13" fillId="6" borderId="23" xfId="0" applyFont="1" applyFill="1" applyBorder="1" applyAlignment="1">
      <alignment vertical="center"/>
    </xf>
    <xf numFmtId="0" fontId="4" fillId="6" borderId="23" xfId="0" applyFont="1" applyFill="1" applyBorder="1"/>
    <xf numFmtId="0" fontId="4" fillId="6" borderId="5" xfId="0" applyFont="1" applyFill="1" applyBorder="1"/>
    <xf numFmtId="0" fontId="5" fillId="6" borderId="24" xfId="0" applyFont="1" applyFill="1" applyBorder="1" applyAlignment="1">
      <alignment wrapText="1"/>
    </xf>
    <xf numFmtId="0" fontId="4" fillId="6" borderId="0" xfId="0" applyFont="1" applyFill="1" applyBorder="1"/>
    <xf numFmtId="0" fontId="13" fillId="6" borderId="0" xfId="0" applyFont="1" applyFill="1" applyBorder="1" applyAlignment="1">
      <alignment vertical="center"/>
    </xf>
    <xf numFmtId="0" fontId="4" fillId="6" borderId="8" xfId="0" applyFont="1" applyFill="1" applyBorder="1"/>
    <xf numFmtId="0" fontId="4" fillId="6" borderId="24" xfId="0" applyFont="1" applyFill="1" applyBorder="1"/>
    <xf numFmtId="164" fontId="4" fillId="6" borderId="0" xfId="0" applyNumberFormat="1" applyFont="1" applyFill="1" applyBorder="1"/>
    <xf numFmtId="0" fontId="4" fillId="6" borderId="25" xfId="0" applyFont="1" applyFill="1" applyBorder="1"/>
    <xf numFmtId="2" fontId="4" fillId="6" borderId="26" xfId="0" applyNumberFormat="1" applyFont="1" applyFill="1" applyBorder="1"/>
    <xf numFmtId="0" fontId="4" fillId="6" borderId="26" xfId="0" applyFont="1" applyFill="1" applyBorder="1"/>
    <xf numFmtId="0" fontId="4" fillId="6" borderId="6" xfId="0" applyFont="1" applyFill="1" applyBorder="1"/>
    <xf numFmtId="0" fontId="5" fillId="5" borderId="22" xfId="0" applyFont="1" applyFill="1" applyBorder="1"/>
    <xf numFmtId="164" fontId="4" fillId="5" borderId="23" xfId="0" applyNumberFormat="1" applyFont="1" applyFill="1" applyBorder="1"/>
    <xf numFmtId="0" fontId="4" fillId="5" borderId="5" xfId="0" applyFont="1" applyFill="1" applyBorder="1"/>
    <xf numFmtId="0" fontId="5" fillId="5" borderId="24" xfId="0" applyFont="1" applyFill="1" applyBorder="1" applyAlignment="1">
      <alignment wrapText="1"/>
    </xf>
    <xf numFmtId="164" fontId="4" fillId="5" borderId="0" xfId="0" applyNumberFormat="1" applyFont="1" applyFill="1" applyBorder="1"/>
    <xf numFmtId="0" fontId="4" fillId="5" borderId="8" xfId="0" applyFont="1" applyFill="1" applyBorder="1"/>
    <xf numFmtId="0" fontId="4" fillId="5" borderId="25" xfId="0" applyFont="1" applyFill="1" applyBorder="1"/>
    <xf numFmtId="164" fontId="4" fillId="5" borderId="26" xfId="0" applyNumberFormat="1" applyFont="1" applyFill="1" applyBorder="1"/>
    <xf numFmtId="0" fontId="4" fillId="5" borderId="6" xfId="0" applyFont="1" applyFill="1" applyBorder="1"/>
    <xf numFmtId="0" fontId="12" fillId="7" borderId="22" xfId="0" applyFont="1" applyFill="1" applyBorder="1" applyAlignment="1">
      <alignment horizontal="justify" vertical="center"/>
    </xf>
    <xf numFmtId="164" fontId="4" fillId="7" borderId="23" xfId="0" applyNumberFormat="1" applyFont="1" applyFill="1" applyBorder="1"/>
    <xf numFmtId="0" fontId="4" fillId="7" borderId="23" xfId="0" applyFont="1" applyFill="1" applyBorder="1"/>
    <xf numFmtId="0" fontId="4" fillId="7" borderId="5" xfId="0" applyFont="1" applyFill="1" applyBorder="1"/>
    <xf numFmtId="0" fontId="5" fillId="7" borderId="25" xfId="0" applyFont="1" applyFill="1" applyBorder="1" applyAlignment="1">
      <alignment wrapText="1"/>
    </xf>
    <xf numFmtId="0" fontId="4" fillId="7" borderId="26" xfId="0" applyFont="1" applyFill="1" applyBorder="1"/>
    <xf numFmtId="0" fontId="11" fillId="7" borderId="6" xfId="0" applyFont="1" applyFill="1" applyBorder="1" applyAlignment="1">
      <alignment horizontal="justify" vertical="center"/>
    </xf>
    <xf numFmtId="0" fontId="4" fillId="8" borderId="22" xfId="0" applyFont="1" applyFill="1" applyBorder="1"/>
    <xf numFmtId="0" fontId="4" fillId="8" borderId="23" xfId="0" applyFont="1" applyFill="1" applyBorder="1"/>
    <xf numFmtId="0" fontId="14" fillId="8" borderId="23" xfId="0" applyFont="1" applyFill="1" applyBorder="1"/>
    <xf numFmtId="0" fontId="14" fillId="8" borderId="5" xfId="0" applyFont="1" applyFill="1" applyBorder="1"/>
    <xf numFmtId="0" fontId="5" fillId="8" borderId="25" xfId="0" applyFont="1" applyFill="1" applyBorder="1"/>
    <xf numFmtId="0" fontId="4" fillId="8" borderId="26" xfId="0" applyFont="1" applyFill="1" applyBorder="1"/>
    <xf numFmtId="0" fontId="4" fillId="8" borderId="6" xfId="0" applyFont="1" applyFill="1" applyBorder="1"/>
    <xf numFmtId="0" fontId="21" fillId="0" borderId="0" xfId="0" applyFont="1"/>
    <xf numFmtId="0" fontId="22" fillId="0" borderId="0" xfId="0" applyFont="1" applyAlignment="1">
      <alignment horizontal="left" vertical="center"/>
    </xf>
    <xf numFmtId="0" fontId="16" fillId="3" borderId="19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8" fontId="24" fillId="0" borderId="4" xfId="0" applyNumberFormat="1" applyFont="1" applyBorder="1" applyAlignment="1">
      <alignment horizontal="center" vertical="center"/>
    </xf>
    <xf numFmtId="0" fontId="25" fillId="0" borderId="0" xfId="0" applyFont="1"/>
    <xf numFmtId="0" fontId="25" fillId="5" borderId="21" xfId="0" applyFont="1" applyFill="1" applyBorder="1"/>
    <xf numFmtId="0" fontId="25" fillId="5" borderId="4" xfId="0" applyFont="1" applyFill="1" applyBorder="1"/>
    <xf numFmtId="164" fontId="25" fillId="0" borderId="0" xfId="0" applyNumberFormat="1" applyFont="1"/>
    <xf numFmtId="0" fontId="26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wrapText="1"/>
    </xf>
    <xf numFmtId="8" fontId="25" fillId="0" borderId="0" xfId="0" applyNumberFormat="1" applyFont="1" applyBorder="1"/>
    <xf numFmtId="8" fontId="25" fillId="0" borderId="9" xfId="0" applyNumberFormat="1" applyFont="1" applyBorder="1"/>
    <xf numFmtId="0" fontId="25" fillId="0" borderId="0" xfId="0" applyFont="1" applyBorder="1"/>
    <xf numFmtId="8" fontId="25" fillId="0" borderId="0" xfId="0" applyNumberFormat="1" applyFont="1"/>
    <xf numFmtId="0" fontId="25" fillId="0" borderId="9" xfId="0" applyFont="1" applyBorder="1" applyAlignment="1">
      <alignment horizontal="center" wrapText="1"/>
    </xf>
    <xf numFmtId="0" fontId="25" fillId="0" borderId="9" xfId="0" applyFont="1" applyBorder="1"/>
    <xf numFmtId="8" fontId="14" fillId="2" borderId="13" xfId="0" applyNumberFormat="1" applyFont="1" applyFill="1" applyBorder="1" applyAlignment="1">
      <alignment vertical="center"/>
    </xf>
    <xf numFmtId="8" fontId="14" fillId="2" borderId="15" xfId="0" applyNumberFormat="1" applyFont="1" applyFill="1" applyBorder="1" applyAlignment="1">
      <alignment vertical="center"/>
    </xf>
    <xf numFmtId="0" fontId="16" fillId="3" borderId="29" xfId="0" applyFont="1" applyFill="1" applyBorder="1" applyAlignment="1">
      <alignment horizontal="center" vertical="center" wrapText="1"/>
    </xf>
    <xf numFmtId="8" fontId="14" fillId="2" borderId="10" xfId="0" applyNumberFormat="1" applyFont="1" applyFill="1" applyBorder="1" applyAlignment="1">
      <alignment vertical="center"/>
    </xf>
    <xf numFmtId="8" fontId="14" fillId="2" borderId="27" xfId="0" applyNumberFormat="1" applyFont="1" applyFill="1" applyBorder="1" applyAlignment="1">
      <alignment vertical="center"/>
    </xf>
    <xf numFmtId="8" fontId="14" fillId="2" borderId="30" xfId="0" applyNumberFormat="1" applyFont="1" applyFill="1" applyBorder="1" applyAlignment="1">
      <alignment vertical="center"/>
    </xf>
    <xf numFmtId="8" fontId="14" fillId="2" borderId="31" xfId="0" applyNumberFormat="1" applyFont="1" applyFill="1" applyBorder="1" applyAlignment="1">
      <alignment vertical="center"/>
    </xf>
    <xf numFmtId="8" fontId="14" fillId="2" borderId="28" xfId="0" applyNumberFormat="1" applyFont="1" applyFill="1" applyBorder="1" applyAlignment="1">
      <alignment vertical="center"/>
    </xf>
    <xf numFmtId="8" fontId="14" fillId="2" borderId="32" xfId="0" applyNumberFormat="1" applyFont="1" applyFill="1" applyBorder="1" applyAlignment="1">
      <alignment vertical="center"/>
    </xf>
    <xf numFmtId="8" fontId="14" fillId="2" borderId="33" xfId="0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0" fontId="14" fillId="2" borderId="17" xfId="0" applyFont="1" applyFill="1" applyBorder="1" applyAlignment="1">
      <alignment vertical="center" wrapText="1"/>
    </xf>
    <xf numFmtId="1" fontId="25" fillId="0" borderId="0" xfId="0" applyNumberFormat="1" applyFont="1"/>
    <xf numFmtId="0" fontId="25" fillId="5" borderId="1" xfId="0" applyFont="1" applyFill="1" applyBorder="1"/>
    <xf numFmtId="0" fontId="4" fillId="6" borderId="2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25" fillId="0" borderId="9" xfId="0" applyFont="1" applyBorder="1" applyAlignment="1">
      <alignment horizontal="center"/>
    </xf>
    <xf numFmtId="0" fontId="26" fillId="0" borderId="9" xfId="0" applyFont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3" fillId="3" borderId="5" xfId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3" borderId="34" xfId="0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3" fillId="0" borderId="0" xfId="1" applyAlignment="1">
      <alignment horizontal="justify"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energystar.gov/productfinder/product/certified-light-bulbs/compare/2176662/2174596/2162882/2162943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220980</xdr:colOff>
      <xdr:row>6</xdr:row>
      <xdr:rowOff>30480</xdr:rowOff>
    </xdr:from>
    <xdr:to>
      <xdr:col>13</xdr:col>
      <xdr:colOff>182880</xdr:colOff>
      <xdr:row>7</xdr:row>
      <xdr:rowOff>144780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9380" y="1234440"/>
          <a:ext cx="672846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114300</xdr:colOff>
      <xdr:row>3</xdr:row>
      <xdr:rowOff>99060</xdr:rowOff>
    </xdr:to>
    <xdr:pic>
      <xdr:nvPicPr>
        <xdr:cNvPr id="2" name="Picture 1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754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114300</xdr:colOff>
      <xdr:row>4</xdr:row>
      <xdr:rowOff>99060</xdr:rowOff>
    </xdr:to>
    <xdr:pic>
      <xdr:nvPicPr>
        <xdr:cNvPr id="3" name="Picture 2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241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5</xdr:row>
      <xdr:rowOff>99060</xdr:rowOff>
    </xdr:to>
    <xdr:pic>
      <xdr:nvPicPr>
        <xdr:cNvPr id="4" name="Picture 3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32994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114300</xdr:colOff>
      <xdr:row>6</xdr:row>
      <xdr:rowOff>99060</xdr:rowOff>
    </xdr:to>
    <xdr:pic>
      <xdr:nvPicPr>
        <xdr:cNvPr id="5" name="Picture 4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957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7</xdr:row>
      <xdr:rowOff>99060</xdr:rowOff>
    </xdr:to>
    <xdr:pic>
      <xdr:nvPicPr>
        <xdr:cNvPr id="6" name="Picture 5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614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8</xdr:row>
      <xdr:rowOff>99060</xdr:rowOff>
    </xdr:to>
    <xdr:pic>
      <xdr:nvPicPr>
        <xdr:cNvPr id="7" name="Picture 6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6101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114300</xdr:colOff>
      <xdr:row>9</xdr:row>
      <xdr:rowOff>99060</xdr:rowOff>
    </xdr:to>
    <xdr:pic>
      <xdr:nvPicPr>
        <xdr:cNvPr id="8" name="Picture 7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758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10</xdr:row>
      <xdr:rowOff>99060</xdr:rowOff>
    </xdr:to>
    <xdr:pic>
      <xdr:nvPicPr>
        <xdr:cNvPr id="9" name="Picture 8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114300</xdr:colOff>
      <xdr:row>11</xdr:row>
      <xdr:rowOff>99060</xdr:rowOff>
    </xdr:to>
    <xdr:pic>
      <xdr:nvPicPr>
        <xdr:cNvPr id="10" name="Picture 9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8902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114300</xdr:colOff>
      <xdr:row>12</xdr:row>
      <xdr:rowOff>99060</xdr:rowOff>
    </xdr:to>
    <xdr:pic>
      <xdr:nvPicPr>
        <xdr:cNvPr id="11" name="Picture 10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98754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114300</xdr:colOff>
      <xdr:row>13</xdr:row>
      <xdr:rowOff>99060</xdr:rowOff>
    </xdr:to>
    <xdr:pic>
      <xdr:nvPicPr>
        <xdr:cNvPr id="12" name="Picture 11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3618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114300</xdr:colOff>
      <xdr:row>14</xdr:row>
      <xdr:rowOff>99060</xdr:rowOff>
    </xdr:to>
    <xdr:pic>
      <xdr:nvPicPr>
        <xdr:cNvPr id="13" name="Picture 12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90194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114300</xdr:colOff>
      <xdr:row>15</xdr:row>
      <xdr:rowOff>99060</xdr:rowOff>
    </xdr:to>
    <xdr:pic>
      <xdr:nvPicPr>
        <xdr:cNvPr id="14" name="Picture 13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2677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nergystar.gov/productfinder/product/certified-light-bulbs/compare/2176662/2174596/2162882/2162943/" TargetMode="External"/><Relationship Id="rId13" Type="http://schemas.openxmlformats.org/officeDocument/2006/relationships/hyperlink" Target="http://www.energystar.gov/productfinder/product/certified-light-bulbs/compare/2176662/2174596/2162882/2162943/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http://www.energystar.gov/productfinder/product/certified-light-bulbs/details/2174596" TargetMode="External"/><Relationship Id="rId7" Type="http://schemas.openxmlformats.org/officeDocument/2006/relationships/hyperlink" Target="http://www.energystar.gov/productfinder/product/certified-light-bulbs/compare/2176662/2174596/2162882/2162943/" TargetMode="External"/><Relationship Id="rId12" Type="http://schemas.openxmlformats.org/officeDocument/2006/relationships/hyperlink" Target="http://www.energystar.gov/productfinder/product/certified-light-bulbs/compare/2176662/2174596/2162882/2162943/" TargetMode="External"/><Relationship Id="rId17" Type="http://schemas.openxmlformats.org/officeDocument/2006/relationships/hyperlink" Target="http://www.energystar.gov/productfinder/product/certified-light-bulbs/compare/2176662/2174596/2162882/2162943/" TargetMode="External"/><Relationship Id="rId2" Type="http://schemas.openxmlformats.org/officeDocument/2006/relationships/hyperlink" Target="http://www.energystar.gov/productfinder/product/certified-light-bulbs/details/2162943" TargetMode="External"/><Relationship Id="rId16" Type="http://schemas.openxmlformats.org/officeDocument/2006/relationships/hyperlink" Target="http://www.energystar.gov/productfinder/product/certified-light-bulbs/compare/2176662/2174596/2162882/2162943/" TargetMode="External"/><Relationship Id="rId1" Type="http://schemas.openxmlformats.org/officeDocument/2006/relationships/hyperlink" Target="http://www.energystar.gov/productfinder/product/certified-light-bulbs/details/2162882" TargetMode="External"/><Relationship Id="rId6" Type="http://schemas.openxmlformats.org/officeDocument/2006/relationships/hyperlink" Target="http://www.energystar.gov/productfinder/product/certified-light-bulbs/compare/2176662/2174596/2162882/2162943/" TargetMode="External"/><Relationship Id="rId11" Type="http://schemas.openxmlformats.org/officeDocument/2006/relationships/hyperlink" Target="http://www.energystar.gov/productfinder/product/certified-light-bulbs/compare/2176662/2174596/2162882/2162943/" TargetMode="External"/><Relationship Id="rId5" Type="http://schemas.openxmlformats.org/officeDocument/2006/relationships/hyperlink" Target="http://www.energystar.gov/productfinder/product/certified-light-bulbs/compare/2176662/2174596/2162882/2162943/" TargetMode="External"/><Relationship Id="rId15" Type="http://schemas.openxmlformats.org/officeDocument/2006/relationships/hyperlink" Target="http://www.energystar.gov/productfinder/product/certified-light-bulbs/compare/2176662/2174596/2162882/2162943/" TargetMode="External"/><Relationship Id="rId10" Type="http://schemas.openxmlformats.org/officeDocument/2006/relationships/hyperlink" Target="http://www.energystar.gov/productfinder/product/certified-light-bulbs/compare/2176662/2174596/2162882/2162943/" TargetMode="External"/><Relationship Id="rId4" Type="http://schemas.openxmlformats.org/officeDocument/2006/relationships/hyperlink" Target="http://www.energystar.gov/productfinder/product/certified-light-bulbs/details/2176662" TargetMode="External"/><Relationship Id="rId9" Type="http://schemas.openxmlformats.org/officeDocument/2006/relationships/hyperlink" Target="http://www.energystar.gov/productfinder/product/certified-light-bulbs/compare/2176662/2174596/2162882/2162943/" TargetMode="External"/><Relationship Id="rId14" Type="http://schemas.openxmlformats.org/officeDocument/2006/relationships/hyperlink" Target="http://www.energystar.gov/productfinder/product/certified-light-bulbs/compare/2176662/2174596/2162882/2162943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A25" workbookViewId="0">
      <selection activeCell="H27" sqref="H27"/>
    </sheetView>
  </sheetViews>
  <sheetFormatPr defaultColWidth="8.85546875" defaultRowHeight="15.75" x14ac:dyDescent="0.3"/>
  <cols>
    <col min="1" max="6" width="8.85546875" style="3"/>
    <col min="7" max="7" width="13.7109375" style="3" customWidth="1"/>
    <col min="8" max="10" width="8.85546875" style="3"/>
    <col min="11" max="11" width="15.28515625" style="3" customWidth="1"/>
    <col min="12" max="12" width="16.28515625" style="3" customWidth="1"/>
    <col min="13" max="13" width="8.85546875" style="3"/>
    <col min="14" max="14" width="28.85546875" style="3" customWidth="1"/>
    <col min="15" max="16" width="8.85546875" style="3"/>
    <col min="17" max="17" width="41.42578125" style="3" customWidth="1"/>
    <col min="18" max="21" width="8.85546875" style="3"/>
    <col min="22" max="22" width="41.5703125" style="3" customWidth="1"/>
    <col min="23" max="16384" width="8.85546875" style="3"/>
  </cols>
  <sheetData>
    <row r="1" spans="1:22" ht="15" x14ac:dyDescent="0.35">
      <c r="A1" s="3" t="s">
        <v>0</v>
      </c>
    </row>
    <row r="2" spans="1:22" ht="15.6" thickBot="1" x14ac:dyDescent="0.4">
      <c r="B2" s="3" t="s">
        <v>17</v>
      </c>
    </row>
    <row r="3" spans="1:22" ht="21" customHeight="1" x14ac:dyDescent="0.3">
      <c r="B3" s="61">
        <v>1</v>
      </c>
      <c r="C3" s="131" t="s">
        <v>29</v>
      </c>
      <c r="D3" s="131"/>
      <c r="E3" s="62"/>
      <c r="F3" s="63"/>
      <c r="G3" s="63"/>
      <c r="H3" s="63"/>
      <c r="I3" s="63"/>
      <c r="J3" s="64"/>
      <c r="K3" s="75">
        <v>2</v>
      </c>
      <c r="L3" s="76">
        <f>C9</f>
        <v>19.209489600000001</v>
      </c>
      <c r="M3" s="77" t="s">
        <v>30</v>
      </c>
      <c r="N3" s="84">
        <v>3</v>
      </c>
      <c r="O3" s="85">
        <f>-(C6-C5)/1000*L28*_ftnref1*0.49/Q29</f>
        <v>-4.4399291999999999</v>
      </c>
      <c r="P3" s="86" t="s">
        <v>21</v>
      </c>
      <c r="Q3" s="87"/>
      <c r="R3" s="91">
        <v>4</v>
      </c>
      <c r="S3" s="92">
        <f>(C6-C5)/1000*_ftnref1*M34*N34</f>
        <v>2.0372940000000003E-3</v>
      </c>
      <c r="T3" s="92" t="s">
        <v>75</v>
      </c>
      <c r="U3" s="93" t="s">
        <v>73</v>
      </c>
      <c r="V3" s="94" t="s">
        <v>74</v>
      </c>
    </row>
    <row r="4" spans="1:22" ht="30.6" thickBot="1" x14ac:dyDescent="0.4">
      <c r="B4" s="65" t="s">
        <v>98</v>
      </c>
      <c r="C4" s="66">
        <v>450</v>
      </c>
      <c r="D4" s="66" t="s">
        <v>18</v>
      </c>
      <c r="E4" s="67" t="s">
        <v>72</v>
      </c>
      <c r="F4" s="66"/>
      <c r="G4" s="66"/>
      <c r="H4" s="66"/>
      <c r="I4" s="66"/>
      <c r="J4" s="68"/>
      <c r="K4" s="78" t="s">
        <v>99</v>
      </c>
      <c r="L4" s="79">
        <f>(C6-C5)/1000*L28*_ftnref5*D28</f>
        <v>0.66815616</v>
      </c>
      <c r="M4" s="80" t="s">
        <v>31</v>
      </c>
      <c r="N4" s="88" t="s">
        <v>100</v>
      </c>
      <c r="O4" s="89">
        <v>0.49</v>
      </c>
      <c r="P4" s="89" t="s">
        <v>44</v>
      </c>
      <c r="Q4" s="90" t="s">
        <v>33</v>
      </c>
      <c r="R4" s="95" t="s">
        <v>101</v>
      </c>
      <c r="S4" s="96"/>
      <c r="T4" s="96"/>
      <c r="U4" s="96"/>
      <c r="V4" s="97"/>
    </row>
    <row r="5" spans="1:22" ht="15.6" thickBot="1" x14ac:dyDescent="0.4">
      <c r="B5" s="69"/>
      <c r="C5" s="66">
        <v>8</v>
      </c>
      <c r="D5" s="66" t="s">
        <v>19</v>
      </c>
      <c r="E5" s="66"/>
      <c r="F5" s="66"/>
      <c r="G5" s="66"/>
      <c r="H5" s="66"/>
      <c r="I5" s="66"/>
      <c r="J5" s="68"/>
      <c r="K5" s="81"/>
      <c r="L5" s="82">
        <f>(C6-C5)/1000*L28*_ftnref5*E28</f>
        <v>0.58463664000000004</v>
      </c>
      <c r="M5" s="83" t="s">
        <v>32</v>
      </c>
    </row>
    <row r="6" spans="1:22" ht="15" x14ac:dyDescent="0.35">
      <c r="B6" s="69"/>
      <c r="C6" s="66">
        <f>F22</f>
        <v>29</v>
      </c>
      <c r="D6" s="66" t="s">
        <v>20</v>
      </c>
      <c r="E6" s="66"/>
      <c r="F6" s="66"/>
      <c r="G6" s="66"/>
      <c r="H6" s="66"/>
      <c r="I6" s="66"/>
      <c r="J6" s="68"/>
    </row>
    <row r="7" spans="1:22" x14ac:dyDescent="0.3">
      <c r="B7" s="69"/>
      <c r="C7" s="66"/>
      <c r="D7" s="66" t="s">
        <v>23</v>
      </c>
      <c r="E7" s="66"/>
      <c r="F7" s="66"/>
      <c r="G7" s="66"/>
      <c r="H7" s="66"/>
      <c r="I7" s="66"/>
      <c r="J7" s="68"/>
    </row>
    <row r="8" spans="1:22" x14ac:dyDescent="0.3">
      <c r="B8" s="69"/>
      <c r="C8" s="66"/>
      <c r="D8" s="66" t="s">
        <v>22</v>
      </c>
      <c r="E8" s="66"/>
      <c r="F8" s="66"/>
      <c r="G8" s="66"/>
      <c r="H8" s="66"/>
      <c r="I8" s="66"/>
      <c r="J8" s="68"/>
    </row>
    <row r="9" spans="1:22" x14ac:dyDescent="0.3">
      <c r="B9" s="69"/>
      <c r="C9" s="70">
        <f>(C6-C5)/1000*L28*L34*1*_ftnref1</f>
        <v>19.209489600000001</v>
      </c>
      <c r="D9" s="66" t="s">
        <v>21</v>
      </c>
      <c r="E9" s="66" t="s">
        <v>24</v>
      </c>
      <c r="F9" s="66"/>
      <c r="G9" s="66"/>
      <c r="H9" s="66"/>
      <c r="I9" s="66"/>
      <c r="J9" s="68"/>
    </row>
    <row r="10" spans="1:22" ht="16.5" thickBot="1" x14ac:dyDescent="0.35">
      <c r="B10" s="71"/>
      <c r="C10" s="72">
        <f>C9*0.108</f>
        <v>2.0746248768000002</v>
      </c>
      <c r="D10" s="73" t="s">
        <v>21</v>
      </c>
      <c r="E10" s="73" t="s">
        <v>25</v>
      </c>
      <c r="F10" s="73"/>
      <c r="G10" s="73"/>
      <c r="H10" s="73"/>
      <c r="I10" s="73"/>
      <c r="J10" s="74"/>
    </row>
    <row r="12" spans="1:22" ht="16.5" thickBot="1" x14ac:dyDescent="0.35"/>
    <row r="13" spans="1:22" ht="90" x14ac:dyDescent="0.3">
      <c r="B13" s="156" t="s">
        <v>115</v>
      </c>
      <c r="C13" s="156" t="s">
        <v>116</v>
      </c>
      <c r="D13" s="149" t="s">
        <v>117</v>
      </c>
      <c r="E13" s="152" t="s">
        <v>119</v>
      </c>
      <c r="F13" s="149" t="s">
        <v>121</v>
      </c>
      <c r="G13" s="149" t="s">
        <v>123</v>
      </c>
      <c r="H13" s="152" t="s">
        <v>124</v>
      </c>
      <c r="I13" s="149" t="s">
        <v>125</v>
      </c>
    </row>
    <row r="14" spans="1:22" ht="30" x14ac:dyDescent="0.3">
      <c r="B14" s="157"/>
      <c r="C14" s="157"/>
      <c r="D14" s="150" t="s">
        <v>118</v>
      </c>
      <c r="E14" s="150" t="s">
        <v>120</v>
      </c>
      <c r="F14" s="150" t="s">
        <v>122</v>
      </c>
      <c r="G14" s="150" t="s">
        <v>120</v>
      </c>
      <c r="H14" s="150" t="s">
        <v>122</v>
      </c>
      <c r="I14" s="150" t="s">
        <v>120</v>
      </c>
    </row>
    <row r="15" spans="1:22" ht="16.5" thickBot="1" x14ac:dyDescent="0.35">
      <c r="B15" s="158"/>
      <c r="C15" s="158"/>
      <c r="D15" s="151"/>
      <c r="E15" s="151"/>
      <c r="F15" s="151"/>
      <c r="G15" s="151"/>
      <c r="H15" s="151"/>
      <c r="I15" s="151"/>
    </row>
    <row r="16" spans="1:22" ht="16.5" thickBot="1" x14ac:dyDescent="0.35">
      <c r="B16" s="154">
        <v>5280</v>
      </c>
      <c r="C16" s="155">
        <v>6209</v>
      </c>
      <c r="D16" s="155">
        <v>5745</v>
      </c>
      <c r="E16" s="155">
        <v>104.4</v>
      </c>
      <c r="F16" s="155">
        <v>300</v>
      </c>
      <c r="G16" s="155">
        <v>195.6</v>
      </c>
      <c r="H16" s="155">
        <v>300</v>
      </c>
      <c r="I16" s="155">
        <v>195.6</v>
      </c>
    </row>
    <row r="17" spans="2:17" ht="16.5" thickBot="1" x14ac:dyDescent="0.35">
      <c r="B17" s="154">
        <v>3000</v>
      </c>
      <c r="C17" s="155">
        <v>5279</v>
      </c>
      <c r="D17" s="155">
        <v>4140</v>
      </c>
      <c r="E17" s="155">
        <v>75.3</v>
      </c>
      <c r="F17" s="155">
        <v>200</v>
      </c>
      <c r="G17" s="155">
        <v>124.7</v>
      </c>
      <c r="H17" s="155">
        <v>200</v>
      </c>
      <c r="I17" s="155">
        <v>124.7</v>
      </c>
    </row>
    <row r="18" spans="2:17" ht="16.5" thickBot="1" x14ac:dyDescent="0.35">
      <c r="B18" s="154">
        <v>2601</v>
      </c>
      <c r="C18" s="155">
        <v>2999</v>
      </c>
      <c r="D18" s="155">
        <v>2800</v>
      </c>
      <c r="E18" s="155">
        <v>50.9</v>
      </c>
      <c r="F18" s="155">
        <v>150</v>
      </c>
      <c r="G18" s="155">
        <v>99.1</v>
      </c>
      <c r="H18" s="155">
        <v>150</v>
      </c>
      <c r="I18" s="155">
        <v>99.1</v>
      </c>
    </row>
    <row r="19" spans="2:17" ht="16.5" thickBot="1" x14ac:dyDescent="0.35">
      <c r="B19" s="154">
        <v>1490</v>
      </c>
      <c r="C19" s="155">
        <v>2600</v>
      </c>
      <c r="D19" s="155">
        <v>2045</v>
      </c>
      <c r="E19" s="155">
        <v>37.200000000000003</v>
      </c>
      <c r="F19" s="155">
        <v>72</v>
      </c>
      <c r="G19" s="155">
        <v>34.799999999999997</v>
      </c>
      <c r="H19" s="155">
        <v>45.4</v>
      </c>
      <c r="I19" s="155">
        <v>8.3000000000000007</v>
      </c>
    </row>
    <row r="20" spans="2:17" ht="16.5" thickBot="1" x14ac:dyDescent="0.35">
      <c r="B20" s="154">
        <v>1050</v>
      </c>
      <c r="C20" s="155">
        <v>1489</v>
      </c>
      <c r="D20" s="155">
        <v>1270</v>
      </c>
      <c r="E20" s="155">
        <v>23.1</v>
      </c>
      <c r="F20" s="155">
        <v>53</v>
      </c>
      <c r="G20" s="155">
        <v>29.9</v>
      </c>
      <c r="H20" s="155">
        <v>28.2</v>
      </c>
      <c r="I20" s="155">
        <v>5.0999999999999996</v>
      </c>
    </row>
    <row r="21" spans="2:17" ht="16.5" thickBot="1" x14ac:dyDescent="0.35">
      <c r="B21" s="154">
        <v>750</v>
      </c>
      <c r="C21" s="155">
        <v>1049</v>
      </c>
      <c r="D21" s="155">
        <v>900</v>
      </c>
      <c r="E21" s="155">
        <v>16.399999999999999</v>
      </c>
      <c r="F21" s="155">
        <v>43</v>
      </c>
      <c r="G21" s="155">
        <v>26.6</v>
      </c>
      <c r="H21" s="155">
        <v>20</v>
      </c>
      <c r="I21" s="155">
        <v>3.6</v>
      </c>
    </row>
    <row r="22" spans="2:17" ht="16.5" thickBot="1" x14ac:dyDescent="0.35">
      <c r="B22" s="154">
        <v>310</v>
      </c>
      <c r="C22" s="155">
        <v>749</v>
      </c>
      <c r="D22" s="155">
        <v>530</v>
      </c>
      <c r="E22" s="155">
        <v>9.6</v>
      </c>
      <c r="F22" s="155">
        <v>29</v>
      </c>
      <c r="G22" s="155">
        <v>19.399999999999999</v>
      </c>
      <c r="H22" s="155">
        <v>11.8</v>
      </c>
      <c r="I22" s="155">
        <v>2.1</v>
      </c>
    </row>
    <row r="23" spans="2:17" ht="16.5" thickBot="1" x14ac:dyDescent="0.35">
      <c r="B23" s="154">
        <v>250</v>
      </c>
      <c r="C23" s="155">
        <v>309</v>
      </c>
      <c r="D23" s="155">
        <v>280</v>
      </c>
      <c r="E23" s="155">
        <v>5.6</v>
      </c>
      <c r="F23" s="155">
        <v>25</v>
      </c>
      <c r="G23" s="155">
        <v>19.399999999999999</v>
      </c>
      <c r="H23" s="155">
        <v>25</v>
      </c>
      <c r="I23" s="155">
        <v>19.399999999999999</v>
      </c>
    </row>
    <row r="26" spans="2:17" ht="16.5" thickBot="1" x14ac:dyDescent="0.35"/>
    <row r="27" spans="2:17" ht="95.25" customHeight="1" thickBot="1" x14ac:dyDescent="0.35">
      <c r="B27" s="5" t="s">
        <v>1</v>
      </c>
      <c r="C27" s="6" t="s">
        <v>26</v>
      </c>
      <c r="D27" s="6" t="s">
        <v>27</v>
      </c>
      <c r="E27" s="6" t="s">
        <v>28</v>
      </c>
      <c r="F27" s="6" t="s">
        <v>2</v>
      </c>
      <c r="K27" s="5" t="s">
        <v>5</v>
      </c>
      <c r="L27" s="6" t="s">
        <v>6</v>
      </c>
      <c r="N27" s="132" t="s">
        <v>34</v>
      </c>
      <c r="O27" s="132" t="s">
        <v>35</v>
      </c>
      <c r="P27" s="132" t="s">
        <v>36</v>
      </c>
      <c r="Q27" s="19" t="s">
        <v>37</v>
      </c>
    </row>
    <row r="28" spans="2:17" ht="30.6" customHeight="1" thickBot="1" x14ac:dyDescent="0.35">
      <c r="B28" s="7" t="s">
        <v>3</v>
      </c>
      <c r="C28" s="15">
        <v>0.92</v>
      </c>
      <c r="D28" s="15">
        <v>3.2000000000000001E-2</v>
      </c>
      <c r="E28" s="15">
        <v>2.8000000000000001E-2</v>
      </c>
      <c r="F28" s="15">
        <v>0.98</v>
      </c>
      <c r="K28" s="7" t="s">
        <v>7</v>
      </c>
      <c r="L28" s="8">
        <v>938</v>
      </c>
      <c r="N28" s="133"/>
      <c r="O28" s="133"/>
      <c r="P28" s="133"/>
      <c r="Q28" s="20" t="s">
        <v>38</v>
      </c>
    </row>
    <row r="29" spans="2:17" ht="28.9" customHeight="1" thickBot="1" x14ac:dyDescent="0.35">
      <c r="B29" s="7" t="s">
        <v>4</v>
      </c>
      <c r="C29" s="14">
        <v>0.96899999999999997</v>
      </c>
      <c r="D29" s="16"/>
      <c r="E29" s="16"/>
      <c r="F29" s="16"/>
      <c r="K29" s="7" t="s">
        <v>8</v>
      </c>
      <c r="L29" s="9">
        <v>5950</v>
      </c>
      <c r="N29" s="134" t="s">
        <v>39</v>
      </c>
      <c r="O29" s="2" t="s">
        <v>40</v>
      </c>
      <c r="P29" s="2">
        <v>6.8</v>
      </c>
      <c r="Q29" s="2">
        <v>2</v>
      </c>
    </row>
    <row r="30" spans="2:17" ht="16.5" thickBot="1" x14ac:dyDescent="0.35">
      <c r="K30" s="7" t="s">
        <v>9</v>
      </c>
      <c r="L30" s="9">
        <v>1825</v>
      </c>
      <c r="N30" s="135"/>
      <c r="O30" s="2" t="s">
        <v>41</v>
      </c>
      <c r="P30" s="2">
        <v>7.7</v>
      </c>
      <c r="Q30" s="2">
        <v>2.2599999999999998</v>
      </c>
    </row>
    <row r="31" spans="2:17" ht="16.5" thickBot="1" x14ac:dyDescent="0.35">
      <c r="K31" s="7" t="s">
        <v>10</v>
      </c>
      <c r="L31" s="9">
        <v>1000</v>
      </c>
      <c r="N31" s="1" t="s">
        <v>42</v>
      </c>
      <c r="O31" s="2" t="s">
        <v>43</v>
      </c>
      <c r="P31" s="2" t="s">
        <v>43</v>
      </c>
      <c r="Q31" s="2">
        <v>1</v>
      </c>
    </row>
    <row r="32" spans="2:17" ht="16.5" thickBot="1" x14ac:dyDescent="0.35">
      <c r="B32" s="17"/>
      <c r="K32" s="10" t="s">
        <v>11</v>
      </c>
      <c r="L32" s="10"/>
    </row>
    <row r="33" spans="2:14" ht="16.5" thickBot="1" x14ac:dyDescent="0.35">
      <c r="B33" s="18"/>
      <c r="K33" s="11" t="s">
        <v>12</v>
      </c>
      <c r="L33" s="12" t="s">
        <v>11</v>
      </c>
      <c r="M33" s="26" t="s">
        <v>76</v>
      </c>
      <c r="N33" s="25" t="s">
        <v>77</v>
      </c>
    </row>
    <row r="34" spans="2:14" ht="41.25" thickBot="1" x14ac:dyDescent="0.35">
      <c r="B34" s="4"/>
      <c r="K34" s="7" t="s">
        <v>13</v>
      </c>
      <c r="L34" s="8">
        <v>1.06</v>
      </c>
      <c r="M34" s="27">
        <v>1.1100000000000001</v>
      </c>
      <c r="N34" s="32">
        <v>9.5000000000000001E-2</v>
      </c>
    </row>
    <row r="35" spans="2:14" ht="27.75" thickBot="1" x14ac:dyDescent="0.35">
      <c r="J35" s="153"/>
      <c r="K35" s="7" t="s">
        <v>14</v>
      </c>
      <c r="L35" s="8">
        <v>1.04</v>
      </c>
      <c r="M35" s="27">
        <v>1.07</v>
      </c>
      <c r="N35" s="32">
        <v>9.5000000000000001E-2</v>
      </c>
    </row>
    <row r="36" spans="2:14" ht="27.75" thickBot="1" x14ac:dyDescent="0.35">
      <c r="J36" s="153"/>
      <c r="K36" s="7" t="s">
        <v>15</v>
      </c>
      <c r="L36" s="8">
        <v>1.04</v>
      </c>
      <c r="M36" s="27">
        <v>1.07</v>
      </c>
      <c r="N36" s="33">
        <v>0.75</v>
      </c>
    </row>
    <row r="37" spans="2:14" ht="27.75" thickBot="1" x14ac:dyDescent="0.35">
      <c r="J37" s="153"/>
      <c r="K37" s="7" t="s">
        <v>16</v>
      </c>
      <c r="L37" s="13">
        <v>1</v>
      </c>
      <c r="M37" s="2">
        <v>1</v>
      </c>
      <c r="N37"/>
    </row>
    <row r="38" spans="2:14" x14ac:dyDescent="0.3">
      <c r="J38" s="153"/>
      <c r="K38" s="4"/>
      <c r="N38"/>
    </row>
    <row r="39" spans="2:14" x14ac:dyDescent="0.3">
      <c r="J39" s="153"/>
      <c r="K39" s="30"/>
      <c r="N39" s="28"/>
    </row>
    <row r="40" spans="2:14" x14ac:dyDescent="0.3">
      <c r="J40" s="153"/>
      <c r="K40" s="31"/>
      <c r="N40" s="29"/>
    </row>
    <row r="41" spans="2:14" x14ac:dyDescent="0.3">
      <c r="J41" s="153"/>
      <c r="K41" s="31"/>
      <c r="N41" s="29"/>
    </row>
    <row r="42" spans="2:14" x14ac:dyDescent="0.3">
      <c r="J42" s="153"/>
      <c r="K42" s="31"/>
      <c r="N42" s="29"/>
    </row>
    <row r="43" spans="2:14" x14ac:dyDescent="0.3">
      <c r="J43" s="153"/>
      <c r="K43" s="31"/>
    </row>
    <row r="44" spans="2:14" x14ac:dyDescent="0.3">
      <c r="J44" s="153"/>
      <c r="K44"/>
      <c r="L44"/>
    </row>
    <row r="45" spans="2:14" x14ac:dyDescent="0.3">
      <c r="J45" s="153"/>
      <c r="K45"/>
      <c r="L45"/>
    </row>
    <row r="46" spans="2:14" x14ac:dyDescent="0.3">
      <c r="B46"/>
      <c r="C46"/>
      <c r="D46"/>
      <c r="E46"/>
      <c r="F46"/>
      <c r="G46"/>
      <c r="H46"/>
      <c r="I46"/>
      <c r="J46"/>
      <c r="K46" s="29"/>
      <c r="L46"/>
    </row>
    <row r="47" spans="2:14" x14ac:dyDescent="0.3">
      <c r="B47"/>
      <c r="C47"/>
      <c r="D47"/>
      <c r="E47"/>
      <c r="F47"/>
      <c r="G47"/>
      <c r="H47"/>
      <c r="I47"/>
      <c r="J47"/>
      <c r="K47" s="28"/>
      <c r="L47"/>
    </row>
    <row r="48" spans="2:14" x14ac:dyDescent="0.3">
      <c r="B48" s="159"/>
      <c r="C48"/>
      <c r="D48"/>
      <c r="E48"/>
      <c r="F48"/>
      <c r="G48"/>
      <c r="H48"/>
      <c r="I48"/>
      <c r="J48"/>
      <c r="K48" s="29"/>
      <c r="L48"/>
    </row>
    <row r="49" spans="2:10" x14ac:dyDescent="0.3">
      <c r="B49" s="159"/>
      <c r="C49"/>
      <c r="D49"/>
      <c r="E49"/>
      <c r="F49"/>
      <c r="G49"/>
      <c r="H49"/>
      <c r="I49"/>
      <c r="J49"/>
    </row>
  </sheetData>
  <mergeCells count="7">
    <mergeCell ref="B13:B15"/>
    <mergeCell ref="C13:C15"/>
    <mergeCell ref="C3:D3"/>
    <mergeCell ref="N27:N28"/>
    <mergeCell ref="O27:O28"/>
    <mergeCell ref="P27:P28"/>
    <mergeCell ref="N29:N30"/>
  </mergeCells>
  <hyperlinks>
    <hyperlink ref="C29" location="_ftn3" display="_ftn3"/>
    <hyperlink ref="L28" location="_ftn1" display="_ftn1"/>
    <hyperlink ref="L29" location="_ftn2" display="_ftn2"/>
    <hyperlink ref="L30" location="_ftn3" display="_ftn3"/>
    <hyperlink ref="L31" location="_ftn4" display="_ftn4"/>
    <hyperlink ref="L34" location="_ftn5" display="_ftn5"/>
    <hyperlink ref="L35" location="_ftn6" display="_ftn6"/>
    <hyperlink ref="L36" location="_ftn7" display="_ftn7"/>
    <hyperlink ref="M34" location="_ftn1" display="_ftn1"/>
    <hyperlink ref="M35" location="_ftn2" display="_ftn2"/>
    <hyperlink ref="M36" location="_ftn3" display="_ftn3"/>
    <hyperlink ref="N34" location="_ftn1" display="_ftn1"/>
    <hyperlink ref="N35" location="_ftn2" display="_ftn2"/>
    <hyperlink ref="N36" location="_ftn3" display="_ftn3"/>
    <hyperlink ref="E13" location="_ftn1" display="_ftn1"/>
    <hyperlink ref="H13" location="_ftn2" display="_ftn2"/>
  </hyperlinks>
  <pageMargins left="0.7" right="0.7" top="0.75" bottom="0.75" header="0.3" footer="0.3"/>
  <pageSetup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4" workbookViewId="0">
      <selection activeCell="A2" sqref="A2"/>
    </sheetView>
  </sheetViews>
  <sheetFormatPr defaultRowHeight="15" x14ac:dyDescent="0.25"/>
  <sheetData>
    <row r="1" spans="1:6" ht="14.45" x14ac:dyDescent="0.3">
      <c r="A1" t="s">
        <v>97</v>
      </c>
    </row>
    <row r="2" spans="1:6" ht="75" x14ac:dyDescent="0.25">
      <c r="B2" s="136"/>
      <c r="C2" s="22" t="s">
        <v>45</v>
      </c>
      <c r="D2" s="22" t="s">
        <v>45</v>
      </c>
      <c r="E2" s="22" t="s">
        <v>47</v>
      </c>
      <c r="F2" s="22" t="s">
        <v>49</v>
      </c>
    </row>
    <row r="3" spans="1:6" ht="51.75" thickBot="1" x14ac:dyDescent="0.3">
      <c r="B3" s="137"/>
      <c r="C3" s="23" t="s">
        <v>46</v>
      </c>
      <c r="D3" s="23" t="s">
        <v>46</v>
      </c>
      <c r="E3" s="23" t="s">
        <v>48</v>
      </c>
      <c r="F3" s="23" t="s">
        <v>50</v>
      </c>
    </row>
    <row r="4" spans="1:6" ht="43.15" x14ac:dyDescent="0.3">
      <c r="B4" s="24" t="s">
        <v>51</v>
      </c>
      <c r="C4" s="21" t="s">
        <v>52</v>
      </c>
      <c r="D4" s="21" t="s">
        <v>52</v>
      </c>
      <c r="E4" s="21" t="s">
        <v>53</v>
      </c>
      <c r="F4" s="21" t="s">
        <v>53</v>
      </c>
    </row>
    <row r="5" spans="1:6" ht="79.150000000000006" x14ac:dyDescent="0.3">
      <c r="B5" s="24" t="s">
        <v>54</v>
      </c>
      <c r="C5" s="21" t="s">
        <v>55</v>
      </c>
      <c r="D5" s="21" t="s">
        <v>55</v>
      </c>
      <c r="E5" s="21" t="s">
        <v>55</v>
      </c>
      <c r="F5" s="21" t="s">
        <v>55</v>
      </c>
    </row>
    <row r="6" spans="1:6" ht="30" x14ac:dyDescent="0.25">
      <c r="B6" s="24" t="s">
        <v>56</v>
      </c>
      <c r="C6" s="21" t="s">
        <v>57</v>
      </c>
      <c r="D6" s="21" t="s">
        <v>57</v>
      </c>
      <c r="E6" s="21" t="s">
        <v>57</v>
      </c>
      <c r="F6" s="21" t="s">
        <v>57</v>
      </c>
    </row>
    <row r="7" spans="1:6" ht="30" x14ac:dyDescent="0.25">
      <c r="B7" s="24" t="s">
        <v>58</v>
      </c>
      <c r="C7" s="21" t="s">
        <v>59</v>
      </c>
      <c r="D7" s="21" t="s">
        <v>59</v>
      </c>
      <c r="E7" s="21" t="s">
        <v>59</v>
      </c>
      <c r="F7" s="21" t="s">
        <v>59</v>
      </c>
    </row>
    <row r="8" spans="1:6" ht="45" x14ac:dyDescent="0.25">
      <c r="B8" s="24" t="s">
        <v>60</v>
      </c>
      <c r="C8" s="21">
        <v>12</v>
      </c>
      <c r="D8" s="21">
        <v>12</v>
      </c>
      <c r="E8" s="21">
        <v>12</v>
      </c>
      <c r="F8" s="21">
        <v>8</v>
      </c>
    </row>
    <row r="9" spans="1:6" ht="30" x14ac:dyDescent="0.25">
      <c r="B9" s="24" t="s">
        <v>61</v>
      </c>
      <c r="C9" s="21">
        <v>25000</v>
      </c>
      <c r="D9" s="21">
        <v>25000</v>
      </c>
      <c r="E9" s="21">
        <v>25000</v>
      </c>
      <c r="F9" s="21">
        <v>25000</v>
      </c>
    </row>
    <row r="10" spans="1:6" ht="45" x14ac:dyDescent="0.25">
      <c r="B10" s="24" t="s">
        <v>62</v>
      </c>
      <c r="C10" s="21">
        <v>817</v>
      </c>
      <c r="D10" s="21">
        <v>832</v>
      </c>
      <c r="E10" s="21">
        <v>800</v>
      </c>
      <c r="F10" s="21">
        <v>450</v>
      </c>
    </row>
    <row r="11" spans="1:6" ht="30" x14ac:dyDescent="0.25">
      <c r="B11" s="24" t="s">
        <v>63</v>
      </c>
      <c r="C11" s="21">
        <v>0.76</v>
      </c>
      <c r="D11" s="21">
        <v>0.78</v>
      </c>
      <c r="E11" s="21">
        <v>0.98</v>
      </c>
      <c r="F11" s="21">
        <v>0.71</v>
      </c>
    </row>
    <row r="12" spans="1:6" ht="90" x14ac:dyDescent="0.25">
      <c r="B12" s="24" t="s">
        <v>64</v>
      </c>
      <c r="C12" s="21">
        <v>2700</v>
      </c>
      <c r="D12" s="21">
        <v>2700</v>
      </c>
      <c r="E12" s="21">
        <v>3000</v>
      </c>
      <c r="F12" s="21">
        <v>3000</v>
      </c>
    </row>
    <row r="13" spans="1:6" ht="45" x14ac:dyDescent="0.25">
      <c r="B13" s="24" t="s">
        <v>65</v>
      </c>
      <c r="C13" s="21">
        <v>81</v>
      </c>
      <c r="D13" s="21">
        <v>81</v>
      </c>
      <c r="E13" s="21">
        <v>83</v>
      </c>
      <c r="F13" s="21">
        <v>83</v>
      </c>
    </row>
    <row r="14" spans="1:6" ht="30" x14ac:dyDescent="0.25">
      <c r="B14" s="24" t="s">
        <v>66</v>
      </c>
      <c r="C14" s="21" t="s">
        <v>67</v>
      </c>
      <c r="D14" s="21" t="s">
        <v>67</v>
      </c>
      <c r="E14" s="21" t="s">
        <v>67</v>
      </c>
      <c r="F14" s="21" t="s">
        <v>67</v>
      </c>
    </row>
    <row r="15" spans="1:6" ht="30" x14ac:dyDescent="0.25">
      <c r="B15" s="24" t="s">
        <v>68</v>
      </c>
      <c r="C15" s="21">
        <v>3</v>
      </c>
      <c r="D15" s="21">
        <v>6</v>
      </c>
      <c r="E15" s="21">
        <v>3</v>
      </c>
      <c r="F15" s="21">
        <v>3</v>
      </c>
    </row>
    <row r="16" spans="1:6" ht="63.75" x14ac:dyDescent="0.25">
      <c r="B16" s="24" t="s">
        <v>69</v>
      </c>
      <c r="C16" s="21" t="s">
        <v>70</v>
      </c>
      <c r="D16" s="21" t="s">
        <v>71</v>
      </c>
      <c r="E16" s="21"/>
      <c r="F16" s="21"/>
    </row>
  </sheetData>
  <mergeCells count="1">
    <mergeCell ref="B2:B3"/>
  </mergeCells>
  <hyperlinks>
    <hyperlink ref="C2" r:id="rId1" display="http://www.energystar.gov/productfinder/product/certified-light-bulbs/details/2162882"/>
    <hyperlink ref="D2" r:id="rId2" display="http://www.energystar.gov/productfinder/product/certified-light-bulbs/details/2162943"/>
    <hyperlink ref="E2" r:id="rId3" display="http://www.energystar.gov/productfinder/product/certified-light-bulbs/details/2174596"/>
    <hyperlink ref="F2" r:id="rId4" display="http://www.energystar.gov/productfinder/product/certified-light-bulbs/details/2176662"/>
    <hyperlink ref="B4" r:id="rId5" display="http://www.energystar.gov/productfinder/product/certified-light-bulbs/compare/2176662/2174596/2162882/2162943/"/>
    <hyperlink ref="B5" r:id="rId6" display="http://www.energystar.gov/productfinder/product/certified-light-bulbs/compare/2176662/2174596/2162882/2162943/"/>
    <hyperlink ref="B6" r:id="rId7" display="http://www.energystar.gov/productfinder/product/certified-light-bulbs/compare/2176662/2174596/2162882/2162943/"/>
    <hyperlink ref="B7" r:id="rId8" display="http://www.energystar.gov/productfinder/product/certified-light-bulbs/compare/2176662/2174596/2162882/2162943/"/>
    <hyperlink ref="B8" r:id="rId9" display="http://www.energystar.gov/productfinder/product/certified-light-bulbs/compare/2176662/2174596/2162882/2162943/"/>
    <hyperlink ref="B9" r:id="rId10" display="http://www.energystar.gov/productfinder/product/certified-light-bulbs/compare/2176662/2174596/2162882/2162943/"/>
    <hyperlink ref="B10" r:id="rId11" display="http://www.energystar.gov/productfinder/product/certified-light-bulbs/compare/2176662/2174596/2162882/2162943/"/>
    <hyperlink ref="B11" r:id="rId12" display="http://www.energystar.gov/productfinder/product/certified-light-bulbs/compare/2176662/2174596/2162882/2162943/"/>
    <hyperlink ref="B12" r:id="rId13" display="http://www.energystar.gov/productfinder/product/certified-light-bulbs/compare/2176662/2174596/2162882/2162943/"/>
    <hyperlink ref="B13" r:id="rId14" display="http://www.energystar.gov/productfinder/product/certified-light-bulbs/compare/2176662/2174596/2162882/2162943/"/>
    <hyperlink ref="B14" r:id="rId15" display="http://www.energystar.gov/productfinder/product/certified-light-bulbs/compare/2176662/2174596/2162882/2162943/"/>
    <hyperlink ref="B15" r:id="rId16" display="http://www.energystar.gov/productfinder/product/certified-light-bulbs/compare/2176662/2174596/2162882/2162943/"/>
    <hyperlink ref="B16" r:id="rId17" display="http://www.energystar.gov/productfinder/product/certified-light-bulbs/compare/2176662/2174596/2162882/2162943/"/>
  </hyperlinks>
  <pageMargins left="0.7" right="0.7" top="0.75" bottom="0.75" header="0.3" footer="0.3"/>
  <drawing r:id="rId1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topLeftCell="F10" workbookViewId="0">
      <selection activeCell="K14" sqref="K14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3" ht="15.75" thickBot="1" x14ac:dyDescent="0.3">
      <c r="A1" s="98" t="s">
        <v>96</v>
      </c>
    </row>
    <row r="2" spans="1:13" ht="39" thickBot="1" x14ac:dyDescent="0.3">
      <c r="I2" s="42"/>
      <c r="J2" s="49" t="s">
        <v>88</v>
      </c>
      <c r="K2" s="49" t="s">
        <v>89</v>
      </c>
      <c r="L2" s="102" t="s">
        <v>103</v>
      </c>
      <c r="M2" s="50" t="s">
        <v>90</v>
      </c>
    </row>
    <row r="3" spans="1:13" ht="69.599999999999994" customHeight="1" thickBot="1" x14ac:dyDescent="0.3">
      <c r="C3" s="34" t="s">
        <v>5</v>
      </c>
      <c r="D3" s="35" t="s">
        <v>78</v>
      </c>
      <c r="E3" s="35" t="s">
        <v>79</v>
      </c>
      <c r="F3" s="35" t="s">
        <v>80</v>
      </c>
      <c r="G3" s="51" t="s">
        <v>94</v>
      </c>
      <c r="I3" s="42">
        <v>2014</v>
      </c>
      <c r="J3" s="44">
        <v>0.34</v>
      </c>
      <c r="K3" s="44">
        <v>1.25</v>
      </c>
      <c r="L3" s="103">
        <v>2.5</v>
      </c>
      <c r="M3" s="44">
        <v>13.81</v>
      </c>
    </row>
    <row r="4" spans="1:13" ht="15.75" thickBot="1" x14ac:dyDescent="0.3">
      <c r="C4" s="36" t="s">
        <v>7</v>
      </c>
      <c r="D4" s="37">
        <v>25000</v>
      </c>
      <c r="E4" s="39">
        <v>938</v>
      </c>
      <c r="F4" s="38">
        <v>26.7</v>
      </c>
      <c r="G4">
        <f>E4/$D$23</f>
        <v>0.93799999999999994</v>
      </c>
      <c r="I4" s="45">
        <v>2015</v>
      </c>
      <c r="J4" s="46">
        <v>0.34</v>
      </c>
      <c r="K4" s="46">
        <v>0.9</v>
      </c>
      <c r="L4" s="103">
        <v>2.5</v>
      </c>
      <c r="M4" s="46">
        <v>10.86</v>
      </c>
    </row>
    <row r="5" spans="1:13" ht="15.75" thickBot="1" x14ac:dyDescent="0.3">
      <c r="C5" s="36" t="s">
        <v>8</v>
      </c>
      <c r="D5" s="37">
        <v>25000</v>
      </c>
      <c r="E5" s="41">
        <v>5950</v>
      </c>
      <c r="F5" s="38">
        <v>4.2</v>
      </c>
      <c r="G5">
        <f>E5/$D$23</f>
        <v>5.95</v>
      </c>
      <c r="I5" s="45">
        <v>2016</v>
      </c>
      <c r="J5" s="46">
        <v>0.34</v>
      </c>
      <c r="K5" s="46">
        <v>0.8</v>
      </c>
      <c r="L5" s="103">
        <v>2.5</v>
      </c>
      <c r="M5" s="46">
        <v>8.6</v>
      </c>
    </row>
    <row r="6" spans="1:13" ht="15.75" thickBot="1" x14ac:dyDescent="0.3">
      <c r="C6" s="36" t="s">
        <v>9</v>
      </c>
      <c r="D6" s="37">
        <v>25000</v>
      </c>
      <c r="E6" s="41">
        <v>1825</v>
      </c>
      <c r="F6" s="38">
        <v>13.4</v>
      </c>
      <c r="G6">
        <f>E6/$D$23</f>
        <v>1.825</v>
      </c>
      <c r="I6" s="45">
        <v>2017</v>
      </c>
      <c r="J6" s="46">
        <v>0.34</v>
      </c>
      <c r="K6" s="46">
        <v>0.7</v>
      </c>
      <c r="L6" s="103">
        <v>2.5</v>
      </c>
      <c r="M6" s="46">
        <v>7.74</v>
      </c>
    </row>
    <row r="7" spans="1:13" ht="15.75" thickBot="1" x14ac:dyDescent="0.3">
      <c r="C7" s="36" t="s">
        <v>10</v>
      </c>
      <c r="D7" s="37">
        <v>25000</v>
      </c>
      <c r="E7" s="41">
        <v>1000</v>
      </c>
      <c r="F7" s="38">
        <v>25</v>
      </c>
      <c r="G7">
        <f>E7/$D$23</f>
        <v>1</v>
      </c>
      <c r="I7" s="45">
        <v>2018</v>
      </c>
      <c r="J7" s="46">
        <v>0.34</v>
      </c>
      <c r="K7" s="46">
        <v>0.6</v>
      </c>
      <c r="L7" s="103">
        <v>2.5</v>
      </c>
      <c r="M7" s="46">
        <v>6.96</v>
      </c>
    </row>
    <row r="8" spans="1:13" ht="15.75" thickBot="1" x14ac:dyDescent="0.3">
      <c r="C8" s="40"/>
      <c r="I8" s="45">
        <v>2019</v>
      </c>
      <c r="J8" s="46">
        <v>0.34</v>
      </c>
      <c r="K8" s="46">
        <v>0.6</v>
      </c>
      <c r="L8" s="103">
        <v>2.5</v>
      </c>
      <c r="M8" s="46">
        <v>6.27</v>
      </c>
    </row>
    <row r="9" spans="1:13" ht="26.25" thickBot="1" x14ac:dyDescent="0.3">
      <c r="D9" s="48"/>
      <c r="E9" s="48"/>
      <c r="F9" s="48"/>
      <c r="G9" s="48"/>
      <c r="H9" s="48"/>
      <c r="I9" s="42" t="s">
        <v>87</v>
      </c>
      <c r="J9" s="46">
        <v>0.34</v>
      </c>
      <c r="K9" s="47" t="s">
        <v>43</v>
      </c>
      <c r="L9" s="103">
        <v>2.5</v>
      </c>
      <c r="M9" s="46">
        <v>5.64</v>
      </c>
    </row>
    <row r="10" spans="1:13" ht="15.75" thickBot="1" x14ac:dyDescent="0.3">
      <c r="B10" s="99" t="s">
        <v>102</v>
      </c>
    </row>
    <row r="11" spans="1:13" ht="33.6" customHeight="1" x14ac:dyDescent="0.25">
      <c r="B11" s="142" t="s">
        <v>93</v>
      </c>
      <c r="C11" s="140" t="s">
        <v>81</v>
      </c>
      <c r="D11" s="142" t="s">
        <v>95</v>
      </c>
      <c r="E11" s="143"/>
      <c r="F11" s="140"/>
      <c r="G11" s="142" t="s">
        <v>82</v>
      </c>
      <c r="H11" s="143"/>
      <c r="I11" s="144"/>
    </row>
    <row r="12" spans="1:13" ht="39" thickBot="1" x14ac:dyDescent="0.3">
      <c r="B12" s="145"/>
      <c r="C12" s="141"/>
      <c r="D12" s="101" t="s">
        <v>110</v>
      </c>
      <c r="E12" s="100" t="s">
        <v>111</v>
      </c>
      <c r="F12" s="118" t="s">
        <v>112</v>
      </c>
      <c r="G12" s="101" t="s">
        <v>110</v>
      </c>
      <c r="H12" s="100" t="s">
        <v>111</v>
      </c>
      <c r="I12" s="58" t="s">
        <v>112</v>
      </c>
    </row>
    <row r="13" spans="1:13" ht="25.5" x14ac:dyDescent="0.25">
      <c r="B13" s="146" t="s">
        <v>7</v>
      </c>
      <c r="C13" s="126" t="s">
        <v>113</v>
      </c>
      <c r="D13" s="123">
        <f>D37</f>
        <v>2.1322705333232226</v>
      </c>
      <c r="E13" s="53">
        <f>O$37</f>
        <v>2.1322705333232226</v>
      </c>
      <c r="F13" s="120">
        <f>Z$37</f>
        <v>1.0689524539337993</v>
      </c>
      <c r="G13" s="119">
        <f>D38</f>
        <v>0.2792315317081468</v>
      </c>
      <c r="H13" s="53">
        <f>O$38</f>
        <v>0.2792315317081468</v>
      </c>
      <c r="I13" s="54">
        <f>Z$38</f>
        <v>0.13998469067145844</v>
      </c>
    </row>
    <row r="14" spans="1:13" x14ac:dyDescent="0.25">
      <c r="B14" s="147"/>
      <c r="C14" s="127" t="s">
        <v>114</v>
      </c>
      <c r="D14" s="124">
        <f>E37</f>
        <v>3.5539283220679723</v>
      </c>
      <c r="E14" s="52">
        <f>P$37</f>
        <v>3.1136146311879616</v>
      </c>
      <c r="F14" s="121">
        <f>AA$37</f>
        <v>2.7394106127696523</v>
      </c>
      <c r="G14" s="116">
        <f>E38</f>
        <v>0.4654047567807264</v>
      </c>
      <c r="H14" s="52">
        <f>P$38</f>
        <v>0.40774346830206809</v>
      </c>
      <c r="I14" s="55">
        <f>AA$38</f>
        <v>0.35873957334534456</v>
      </c>
    </row>
    <row r="15" spans="1:13" ht="25.5" x14ac:dyDescent="0.25">
      <c r="B15" s="147" t="s">
        <v>8</v>
      </c>
      <c r="C15" s="127" t="s">
        <v>113</v>
      </c>
      <c r="D15" s="124">
        <f>F37</f>
        <v>7.1257610608908433</v>
      </c>
      <c r="E15" s="52">
        <f>Q$37</f>
        <v>7.1257610608908433</v>
      </c>
      <c r="F15" s="121">
        <f>AB$37</f>
        <v>7.1257610608908433</v>
      </c>
      <c r="G15" s="116">
        <f>F38</f>
        <v>1.9328886293913983</v>
      </c>
      <c r="H15" s="52">
        <f>Q$38</f>
        <v>1.9328886293913983</v>
      </c>
      <c r="I15" s="55">
        <f>AB$38</f>
        <v>1.9328886293913983</v>
      </c>
    </row>
    <row r="16" spans="1:13" x14ac:dyDescent="0.25">
      <c r="B16" s="147"/>
      <c r="C16" s="127" t="s">
        <v>114</v>
      </c>
      <c r="D16" s="124">
        <f>G37</f>
        <v>18.750921840840373</v>
      </c>
      <c r="E16" s="52">
        <f>R$37</f>
        <v>15.571339420149599</v>
      </c>
      <c r="F16" s="121">
        <f>AC$37</f>
        <v>13.78784762629674</v>
      </c>
      <c r="G16" s="116">
        <f>G38</f>
        <v>5.086255812826276</v>
      </c>
      <c r="H16" s="52">
        <f>R$38</f>
        <v>4.2237825058139791</v>
      </c>
      <c r="I16" s="55">
        <f>AC$38</f>
        <v>3.7400038638565287</v>
      </c>
    </row>
    <row r="17" spans="2:33" ht="25.5" x14ac:dyDescent="0.25">
      <c r="B17" s="147" t="s">
        <v>9</v>
      </c>
      <c r="C17" s="127" t="s">
        <v>113</v>
      </c>
      <c r="D17" s="124">
        <f>H37</f>
        <v>4.4151663470070242</v>
      </c>
      <c r="E17" s="52">
        <f>S$37</f>
        <v>4.4151663470070242</v>
      </c>
      <c r="F17" s="121">
        <f>AD$37</f>
        <v>2.3463438577898614</v>
      </c>
      <c r="G17" s="116">
        <f>H38</f>
        <v>0.57818820011529526</v>
      </c>
      <c r="H17" s="52">
        <f>S$38</f>
        <v>0.57818820011529526</v>
      </c>
      <c r="I17" s="55">
        <f>AD$38</f>
        <v>0.30726550833282562</v>
      </c>
    </row>
    <row r="18" spans="2:33" x14ac:dyDescent="0.25">
      <c r="B18" s="147"/>
      <c r="C18" s="127" t="s">
        <v>114</v>
      </c>
      <c r="D18" s="124">
        <f>I37</f>
        <v>7.8946221985617369</v>
      </c>
      <c r="E18" s="52">
        <f>T$37</f>
        <v>6.7635361777626528</v>
      </c>
      <c r="F18" s="121">
        <f>AE$37</f>
        <v>5.9570742925051237</v>
      </c>
      <c r="G18" s="116">
        <f>I38</f>
        <v>1.0338404129826104</v>
      </c>
      <c r="H18" s="52">
        <f>T$38</f>
        <v>0.88571901977967549</v>
      </c>
      <c r="I18" s="55">
        <f>AE$38</f>
        <v>0.78010878694785302</v>
      </c>
    </row>
    <row r="19" spans="2:33" ht="25.5" x14ac:dyDescent="0.25">
      <c r="B19" s="147" t="s">
        <v>10</v>
      </c>
      <c r="C19" s="127" t="s">
        <v>113</v>
      </c>
      <c r="D19" s="124">
        <f>J37</f>
        <v>2.2732095237987453</v>
      </c>
      <c r="E19" s="52">
        <f>U$37</f>
        <v>2.2732095237987453</v>
      </c>
      <c r="F19" s="121">
        <f>AF$37</f>
        <v>1.1396081598441359</v>
      </c>
      <c r="G19" s="116">
        <f>J38</f>
        <v>0.29768820011529523</v>
      </c>
      <c r="H19" s="52">
        <f>U$38</f>
        <v>0.29768820011529523</v>
      </c>
      <c r="I19" s="55">
        <f>AF$38</f>
        <v>0.14923741009750371</v>
      </c>
    </row>
    <row r="20" spans="2:33" ht="15.75" thickBot="1" x14ac:dyDescent="0.3">
      <c r="B20" s="148"/>
      <c r="C20" s="128" t="s">
        <v>114</v>
      </c>
      <c r="D20" s="125">
        <f>K37</f>
        <v>3.7888361642515687</v>
      </c>
      <c r="E20" s="56">
        <f>V$37</f>
        <v>3.3194185833560352</v>
      </c>
      <c r="F20" s="122">
        <f>AG$37</f>
        <v>2.9204803974090106</v>
      </c>
      <c r="G20" s="117">
        <f>K38</f>
        <v>0.4961671181031197</v>
      </c>
      <c r="H20" s="56">
        <f>V$38</f>
        <v>0.43469452910668233</v>
      </c>
      <c r="I20" s="57">
        <f>AG$38</f>
        <v>0.38245157073064445</v>
      </c>
    </row>
    <row r="21" spans="2:33" ht="15.75" thickBot="1" x14ac:dyDescent="0.3">
      <c r="C21" s="40"/>
    </row>
    <row r="22" spans="2:33" ht="15.75" thickBot="1" x14ac:dyDescent="0.3">
      <c r="C22" s="59" t="s">
        <v>83</v>
      </c>
      <c r="D22" s="60">
        <v>5.2299999999999999E-2</v>
      </c>
      <c r="N22" s="59" t="s">
        <v>83</v>
      </c>
      <c r="O22" s="60">
        <v>5.2299999999999999E-2</v>
      </c>
      <c r="Y22" s="59" t="s">
        <v>83</v>
      </c>
      <c r="Z22" s="60">
        <v>5.2299999999999999E-2</v>
      </c>
    </row>
    <row r="23" spans="2:33" s="104" customFormat="1" ht="15.75" thickBot="1" x14ac:dyDescent="0.3">
      <c r="C23" s="105" t="s">
        <v>91</v>
      </c>
      <c r="D23" s="106">
        <v>1000</v>
      </c>
      <c r="E23" s="104" t="s">
        <v>92</v>
      </c>
      <c r="H23" s="130">
        <v>8000</v>
      </c>
      <c r="I23" s="104" t="s">
        <v>103</v>
      </c>
      <c r="N23" s="105" t="s">
        <v>91</v>
      </c>
      <c r="O23" s="106">
        <v>1000</v>
      </c>
      <c r="P23" s="104" t="s">
        <v>92</v>
      </c>
      <c r="S23" s="130">
        <v>8000</v>
      </c>
      <c r="T23" s="104" t="s">
        <v>103</v>
      </c>
      <c r="Y23" s="105" t="s">
        <v>91</v>
      </c>
      <c r="Z23" s="106">
        <v>1000</v>
      </c>
      <c r="AA23" s="104" t="s">
        <v>92</v>
      </c>
      <c r="AD23" s="130">
        <v>8000</v>
      </c>
      <c r="AE23" s="104" t="s">
        <v>103</v>
      </c>
    </row>
    <row r="24" spans="2:33" s="104" customFormat="1" x14ac:dyDescent="0.25">
      <c r="C24" s="104" t="s">
        <v>107</v>
      </c>
      <c r="D24" s="104">
        <f>IF(25000/$E$4&gt;10,10,25000/$E$4)</f>
        <v>10</v>
      </c>
      <c r="E24" s="104">
        <f>IF(25000/$E$4&gt;10,10,25000/$E$4)</f>
        <v>10</v>
      </c>
      <c r="F24" s="107">
        <f>IF(25000/$E$5&gt;10,10,25000/$E$5)</f>
        <v>4.2016806722689077</v>
      </c>
      <c r="G24" s="107">
        <f>IF(25000/$E$5&gt;10,10,25000/$E$5)</f>
        <v>4.2016806722689077</v>
      </c>
      <c r="H24" s="129">
        <f>IF(25000/$E$6&gt;10,10,25000/$E$6)</f>
        <v>10</v>
      </c>
      <c r="I24" s="129">
        <f>IF(25000/$E$6&gt;10,10,25000/$E$6)</f>
        <v>10</v>
      </c>
      <c r="J24" s="104">
        <f>IF(25000/$E$7&gt;10,10,25000/$E$7)</f>
        <v>10</v>
      </c>
      <c r="K24" s="104">
        <f>IF(25000/$E$7&gt;10,10,25000/$E$7)</f>
        <v>10</v>
      </c>
      <c r="N24" s="104" t="s">
        <v>107</v>
      </c>
      <c r="O24" s="104">
        <f>IF(25000/$E$4&gt;10,10,25000/$E$4)</f>
        <v>10</v>
      </c>
      <c r="P24" s="104">
        <f>IF(25000/$E$4&gt;10,10,25000/$E$4)</f>
        <v>10</v>
      </c>
      <c r="Q24" s="107">
        <f>IF(25000/$E$5&gt;10,10,25000/$E$5)</f>
        <v>4.2016806722689077</v>
      </c>
      <c r="R24" s="107">
        <f>IF(25000/$E$5&gt;10,10,25000/$E$5)</f>
        <v>4.2016806722689077</v>
      </c>
      <c r="S24" s="129">
        <f>IF(25000/$E$6&gt;10,10,25000/$E$6)</f>
        <v>10</v>
      </c>
      <c r="T24" s="129">
        <f>IF(25000/$E$6&gt;10,10,25000/$E$6)</f>
        <v>10</v>
      </c>
      <c r="U24" s="104">
        <f>IF(25000/$E$7&gt;10,10,25000/$E$7)</f>
        <v>10</v>
      </c>
      <c r="V24" s="104">
        <f>IF(25000/$E$7&gt;10,10,25000/$E$7)</f>
        <v>10</v>
      </c>
      <c r="Y24" s="104" t="s">
        <v>107</v>
      </c>
      <c r="Z24" s="104">
        <f>IF(25000/$E$4&gt;10,10,25000/$E$4)</f>
        <v>10</v>
      </c>
      <c r="AA24" s="104">
        <f>IF(25000/$E$4&gt;10,10,25000/$E$4)</f>
        <v>10</v>
      </c>
      <c r="AB24" s="107">
        <f>IF(25000/$E$5&gt;10,10,25000/$E$5)</f>
        <v>4.2016806722689077</v>
      </c>
      <c r="AC24" s="107">
        <f>IF(25000/$E$5&gt;10,10,25000/$E$5)</f>
        <v>4.2016806722689077</v>
      </c>
      <c r="AD24" s="129">
        <f>IF(25000/$E$6&gt;10,10,25000/$E$6)</f>
        <v>10</v>
      </c>
      <c r="AE24" s="129">
        <f>IF(25000/$E$6&gt;10,10,25000/$E$6)</f>
        <v>10</v>
      </c>
      <c r="AF24" s="104">
        <f>IF(25000/$E$7&gt;10,10,25000/$E$7)</f>
        <v>10</v>
      </c>
      <c r="AG24" s="104">
        <f>IF(25000/$E$7&gt;10,10,25000/$E$7)</f>
        <v>10</v>
      </c>
    </row>
    <row r="25" spans="2:33" s="104" customFormat="1" ht="33" customHeight="1" x14ac:dyDescent="0.25">
      <c r="B25" s="104" t="s">
        <v>104</v>
      </c>
      <c r="C25" s="138" t="s">
        <v>84</v>
      </c>
      <c r="D25" s="139" t="s">
        <v>7</v>
      </c>
      <c r="E25" s="139"/>
      <c r="F25" s="139" t="s">
        <v>8</v>
      </c>
      <c r="G25" s="139"/>
      <c r="H25" s="139" t="s">
        <v>9</v>
      </c>
      <c r="I25" s="139"/>
      <c r="J25" s="139" t="s">
        <v>10</v>
      </c>
      <c r="K25" s="139"/>
      <c r="L25" s="108"/>
      <c r="M25" s="104" t="s">
        <v>104</v>
      </c>
      <c r="N25" s="138" t="s">
        <v>84</v>
      </c>
      <c r="O25" s="139" t="s">
        <v>7</v>
      </c>
      <c r="P25" s="139"/>
      <c r="Q25" s="139" t="s">
        <v>8</v>
      </c>
      <c r="R25" s="139"/>
      <c r="S25" s="139" t="s">
        <v>9</v>
      </c>
      <c r="T25" s="139"/>
      <c r="U25" s="139" t="s">
        <v>10</v>
      </c>
      <c r="V25" s="139"/>
      <c r="X25" s="104" t="s">
        <v>104</v>
      </c>
      <c r="Y25" s="138" t="s">
        <v>84</v>
      </c>
      <c r="Z25" s="139" t="s">
        <v>7</v>
      </c>
      <c r="AA25" s="139"/>
      <c r="AB25" s="139" t="s">
        <v>8</v>
      </c>
      <c r="AC25" s="139"/>
      <c r="AD25" s="139" t="s">
        <v>9</v>
      </c>
      <c r="AE25" s="139"/>
      <c r="AF25" s="139" t="s">
        <v>10</v>
      </c>
      <c r="AG25" s="139"/>
    </row>
    <row r="26" spans="2:33" s="104" customFormat="1" ht="29.25" customHeight="1" x14ac:dyDescent="0.25">
      <c r="B26" s="104">
        <v>2014</v>
      </c>
      <c r="C26" s="138"/>
      <c r="D26" s="114" t="s">
        <v>105</v>
      </c>
      <c r="E26" s="114" t="s">
        <v>106</v>
      </c>
      <c r="F26" s="114" t="s">
        <v>105</v>
      </c>
      <c r="G26" s="114" t="s">
        <v>106</v>
      </c>
      <c r="H26" s="114" t="s">
        <v>85</v>
      </c>
      <c r="I26" s="114" t="s">
        <v>86</v>
      </c>
      <c r="J26" s="114" t="s">
        <v>85</v>
      </c>
      <c r="K26" s="114" t="s">
        <v>86</v>
      </c>
      <c r="L26" s="109"/>
      <c r="M26" s="104">
        <v>2015</v>
      </c>
      <c r="N26" s="138"/>
      <c r="O26" s="114" t="s">
        <v>105</v>
      </c>
      <c r="P26" s="114" t="s">
        <v>106</v>
      </c>
      <c r="Q26" s="114" t="s">
        <v>105</v>
      </c>
      <c r="R26" s="114" t="s">
        <v>106</v>
      </c>
      <c r="S26" s="114" t="s">
        <v>85</v>
      </c>
      <c r="T26" s="114" t="s">
        <v>86</v>
      </c>
      <c r="U26" s="114" t="s">
        <v>85</v>
      </c>
      <c r="V26" s="114" t="s">
        <v>86</v>
      </c>
      <c r="X26" s="104">
        <v>2016</v>
      </c>
      <c r="Y26" s="138"/>
      <c r="Z26" s="114" t="s">
        <v>105</v>
      </c>
      <c r="AA26" s="114" t="s">
        <v>106</v>
      </c>
      <c r="AB26" s="114" t="s">
        <v>105</v>
      </c>
      <c r="AC26" s="114" t="s">
        <v>106</v>
      </c>
      <c r="AD26" s="114" t="s">
        <v>85</v>
      </c>
      <c r="AE26" s="114" t="s">
        <v>86</v>
      </c>
      <c r="AF26" s="114" t="s">
        <v>85</v>
      </c>
      <c r="AG26" s="114" t="s">
        <v>86</v>
      </c>
    </row>
    <row r="27" spans="2:33" s="104" customFormat="1" x14ac:dyDescent="0.25">
      <c r="C27" s="115">
        <v>2014</v>
      </c>
      <c r="D27" s="111">
        <v>0</v>
      </c>
      <c r="E27" s="111">
        <v>0</v>
      </c>
      <c r="F27" s="111">
        <f>($J3*$E$5/$D$23)-J3</f>
        <v>1.6830000000000001</v>
      </c>
      <c r="G27" s="111">
        <f>($K3*$E$5/$D$23)-K3</f>
        <v>6.1875</v>
      </c>
      <c r="H27" s="111">
        <f>($J3*$E$6/$D$23)-J3</f>
        <v>0.28050000000000003</v>
      </c>
      <c r="I27" s="111">
        <f>($K3*$E$6/$D$23)-K3</f>
        <v>1.03125</v>
      </c>
      <c r="J27" s="111">
        <f>($J3*$E$7/$D$23)-J3</f>
        <v>0</v>
      </c>
      <c r="K27" s="111">
        <f>($K3*$E$7/$D$23)-K3</f>
        <v>0</v>
      </c>
      <c r="L27" s="110"/>
      <c r="N27" s="115">
        <f>M26</f>
        <v>2015</v>
      </c>
      <c r="O27" s="111">
        <v>0</v>
      </c>
      <c r="P27" s="111">
        <v>0</v>
      </c>
      <c r="Q27" s="111">
        <f>($J4*$E$5/$D$23)-J4</f>
        <v>1.6830000000000001</v>
      </c>
      <c r="R27" s="111">
        <f>($K4*$E$5/$D$23)-K4</f>
        <v>4.4550000000000001</v>
      </c>
      <c r="S27" s="111">
        <f>($J4*$E$6/$D$23)-J4</f>
        <v>0.28050000000000003</v>
      </c>
      <c r="T27" s="111">
        <f>($K4*$E$6/$D$23)-K4</f>
        <v>0.74250000000000005</v>
      </c>
      <c r="U27" s="111">
        <f>($J4*$E$7/$D$23)-J4</f>
        <v>0</v>
      </c>
      <c r="V27" s="111">
        <f>($K4*$E$7/$D$23)-K4</f>
        <v>0</v>
      </c>
      <c r="Y27" s="115">
        <f>X26</f>
        <v>2016</v>
      </c>
      <c r="Z27" s="111">
        <v>0</v>
      </c>
      <c r="AA27" s="111">
        <v>0</v>
      </c>
      <c r="AB27" s="111">
        <f>($J5*$E$5/$D$23)-J5</f>
        <v>1.6830000000000001</v>
      </c>
      <c r="AC27" s="111">
        <f>($K5*$E$5/$D$23)-K5</f>
        <v>3.96</v>
      </c>
      <c r="AD27" s="111">
        <f>($J5*$E$6/$D$23)-J5</f>
        <v>0.28050000000000003</v>
      </c>
      <c r="AE27" s="111">
        <f>($K5*$E$6/$D$23)-K5</f>
        <v>0.65999999999999992</v>
      </c>
      <c r="AF27" s="111">
        <f>($J5*$E$7/$D$23)-J5</f>
        <v>0</v>
      </c>
      <c r="AG27" s="111">
        <f>($K5*$E$7/$D$23)-K5</f>
        <v>0</v>
      </c>
    </row>
    <row r="28" spans="2:33" s="104" customFormat="1" x14ac:dyDescent="0.25">
      <c r="C28" s="115">
        <f>C27+1</f>
        <v>2015</v>
      </c>
      <c r="D28" s="111">
        <f t="shared" ref="D28:D33" si="0">$J4*$E$4/$D$23</f>
        <v>0.31892000000000004</v>
      </c>
      <c r="E28" s="111">
        <f t="shared" ref="E28:E32" si="1">$K4*$E$4/$D$23</f>
        <v>0.84420000000000006</v>
      </c>
      <c r="F28" s="111">
        <f>$J4*$E$5/$D$23</f>
        <v>2.0230000000000001</v>
      </c>
      <c r="G28" s="111">
        <f>$K4*$E$5/$D$23</f>
        <v>5.3550000000000004</v>
      </c>
      <c r="H28" s="111">
        <f t="shared" ref="H28:H33" si="2">$J4*$E$6/$D$23</f>
        <v>0.62050000000000005</v>
      </c>
      <c r="I28" s="111">
        <f>$K4*$E$6/$D$23</f>
        <v>1.6425000000000001</v>
      </c>
      <c r="J28" s="111">
        <f t="shared" ref="J28:J33" si="3">$J4*$E$7/$D$23</f>
        <v>0.34</v>
      </c>
      <c r="K28" s="111">
        <f t="shared" ref="K28:K32" si="4">$K4*$E$7/$D$23</f>
        <v>0.9</v>
      </c>
      <c r="L28" s="110"/>
      <c r="N28" s="115">
        <f>N27+1</f>
        <v>2016</v>
      </c>
      <c r="O28" s="111">
        <f t="shared" ref="O28:O32" si="5">$J5*$E$4/$D$23</f>
        <v>0.31892000000000004</v>
      </c>
      <c r="P28" s="111">
        <f>$K5*$E$4/$D$23</f>
        <v>0.75040000000000007</v>
      </c>
      <c r="Q28" s="111">
        <f>$J5*$E$5/$D$23</f>
        <v>2.0230000000000001</v>
      </c>
      <c r="R28" s="111">
        <f>$K5*$E$5/$D$23</f>
        <v>4.76</v>
      </c>
      <c r="S28" s="111">
        <f t="shared" ref="S28:S32" si="6">$J5*$E$6/$D$23</f>
        <v>0.62050000000000005</v>
      </c>
      <c r="T28" s="111">
        <f>$K5*$E$6/$D$23</f>
        <v>1.46</v>
      </c>
      <c r="U28" s="111">
        <f t="shared" ref="U28:U32" si="7">$J5*$E$7/$D$23</f>
        <v>0.34</v>
      </c>
      <c r="V28" s="111">
        <f>$K5*$E$7/$D$23</f>
        <v>0.8</v>
      </c>
      <c r="Y28" s="115">
        <f>Y27+1</f>
        <v>2017</v>
      </c>
      <c r="Z28" s="111">
        <f>$J6*$E$4/$D$23</f>
        <v>0.31892000000000004</v>
      </c>
      <c r="AA28" s="111">
        <f>$K6*$E$4/$D$23</f>
        <v>0.65659999999999996</v>
      </c>
      <c r="AB28" s="111">
        <f>$J6*$E$5/$D$23</f>
        <v>2.0230000000000001</v>
      </c>
      <c r="AC28" s="111">
        <f>$K6*$E$5/$D$23</f>
        <v>4.165</v>
      </c>
      <c r="AD28" s="111">
        <f>$J6*$E$6/$D$23</f>
        <v>0.62050000000000005</v>
      </c>
      <c r="AE28" s="111">
        <f>$K6*$E$6/$D$23</f>
        <v>1.2775000000000001</v>
      </c>
      <c r="AF28" s="111">
        <f t="shared" ref="AF28:AF36" si="8">$J6*$E$7/$D$23</f>
        <v>0.34</v>
      </c>
      <c r="AG28" s="111">
        <f>$K6*$E$7/$D$23</f>
        <v>0.7</v>
      </c>
    </row>
    <row r="29" spans="2:33" s="104" customFormat="1" x14ac:dyDescent="0.25">
      <c r="C29" s="115">
        <f t="shared" ref="C29:C36" si="9">C28+1</f>
        <v>2016</v>
      </c>
      <c r="D29" s="111">
        <f t="shared" si="0"/>
        <v>0.31892000000000004</v>
      </c>
      <c r="E29" s="111">
        <f t="shared" si="1"/>
        <v>0.75040000000000007</v>
      </c>
      <c r="F29" s="111">
        <f>$J5*$E$5/$D$23</f>
        <v>2.0230000000000001</v>
      </c>
      <c r="G29" s="111">
        <f>$K5*$E$5/$D$23</f>
        <v>4.76</v>
      </c>
      <c r="H29" s="111">
        <f t="shared" si="2"/>
        <v>0.62050000000000005</v>
      </c>
      <c r="I29" s="111">
        <f>$K5*$E$6/$D$23</f>
        <v>1.46</v>
      </c>
      <c r="J29" s="111">
        <f t="shared" si="3"/>
        <v>0.34</v>
      </c>
      <c r="K29" s="111">
        <f t="shared" si="4"/>
        <v>0.8</v>
      </c>
      <c r="L29" s="110"/>
      <c r="N29" s="115">
        <f t="shared" ref="N29:N36" si="10">N28+1</f>
        <v>2017</v>
      </c>
      <c r="O29" s="111">
        <f t="shared" si="5"/>
        <v>0.31892000000000004</v>
      </c>
      <c r="P29" s="111">
        <f>$K6*$E$4/$D$23</f>
        <v>0.65659999999999996</v>
      </c>
      <c r="Q29" s="111">
        <f>$J6*$E$5/$D$23</f>
        <v>2.0230000000000001</v>
      </c>
      <c r="R29" s="111">
        <f>$K6*$E$5/$D$23</f>
        <v>4.165</v>
      </c>
      <c r="S29" s="111">
        <f t="shared" si="6"/>
        <v>0.62050000000000005</v>
      </c>
      <c r="T29" s="111">
        <f>$K6*$E$6/$D$23</f>
        <v>1.2775000000000001</v>
      </c>
      <c r="U29" s="111">
        <f t="shared" si="7"/>
        <v>0.34</v>
      </c>
      <c r="V29" s="111">
        <f>$K6*$E$7/$D$23</f>
        <v>0.7</v>
      </c>
      <c r="Y29" s="115">
        <f t="shared" ref="Y29:Y36" si="11">Y28+1</f>
        <v>2018</v>
      </c>
      <c r="Z29" s="111">
        <f t="shared" ref="Z29:Z36" si="12">$J7*$E$4/$D$23</f>
        <v>0.31892000000000004</v>
      </c>
      <c r="AA29" s="111">
        <f>$K7*$E$4/$D$23</f>
        <v>0.56279999999999997</v>
      </c>
      <c r="AB29" s="111">
        <f t="shared" ref="AB29:AB30" si="13">$J7*$E$5/$D$23</f>
        <v>2.0230000000000001</v>
      </c>
      <c r="AC29" s="111">
        <f>$K7*$E$5/$D$23</f>
        <v>3.57</v>
      </c>
      <c r="AD29" s="111">
        <f t="shared" ref="AD29:AD36" si="14">$J7*$E$6/$D$23</f>
        <v>0.62050000000000005</v>
      </c>
      <c r="AE29" s="111">
        <f>$K7*$E$6/$D$23</f>
        <v>1.095</v>
      </c>
      <c r="AF29" s="111">
        <f t="shared" si="8"/>
        <v>0.34</v>
      </c>
      <c r="AG29" s="111">
        <f>$K7*$E$7/$D$23</f>
        <v>0.6</v>
      </c>
    </row>
    <row r="30" spans="2:33" s="104" customFormat="1" x14ac:dyDescent="0.25">
      <c r="C30" s="115">
        <f t="shared" si="9"/>
        <v>2017</v>
      </c>
      <c r="D30" s="111">
        <f t="shared" si="0"/>
        <v>0.31892000000000004</v>
      </c>
      <c r="E30" s="111">
        <f t="shared" si="1"/>
        <v>0.65659999999999996</v>
      </c>
      <c r="F30" s="111">
        <f>$J6*$E$5/$D$23</f>
        <v>2.0230000000000001</v>
      </c>
      <c r="G30" s="111">
        <f>$K6*$E$5/$D$23</f>
        <v>4.165</v>
      </c>
      <c r="H30" s="111">
        <f t="shared" si="2"/>
        <v>0.62050000000000005</v>
      </c>
      <c r="I30" s="111">
        <f>$K6*$E$6/$D$23</f>
        <v>1.2775000000000001</v>
      </c>
      <c r="J30" s="111">
        <f t="shared" si="3"/>
        <v>0.34</v>
      </c>
      <c r="K30" s="111">
        <f t="shared" si="4"/>
        <v>0.7</v>
      </c>
      <c r="L30" s="110"/>
      <c r="N30" s="115">
        <f t="shared" si="10"/>
        <v>2018</v>
      </c>
      <c r="O30" s="111">
        <f t="shared" si="5"/>
        <v>0.31892000000000004</v>
      </c>
      <c r="P30" s="111">
        <f>$K7*$E$4/$D$23</f>
        <v>0.56279999999999997</v>
      </c>
      <c r="Q30" s="111">
        <f>$J7*$E$5/$D$23</f>
        <v>2.0230000000000001</v>
      </c>
      <c r="R30" s="111">
        <f>$K7*$E$5/$D$23</f>
        <v>3.57</v>
      </c>
      <c r="S30" s="111">
        <f t="shared" si="6"/>
        <v>0.62050000000000005</v>
      </c>
      <c r="T30" s="111">
        <f>$K7*$E$6/$D$23</f>
        <v>1.095</v>
      </c>
      <c r="U30" s="111">
        <f t="shared" si="7"/>
        <v>0.34</v>
      </c>
      <c r="V30" s="111">
        <f>$K7*$E$7/$D$23</f>
        <v>0.6</v>
      </c>
      <c r="Y30" s="115">
        <f t="shared" si="11"/>
        <v>2019</v>
      </c>
      <c r="Z30" s="111">
        <f t="shared" si="12"/>
        <v>0.31892000000000004</v>
      </c>
      <c r="AA30" s="111">
        <f>$K8*$E$4/$D$23</f>
        <v>0.56279999999999997</v>
      </c>
      <c r="AB30" s="111">
        <f t="shared" si="13"/>
        <v>2.0230000000000001</v>
      </c>
      <c r="AC30" s="111">
        <f>$K8*$E$5/$D$23</f>
        <v>3.57</v>
      </c>
      <c r="AD30" s="111">
        <f t="shared" si="14"/>
        <v>0.62050000000000005</v>
      </c>
      <c r="AE30" s="111">
        <f>$K8*$E$6/$D$23</f>
        <v>1.095</v>
      </c>
      <c r="AF30" s="111">
        <f t="shared" si="8"/>
        <v>0.34</v>
      </c>
      <c r="AG30" s="111">
        <f>$K8*$E$7/$D$23</f>
        <v>0.6</v>
      </c>
    </row>
    <row r="31" spans="2:33" s="104" customFormat="1" x14ac:dyDescent="0.25">
      <c r="C31" s="115">
        <f t="shared" si="9"/>
        <v>2018</v>
      </c>
      <c r="D31" s="111">
        <f t="shared" si="0"/>
        <v>0.31892000000000004</v>
      </c>
      <c r="E31" s="111">
        <f t="shared" si="1"/>
        <v>0.56279999999999997</v>
      </c>
      <c r="F31" s="111">
        <f>($J7*$E$5/$D$23)*0.2</f>
        <v>0.40460000000000007</v>
      </c>
      <c r="G31" s="111">
        <f>($K7*$E$5/$D$23)*0.2</f>
        <v>0.71399999999999997</v>
      </c>
      <c r="H31" s="111">
        <f t="shared" si="2"/>
        <v>0.62050000000000005</v>
      </c>
      <c r="I31" s="111">
        <f>$K7*$E$6/$D$23</f>
        <v>1.095</v>
      </c>
      <c r="J31" s="111">
        <f t="shared" si="3"/>
        <v>0.34</v>
      </c>
      <c r="K31" s="111">
        <f t="shared" si="4"/>
        <v>0.6</v>
      </c>
      <c r="L31" s="110"/>
      <c r="N31" s="115">
        <f t="shared" si="10"/>
        <v>2019</v>
      </c>
      <c r="O31" s="111">
        <f t="shared" si="5"/>
        <v>0.31892000000000004</v>
      </c>
      <c r="P31" s="111">
        <f>$K8*$E$4/$D$23</f>
        <v>0.56279999999999997</v>
      </c>
      <c r="Q31" s="111">
        <f>($J8*$E$5/$D$23)*0.2</f>
        <v>0.40460000000000007</v>
      </c>
      <c r="R31" s="111">
        <f>($K8*$E$5/$D$23)*0.2</f>
        <v>0.71399999999999997</v>
      </c>
      <c r="S31" s="111">
        <f t="shared" si="6"/>
        <v>0.62050000000000005</v>
      </c>
      <c r="T31" s="111">
        <f>$K8*$E$6/$D$23</f>
        <v>1.095</v>
      </c>
      <c r="U31" s="111">
        <f t="shared" si="7"/>
        <v>0.34</v>
      </c>
      <c r="V31" s="111">
        <f>$K8*$E$7/$D$23</f>
        <v>0.6</v>
      </c>
      <c r="Y31" s="115">
        <f t="shared" si="11"/>
        <v>2020</v>
      </c>
      <c r="Z31" s="111">
        <f t="shared" si="12"/>
        <v>0.31892000000000004</v>
      </c>
      <c r="AA31" s="111">
        <f>$L9*$E$4/$H$23</f>
        <v>0.29312500000000002</v>
      </c>
      <c r="AB31" s="111">
        <f>($J9*$E$5/$D$23)*0.2</f>
        <v>0.40460000000000007</v>
      </c>
      <c r="AC31" s="111">
        <f>($L9*$E$5/$AD$23)*0.2</f>
        <v>0.37187500000000001</v>
      </c>
      <c r="AD31" s="111">
        <f t="shared" si="14"/>
        <v>0.62050000000000005</v>
      </c>
      <c r="AE31" s="111">
        <f>$L3*$E$6/$H$23</f>
        <v>0.5703125</v>
      </c>
      <c r="AF31" s="111">
        <f t="shared" si="8"/>
        <v>0.34</v>
      </c>
      <c r="AG31" s="111">
        <f>$L3*$E$7/$H$23</f>
        <v>0.3125</v>
      </c>
    </row>
    <row r="32" spans="2:33" s="104" customFormat="1" x14ac:dyDescent="0.25">
      <c r="C32" s="115">
        <f t="shared" si="9"/>
        <v>2019</v>
      </c>
      <c r="D32" s="111">
        <f t="shared" si="0"/>
        <v>0.31892000000000004</v>
      </c>
      <c r="E32" s="111">
        <f t="shared" si="1"/>
        <v>0.56279999999999997</v>
      </c>
      <c r="F32" s="111"/>
      <c r="G32" s="111"/>
      <c r="H32" s="111">
        <f t="shared" si="2"/>
        <v>0.62050000000000005</v>
      </c>
      <c r="I32" s="111">
        <f t="shared" ref="I32" si="15">K8*$E$6/$D$23</f>
        <v>1.095</v>
      </c>
      <c r="J32" s="111">
        <f t="shared" si="3"/>
        <v>0.34</v>
      </c>
      <c r="K32" s="111">
        <f t="shared" si="4"/>
        <v>0.6</v>
      </c>
      <c r="L32" s="110"/>
      <c r="N32" s="115">
        <f t="shared" si="10"/>
        <v>2020</v>
      </c>
      <c r="O32" s="111">
        <f t="shared" si="5"/>
        <v>0.31892000000000004</v>
      </c>
      <c r="P32" s="111">
        <f>$L9*$E$4/$H$23</f>
        <v>0.29312500000000002</v>
      </c>
      <c r="Q32" s="111"/>
      <c r="R32" s="111"/>
      <c r="S32" s="111">
        <f t="shared" si="6"/>
        <v>0.62050000000000005</v>
      </c>
      <c r="T32" s="111">
        <f>$L3*$E$6/$H$23</f>
        <v>0.5703125</v>
      </c>
      <c r="U32" s="111">
        <f t="shared" si="7"/>
        <v>0.34</v>
      </c>
      <c r="V32" s="111">
        <f>$L3*$E$7/$H$23</f>
        <v>0.3125</v>
      </c>
      <c r="Y32" s="115">
        <f t="shared" si="11"/>
        <v>2021</v>
      </c>
      <c r="Z32" s="111">
        <f t="shared" si="12"/>
        <v>0</v>
      </c>
      <c r="AA32" s="111">
        <f t="shared" ref="AA32:AA36" si="16">AA31</f>
        <v>0.29312500000000002</v>
      </c>
      <c r="AB32" s="111"/>
      <c r="AC32" s="111"/>
      <c r="AD32" s="111">
        <f t="shared" si="14"/>
        <v>0</v>
      </c>
      <c r="AE32" s="111">
        <f t="shared" ref="AE32:AG36" si="17">AE31</f>
        <v>0.5703125</v>
      </c>
      <c r="AF32" s="111">
        <f t="shared" si="8"/>
        <v>0</v>
      </c>
      <c r="AG32" s="111">
        <f t="shared" si="17"/>
        <v>0.3125</v>
      </c>
    </row>
    <row r="33" spans="3:33" s="104" customFormat="1" x14ac:dyDescent="0.25">
      <c r="C33" s="115">
        <f t="shared" si="9"/>
        <v>2020</v>
      </c>
      <c r="D33" s="111">
        <f t="shared" si="0"/>
        <v>0.31892000000000004</v>
      </c>
      <c r="E33" s="111">
        <f>$L9*$E$4/$H$23</f>
        <v>0.29312500000000002</v>
      </c>
      <c r="F33" s="111"/>
      <c r="G33" s="111"/>
      <c r="H33" s="111">
        <f t="shared" si="2"/>
        <v>0.62050000000000005</v>
      </c>
      <c r="I33" s="111">
        <f>$L9*$E$6/$H$23</f>
        <v>0.5703125</v>
      </c>
      <c r="J33" s="111">
        <f t="shared" si="3"/>
        <v>0.34</v>
      </c>
      <c r="K33" s="111">
        <f>$L9*$E$7/$H$23</f>
        <v>0.3125</v>
      </c>
      <c r="L33" s="110"/>
      <c r="N33" s="115">
        <f t="shared" si="10"/>
        <v>2021</v>
      </c>
      <c r="O33" s="111">
        <f>O32</f>
        <v>0.31892000000000004</v>
      </c>
      <c r="P33" s="111">
        <f t="shared" ref="P33:P36" si="18">P32</f>
        <v>0.29312500000000002</v>
      </c>
      <c r="Q33" s="111"/>
      <c r="R33" s="111"/>
      <c r="S33" s="111">
        <f t="shared" ref="S33:S36" si="19">S32</f>
        <v>0.62050000000000005</v>
      </c>
      <c r="T33" s="111">
        <f t="shared" ref="T33:U36" si="20">T32</f>
        <v>0.5703125</v>
      </c>
      <c r="U33" s="111">
        <f t="shared" si="20"/>
        <v>0.34</v>
      </c>
      <c r="V33" s="111">
        <f t="shared" ref="V33:V36" si="21">V32</f>
        <v>0.3125</v>
      </c>
      <c r="Y33" s="115">
        <f t="shared" si="11"/>
        <v>2022</v>
      </c>
      <c r="Z33" s="111">
        <f t="shared" si="12"/>
        <v>0</v>
      </c>
      <c r="AA33" s="111">
        <f t="shared" si="16"/>
        <v>0.29312500000000002</v>
      </c>
      <c r="AB33" s="111"/>
      <c r="AC33" s="111"/>
      <c r="AD33" s="111">
        <f t="shared" si="14"/>
        <v>0</v>
      </c>
      <c r="AE33" s="111">
        <f t="shared" si="17"/>
        <v>0.5703125</v>
      </c>
      <c r="AF33" s="111">
        <f t="shared" si="8"/>
        <v>0</v>
      </c>
      <c r="AG33" s="111">
        <f t="shared" si="17"/>
        <v>0.3125</v>
      </c>
    </row>
    <row r="34" spans="3:33" s="104" customFormat="1" x14ac:dyDescent="0.25">
      <c r="C34" s="115">
        <f t="shared" si="9"/>
        <v>2021</v>
      </c>
      <c r="D34" s="111">
        <f>D33</f>
        <v>0.31892000000000004</v>
      </c>
      <c r="E34" s="111">
        <f t="shared" ref="E34:E36" si="22">E33</f>
        <v>0.29312500000000002</v>
      </c>
      <c r="F34" s="111"/>
      <c r="G34" s="111"/>
      <c r="H34" s="111">
        <f t="shared" ref="H34:H36" si="23">H33</f>
        <v>0.62050000000000005</v>
      </c>
      <c r="I34" s="111">
        <f t="shared" ref="I34:I36" si="24">I33</f>
        <v>0.5703125</v>
      </c>
      <c r="J34" s="111">
        <f t="shared" ref="J34:J36" si="25">J33</f>
        <v>0.34</v>
      </c>
      <c r="K34" s="111">
        <f t="shared" ref="K34:K36" si="26">K33</f>
        <v>0.3125</v>
      </c>
      <c r="L34" s="110"/>
      <c r="N34" s="115">
        <f t="shared" si="10"/>
        <v>2022</v>
      </c>
      <c r="O34" s="111">
        <f t="shared" ref="O34" si="27">O33</f>
        <v>0.31892000000000004</v>
      </c>
      <c r="P34" s="111">
        <f t="shared" si="18"/>
        <v>0.29312500000000002</v>
      </c>
      <c r="Q34" s="111"/>
      <c r="R34" s="111"/>
      <c r="S34" s="111">
        <f t="shared" si="19"/>
        <v>0.62050000000000005</v>
      </c>
      <c r="T34" s="111">
        <f t="shared" si="20"/>
        <v>0.5703125</v>
      </c>
      <c r="U34" s="111">
        <f t="shared" si="20"/>
        <v>0.34</v>
      </c>
      <c r="V34" s="111">
        <f t="shared" si="21"/>
        <v>0.3125</v>
      </c>
      <c r="Y34" s="115">
        <f t="shared" si="11"/>
        <v>2023</v>
      </c>
      <c r="Z34" s="111">
        <f t="shared" si="12"/>
        <v>0</v>
      </c>
      <c r="AA34" s="111">
        <f t="shared" si="16"/>
        <v>0.29312500000000002</v>
      </c>
      <c r="AB34" s="111"/>
      <c r="AC34" s="111"/>
      <c r="AD34" s="111">
        <f t="shared" si="14"/>
        <v>0</v>
      </c>
      <c r="AE34" s="111">
        <f t="shared" si="17"/>
        <v>0.5703125</v>
      </c>
      <c r="AF34" s="111">
        <f t="shared" si="8"/>
        <v>0</v>
      </c>
      <c r="AG34" s="111">
        <f t="shared" si="17"/>
        <v>0.3125</v>
      </c>
    </row>
    <row r="35" spans="3:33" s="104" customFormat="1" x14ac:dyDescent="0.25">
      <c r="C35" s="115">
        <f t="shared" si="9"/>
        <v>2022</v>
      </c>
      <c r="D35" s="111">
        <f t="shared" ref="D35:D36" si="28">D34</f>
        <v>0.31892000000000004</v>
      </c>
      <c r="E35" s="111">
        <f t="shared" si="22"/>
        <v>0.29312500000000002</v>
      </c>
      <c r="F35" s="111"/>
      <c r="G35" s="111"/>
      <c r="H35" s="111">
        <f t="shared" si="23"/>
        <v>0.62050000000000005</v>
      </c>
      <c r="I35" s="111">
        <f t="shared" si="24"/>
        <v>0.5703125</v>
      </c>
      <c r="J35" s="111">
        <f t="shared" si="25"/>
        <v>0.34</v>
      </c>
      <c r="K35" s="111">
        <f t="shared" si="26"/>
        <v>0.3125</v>
      </c>
      <c r="L35" s="110"/>
      <c r="N35" s="115">
        <f t="shared" si="10"/>
        <v>2023</v>
      </c>
      <c r="O35" s="111">
        <f t="shared" ref="O35" si="29">O34</f>
        <v>0.31892000000000004</v>
      </c>
      <c r="P35" s="111">
        <f t="shared" si="18"/>
        <v>0.29312500000000002</v>
      </c>
      <c r="Q35" s="111"/>
      <c r="R35" s="111"/>
      <c r="S35" s="111">
        <f t="shared" si="19"/>
        <v>0.62050000000000005</v>
      </c>
      <c r="T35" s="111">
        <f t="shared" si="20"/>
        <v>0.5703125</v>
      </c>
      <c r="U35" s="111">
        <f t="shared" si="20"/>
        <v>0.34</v>
      </c>
      <c r="V35" s="111">
        <f t="shared" si="21"/>
        <v>0.3125</v>
      </c>
      <c r="Y35" s="115">
        <f t="shared" si="11"/>
        <v>2024</v>
      </c>
      <c r="Z35" s="111">
        <f t="shared" si="12"/>
        <v>0</v>
      </c>
      <c r="AA35" s="111">
        <f t="shared" si="16"/>
        <v>0.29312500000000002</v>
      </c>
      <c r="AB35" s="111"/>
      <c r="AC35" s="111"/>
      <c r="AD35" s="111">
        <f t="shared" si="14"/>
        <v>0</v>
      </c>
      <c r="AE35" s="111">
        <f t="shared" si="17"/>
        <v>0.5703125</v>
      </c>
      <c r="AF35" s="111">
        <f t="shared" si="8"/>
        <v>0</v>
      </c>
      <c r="AG35" s="111">
        <f t="shared" si="17"/>
        <v>0.3125</v>
      </c>
    </row>
    <row r="36" spans="3:33" s="104" customFormat="1" x14ac:dyDescent="0.25">
      <c r="C36" s="115">
        <f t="shared" si="9"/>
        <v>2023</v>
      </c>
      <c r="D36" s="111">
        <f t="shared" si="28"/>
        <v>0.31892000000000004</v>
      </c>
      <c r="E36" s="111">
        <f t="shared" si="22"/>
        <v>0.29312500000000002</v>
      </c>
      <c r="F36" s="111"/>
      <c r="G36" s="111"/>
      <c r="H36" s="111">
        <f t="shared" si="23"/>
        <v>0.62050000000000005</v>
      </c>
      <c r="I36" s="111">
        <f t="shared" si="24"/>
        <v>0.5703125</v>
      </c>
      <c r="J36" s="111">
        <f t="shared" si="25"/>
        <v>0.34</v>
      </c>
      <c r="K36" s="111">
        <f t="shared" si="26"/>
        <v>0.3125</v>
      </c>
      <c r="L36" s="110"/>
      <c r="N36" s="115">
        <f t="shared" si="10"/>
        <v>2024</v>
      </c>
      <c r="O36" s="111">
        <f t="shared" ref="O36" si="30">O35</f>
        <v>0.31892000000000004</v>
      </c>
      <c r="P36" s="111">
        <f t="shared" si="18"/>
        <v>0.29312500000000002</v>
      </c>
      <c r="Q36" s="111"/>
      <c r="R36" s="111"/>
      <c r="S36" s="111">
        <f t="shared" si="19"/>
        <v>0.62050000000000005</v>
      </c>
      <c r="T36" s="111">
        <f t="shared" si="20"/>
        <v>0.5703125</v>
      </c>
      <c r="U36" s="111">
        <f t="shared" si="20"/>
        <v>0.34</v>
      </c>
      <c r="V36" s="111">
        <f t="shared" si="21"/>
        <v>0.3125</v>
      </c>
      <c r="Y36" s="115">
        <f t="shared" si="11"/>
        <v>2025</v>
      </c>
      <c r="Z36" s="111">
        <f t="shared" si="12"/>
        <v>0</v>
      </c>
      <c r="AA36" s="111">
        <f t="shared" si="16"/>
        <v>0.29312500000000002</v>
      </c>
      <c r="AB36" s="111"/>
      <c r="AC36" s="111"/>
      <c r="AD36" s="111">
        <f t="shared" si="14"/>
        <v>0</v>
      </c>
      <c r="AE36" s="111">
        <f t="shared" si="17"/>
        <v>0.5703125</v>
      </c>
      <c r="AF36" s="111">
        <f t="shared" si="8"/>
        <v>0</v>
      </c>
      <c r="AG36" s="111">
        <f t="shared" si="17"/>
        <v>0.3125</v>
      </c>
    </row>
    <row r="37" spans="3:33" s="104" customFormat="1" x14ac:dyDescent="0.25">
      <c r="C37" s="112" t="s">
        <v>108</v>
      </c>
      <c r="D37" s="110">
        <f t="shared" ref="D37:K37" si="31">NPV($D$22,D27:D36)</f>
        <v>2.1322705333232226</v>
      </c>
      <c r="E37" s="110">
        <f t="shared" si="31"/>
        <v>3.5539283220679723</v>
      </c>
      <c r="F37" s="110">
        <f t="shared" si="31"/>
        <v>7.1257610608908433</v>
      </c>
      <c r="G37" s="110">
        <f t="shared" si="31"/>
        <v>18.750921840840373</v>
      </c>
      <c r="H37" s="110">
        <f t="shared" si="31"/>
        <v>4.4151663470070242</v>
      </c>
      <c r="I37" s="110">
        <f t="shared" si="31"/>
        <v>7.8946221985617369</v>
      </c>
      <c r="J37" s="110">
        <f t="shared" si="31"/>
        <v>2.2732095237987453</v>
      </c>
      <c r="K37" s="110">
        <f t="shared" si="31"/>
        <v>3.7888361642515687</v>
      </c>
      <c r="L37" s="110"/>
      <c r="N37" s="112" t="s">
        <v>108</v>
      </c>
      <c r="O37" s="110">
        <f t="shared" ref="O37:V37" si="32">NPV($D$22,O27:O36)</f>
        <v>2.1322705333232226</v>
      </c>
      <c r="P37" s="110">
        <f t="shared" si="32"/>
        <v>3.1136146311879616</v>
      </c>
      <c r="Q37" s="110">
        <f t="shared" si="32"/>
        <v>7.1257610608908433</v>
      </c>
      <c r="R37" s="110">
        <f t="shared" si="32"/>
        <v>15.571339420149599</v>
      </c>
      <c r="S37" s="110">
        <f t="shared" si="32"/>
        <v>4.4151663470070242</v>
      </c>
      <c r="T37" s="110">
        <f t="shared" si="32"/>
        <v>6.7635361777626528</v>
      </c>
      <c r="U37" s="110">
        <f t="shared" si="32"/>
        <v>2.2732095237987453</v>
      </c>
      <c r="V37" s="110">
        <f t="shared" si="32"/>
        <v>3.3194185833560352</v>
      </c>
      <c r="Y37" s="112" t="s">
        <v>108</v>
      </c>
      <c r="Z37" s="110">
        <f t="shared" ref="Z37:AG37" si="33">NPV($D$22,Z27:Z36)</f>
        <v>1.0689524539337993</v>
      </c>
      <c r="AA37" s="110">
        <f t="shared" si="33"/>
        <v>2.7394106127696523</v>
      </c>
      <c r="AB37" s="110">
        <f t="shared" si="33"/>
        <v>7.1257610608908433</v>
      </c>
      <c r="AC37" s="110">
        <f t="shared" si="33"/>
        <v>13.78784762629674</v>
      </c>
      <c r="AD37" s="110">
        <f t="shared" si="33"/>
        <v>2.3463438577898614</v>
      </c>
      <c r="AE37" s="110">
        <f t="shared" si="33"/>
        <v>5.9570742925051237</v>
      </c>
      <c r="AF37" s="110">
        <f t="shared" si="33"/>
        <v>1.1396081598441359</v>
      </c>
      <c r="AG37" s="110">
        <f t="shared" si="33"/>
        <v>2.9204803974090106</v>
      </c>
    </row>
    <row r="38" spans="3:33" s="104" customFormat="1" x14ac:dyDescent="0.25">
      <c r="C38" s="112" t="s">
        <v>109</v>
      </c>
      <c r="D38" s="110">
        <f>-PMT($D$22,D$24,D37,,)</f>
        <v>0.2792315317081468</v>
      </c>
      <c r="E38" s="110">
        <f t="shared" ref="E38:K38" si="34">-PMT($D$22,E$24,E37,,)</f>
        <v>0.4654047567807264</v>
      </c>
      <c r="F38" s="110">
        <f t="shared" si="34"/>
        <v>1.9328886293913983</v>
      </c>
      <c r="G38" s="110">
        <f t="shared" si="34"/>
        <v>5.086255812826276</v>
      </c>
      <c r="H38" s="110">
        <f t="shared" si="34"/>
        <v>0.57818820011529526</v>
      </c>
      <c r="I38" s="110">
        <f t="shared" si="34"/>
        <v>1.0338404129826104</v>
      </c>
      <c r="J38" s="110">
        <f t="shared" si="34"/>
        <v>0.29768820011529523</v>
      </c>
      <c r="K38" s="110">
        <f t="shared" si="34"/>
        <v>0.4961671181031197</v>
      </c>
      <c r="L38" s="110"/>
      <c r="N38" s="112" t="s">
        <v>109</v>
      </c>
      <c r="O38" s="110">
        <f t="shared" ref="O38:V38" si="35">-PMT($D$22,O$24,O37,,)</f>
        <v>0.2792315317081468</v>
      </c>
      <c r="P38" s="110">
        <f t="shared" si="35"/>
        <v>0.40774346830206809</v>
      </c>
      <c r="Q38" s="110">
        <f t="shared" si="35"/>
        <v>1.9328886293913983</v>
      </c>
      <c r="R38" s="110">
        <f t="shared" si="35"/>
        <v>4.2237825058139791</v>
      </c>
      <c r="S38" s="110">
        <f t="shared" si="35"/>
        <v>0.57818820011529526</v>
      </c>
      <c r="T38" s="110">
        <f t="shared" si="35"/>
        <v>0.88571901977967549</v>
      </c>
      <c r="U38" s="110">
        <f t="shared" si="35"/>
        <v>0.29768820011529523</v>
      </c>
      <c r="V38" s="110">
        <f t="shared" si="35"/>
        <v>0.43469452910668233</v>
      </c>
      <c r="Y38" s="112" t="s">
        <v>109</v>
      </c>
      <c r="Z38" s="110">
        <f t="shared" ref="Z38" si="36">-PMT($D$22,Z$24,Z37,,)</f>
        <v>0.13998469067145844</v>
      </c>
      <c r="AA38" s="110">
        <f>-PMT($D$22,AA$24,AA37,,)</f>
        <v>0.35873957334534456</v>
      </c>
      <c r="AB38" s="110">
        <f t="shared" ref="AB38" si="37">-PMT($D$22,AB$24,AB37,,)</f>
        <v>1.9328886293913983</v>
      </c>
      <c r="AC38" s="110">
        <f t="shared" ref="AC38" si="38">-PMT($D$22,AC$24,AC37,,)</f>
        <v>3.7400038638565287</v>
      </c>
      <c r="AD38" s="110">
        <f t="shared" ref="AD38" si="39">-PMT($D$22,AD$24,AD37,,)</f>
        <v>0.30726550833282562</v>
      </c>
      <c r="AE38" s="110">
        <f t="shared" ref="AE38" si="40">-PMT($D$22,AE$24,AE37,,)</f>
        <v>0.78010878694785302</v>
      </c>
      <c r="AF38" s="110">
        <f t="shared" ref="AF38" si="41">-PMT($D$22,AF$24,AF37,,)</f>
        <v>0.14923741009750371</v>
      </c>
      <c r="AG38" s="110">
        <f t="shared" ref="AG38" si="42">-PMT($D$22,AG$24,AG37,,)</f>
        <v>0.38245157073064445</v>
      </c>
    </row>
    <row r="39" spans="3:33" s="104" customFormat="1" x14ac:dyDescent="0.25">
      <c r="C39" s="112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3:33" s="104" customFormat="1" x14ac:dyDescent="0.25"/>
    <row r="41" spans="3:33" s="104" customFormat="1" x14ac:dyDescent="0.25">
      <c r="D41" s="113"/>
      <c r="E41" s="113"/>
      <c r="F41" s="113"/>
      <c r="G41" s="113"/>
      <c r="H41" s="113"/>
      <c r="I41" s="113"/>
      <c r="J41" s="113"/>
      <c r="K41" s="113"/>
      <c r="L41" s="113"/>
    </row>
    <row r="42" spans="3:33" s="104" customFormat="1" x14ac:dyDescent="0.25">
      <c r="D42" s="113"/>
      <c r="E42" s="113"/>
      <c r="F42" s="113"/>
      <c r="G42" s="113"/>
      <c r="H42" s="113"/>
      <c r="I42" s="113"/>
      <c r="J42" s="113"/>
      <c r="K42" s="113"/>
      <c r="L42" s="113"/>
    </row>
    <row r="43" spans="3:33" s="104" customFormat="1" x14ac:dyDescent="0.25"/>
    <row r="54" spans="4:6" x14ac:dyDescent="0.25">
      <c r="D54" s="43"/>
      <c r="E54" s="43"/>
      <c r="F54" s="43"/>
    </row>
    <row r="55" spans="4:6" x14ac:dyDescent="0.25">
      <c r="D55" s="43"/>
      <c r="E55" s="43"/>
      <c r="F55" s="43"/>
    </row>
    <row r="57" spans="4:6" x14ac:dyDescent="0.25">
      <c r="D57" s="43"/>
    </row>
    <row r="59" spans="4:6" x14ac:dyDescent="0.25">
      <c r="D59" s="43"/>
    </row>
  </sheetData>
  <mergeCells count="23">
    <mergeCell ref="N25:N26"/>
    <mergeCell ref="O25:P25"/>
    <mergeCell ref="Q25:R25"/>
    <mergeCell ref="S25:T25"/>
    <mergeCell ref="U25:V25"/>
    <mergeCell ref="B11:B12"/>
    <mergeCell ref="B13:B14"/>
    <mergeCell ref="B15:B16"/>
    <mergeCell ref="B17:B18"/>
    <mergeCell ref="B19:B20"/>
    <mergeCell ref="F25:G25"/>
    <mergeCell ref="H25:I25"/>
    <mergeCell ref="J25:K25"/>
    <mergeCell ref="C11:C12"/>
    <mergeCell ref="D25:E25"/>
    <mergeCell ref="C25:C26"/>
    <mergeCell ref="D11:F11"/>
    <mergeCell ref="G11:I11"/>
    <mergeCell ref="Y25:Y26"/>
    <mergeCell ref="Z25:AA25"/>
    <mergeCell ref="AB25:AC25"/>
    <mergeCell ref="AD25:AE25"/>
    <mergeCell ref="AF25:AG25"/>
  </mergeCells>
  <hyperlinks>
    <hyperlink ref="E4" location="_ftn1" display="_ftn1"/>
    <hyperlink ref="E5" location="_ftn2" display="_ftn2"/>
    <hyperlink ref="E6" location="_ftn3" display="_ftn3"/>
    <hyperlink ref="E7" location="_ftn4" display="_ftn4"/>
  </hyperlink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0FE628-A0B7-41F7-98EB-7801AA3E4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C9B5410-DB1C-466C-86E6-8BE634709C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D2BAC1-6340-40D8-AA86-ADAE5E662086}">
  <ds:schemaRefs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LED Calculations for Work Paper</vt:lpstr>
      <vt:lpstr>LED Examples</vt:lpstr>
      <vt:lpstr>LED Replacement Cost</vt:lpstr>
      <vt:lpstr>'LED Calculations for Work Paper'!_ftn1</vt:lpstr>
      <vt:lpstr>'LED Calculations for Work Paper'!_ftn2</vt:lpstr>
      <vt:lpstr>'LED Calculations for Work Paper'!_ftn3</vt:lpstr>
      <vt:lpstr>'LED Calculations for Work Paper'!_ftn7</vt:lpstr>
      <vt:lpstr>'LED Calculations for Work Paper'!_ftnref1</vt:lpstr>
      <vt:lpstr>'LED Calculations for Work Paper'!_ftnref2</vt:lpstr>
      <vt:lpstr>'LED Calculations for Work Paper'!_ftnref3</vt:lpstr>
      <vt:lpstr>'LED Calculations for Work Paper'!_ftnref4</vt:lpstr>
      <vt:lpstr>'LED Calculations for Work Paper'!_ftnref5</vt:lpstr>
      <vt:lpstr>'LED Calculations for Work Paper'!_ftnref6</vt:lpstr>
      <vt:lpstr>'LED Calculations for Work Paper'!_ftnref7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Sutter</dc:creator>
  <cp:lastModifiedBy>Samuel Dent</cp:lastModifiedBy>
  <dcterms:created xsi:type="dcterms:W3CDTF">2013-11-05T21:28:51Z</dcterms:created>
  <dcterms:modified xsi:type="dcterms:W3CDTF">2013-12-12T11:38:21Z</dcterms:modified>
</cp:coreProperties>
</file>