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7727 &amp; 7737 Ameren\Statewide TRM\PY6 TRM\LED Workpaper\"/>
    </mc:Choice>
  </mc:AlternateContent>
  <bookViews>
    <workbookView xWindow="0" yWindow="0" windowWidth="19200" windowHeight="6960" activeTab="2"/>
  </bookViews>
  <sheets>
    <sheet name="LED Calculations for Work Paper" sheetId="1" r:id="rId1"/>
    <sheet name="LED Examples" sheetId="2" r:id="rId2"/>
    <sheet name="LED Replacement Cost" sheetId="3" r:id="rId3"/>
  </sheets>
  <definedNames>
    <definedName name="_ftn1" localSheetId="0">'LED Calculations for Work Paper'!$B$30</definedName>
    <definedName name="_ftn2" localSheetId="0">'LED Calculations for Work Paper'!$B$31</definedName>
    <definedName name="_ftn3" localSheetId="0">'LED Calculations for Work Paper'!$K$34</definedName>
    <definedName name="_ftn7" localSheetId="0">'LED Calculations for Work Paper'!$K$34</definedName>
    <definedName name="_ftnref1" localSheetId="0">'LED Calculations for Work Paper'!$C$26</definedName>
    <definedName name="_ftnref2" localSheetId="0">'LED Calculations for Work Paper'!$F$26</definedName>
    <definedName name="_ftnref3" localSheetId="0">'LED Calculations for Work Paper'!$C$27</definedName>
    <definedName name="_ftnref4" localSheetId="0">'LED Calculations for Work Paper'!$L$17</definedName>
    <definedName name="_ftnref5" localSheetId="0">'LED Calculations for Work Paper'!$L$20</definedName>
    <definedName name="_ftnref6" localSheetId="0">'LED Calculations for Work Paper'!$L$21</definedName>
    <definedName name="_ftnref7" localSheetId="0">'LED Calculations for Work Paper'!$L$22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D32" i="3" s="1"/>
  <c r="G5" i="3" l="1"/>
  <c r="G6" i="3"/>
  <c r="G7" i="3"/>
  <c r="G4" i="3"/>
  <c r="D25" i="3" l="1"/>
  <c r="D38" i="3" s="1"/>
  <c r="D12" i="3" s="1"/>
  <c r="D26" i="3"/>
  <c r="D27" i="3"/>
  <c r="D28" i="3"/>
  <c r="D29" i="3"/>
  <c r="D30" i="3"/>
  <c r="D41" i="3" l="1"/>
  <c r="D44" i="3" s="1"/>
  <c r="F12" i="3"/>
  <c r="F31" i="3"/>
  <c r="F32" i="3" s="1"/>
  <c r="G31" i="3"/>
  <c r="G32" i="3" s="1"/>
  <c r="I31" i="3"/>
  <c r="I32" i="3" s="1"/>
  <c r="J31" i="3"/>
  <c r="J32" i="3" s="1"/>
  <c r="K31" i="3"/>
  <c r="K32" i="3" s="1"/>
  <c r="E26" i="3"/>
  <c r="F26" i="3"/>
  <c r="G26" i="3"/>
  <c r="H26" i="3"/>
  <c r="I26" i="3"/>
  <c r="J26" i="3"/>
  <c r="K26" i="3"/>
  <c r="E27" i="3"/>
  <c r="F27" i="3"/>
  <c r="G27" i="3"/>
  <c r="H27" i="3"/>
  <c r="I27" i="3"/>
  <c r="J27" i="3"/>
  <c r="K27" i="3"/>
  <c r="E28" i="3"/>
  <c r="F28" i="3"/>
  <c r="G28" i="3"/>
  <c r="H28" i="3"/>
  <c r="I28" i="3"/>
  <c r="J28" i="3"/>
  <c r="K28" i="3"/>
  <c r="E29" i="3"/>
  <c r="F29" i="3"/>
  <c r="G29" i="3"/>
  <c r="H29" i="3"/>
  <c r="I29" i="3"/>
  <c r="J29" i="3"/>
  <c r="K29" i="3"/>
  <c r="E30" i="3"/>
  <c r="F30" i="3"/>
  <c r="G30" i="3"/>
  <c r="H30" i="3"/>
  <c r="H31" i="3" s="1"/>
  <c r="H32" i="3" s="1"/>
  <c r="I30" i="3"/>
  <c r="J30" i="3"/>
  <c r="K30" i="3"/>
  <c r="K25" i="3"/>
  <c r="J25" i="3"/>
  <c r="I25" i="3"/>
  <c r="H25" i="3"/>
  <c r="E25" i="3"/>
  <c r="G25" i="3"/>
  <c r="F25" i="3"/>
  <c r="E31" i="3"/>
  <c r="E32" i="3" s="1"/>
  <c r="C27" i="3"/>
  <c r="C28" i="3" s="1"/>
  <c r="C29" i="3" s="1"/>
  <c r="C30" i="3" s="1"/>
  <c r="C31" i="3" s="1"/>
  <c r="C32" i="3" s="1"/>
  <c r="C33" i="3" s="1"/>
  <c r="C34" i="3" s="1"/>
  <c r="C35" i="3" s="1"/>
  <c r="C36" i="3" s="1"/>
  <c r="C26" i="3"/>
  <c r="H33" i="3" l="1"/>
  <c r="H34" i="3" s="1"/>
  <c r="H35" i="3" s="1"/>
  <c r="H36" i="3" s="1"/>
  <c r="H39" i="3"/>
  <c r="E16" i="3" s="1"/>
  <c r="H42" i="3"/>
  <c r="H45" i="3" s="1"/>
  <c r="G16" i="3" s="1"/>
  <c r="K33" i="3"/>
  <c r="K34" i="3" s="1"/>
  <c r="K35" i="3" s="1"/>
  <c r="K36" i="3" s="1"/>
  <c r="F33" i="3"/>
  <c r="F34" i="3" s="1"/>
  <c r="F35" i="3" s="1"/>
  <c r="F36" i="3" s="1"/>
  <c r="F39" i="3"/>
  <c r="E14" i="3" s="1"/>
  <c r="E33" i="3"/>
  <c r="E34" i="3" s="1"/>
  <c r="E35" i="3" s="1"/>
  <c r="E36" i="3" s="1"/>
  <c r="J33" i="3"/>
  <c r="J34" i="3" s="1"/>
  <c r="J35" i="3" s="1"/>
  <c r="J36" i="3" s="1"/>
  <c r="J39" i="3"/>
  <c r="E18" i="3" s="1"/>
  <c r="J42" i="3"/>
  <c r="J45" i="3" s="1"/>
  <c r="G18" i="3" s="1"/>
  <c r="I39" i="3"/>
  <c r="E17" i="3" s="1"/>
  <c r="I33" i="3"/>
  <c r="I34" i="3" s="1"/>
  <c r="I35" i="3" s="1"/>
  <c r="I36" i="3" s="1"/>
  <c r="G33" i="3"/>
  <c r="G34" i="3" s="1"/>
  <c r="G35" i="3" s="1"/>
  <c r="G36" i="3" s="1"/>
  <c r="G39" i="3"/>
  <c r="E15" i="3" s="1"/>
  <c r="E38" i="3"/>
  <c r="D13" i="3" s="1"/>
  <c r="E41" i="3"/>
  <c r="E44" i="3" s="1"/>
  <c r="K41" i="3"/>
  <c r="K44" i="3" s="1"/>
  <c r="F19" i="3" s="1"/>
  <c r="K38" i="3"/>
  <c r="D19" i="3" s="1"/>
  <c r="H38" i="3"/>
  <c r="D16" i="3" s="1"/>
  <c r="H41" i="3"/>
  <c r="H44" i="3" s="1"/>
  <c r="F16" i="3" s="1"/>
  <c r="F38" i="3"/>
  <c r="D14" i="3" s="1"/>
  <c r="F41" i="3"/>
  <c r="I38" i="3"/>
  <c r="D17" i="3" s="1"/>
  <c r="I41" i="3"/>
  <c r="I44" i="3" s="1"/>
  <c r="F17" i="3" s="1"/>
  <c r="G38" i="3"/>
  <c r="D15" i="3" s="1"/>
  <c r="G41" i="3"/>
  <c r="J38" i="3"/>
  <c r="D18" i="3" s="1"/>
  <c r="J41" i="3"/>
  <c r="J44" i="3" s="1"/>
  <c r="F18" i="3" s="1"/>
  <c r="D33" i="3"/>
  <c r="S3" i="1"/>
  <c r="E42" i="3" l="1"/>
  <c r="E39" i="3"/>
  <c r="E13" i="3" s="1"/>
  <c r="K42" i="3"/>
  <c r="K45" i="3" s="1"/>
  <c r="G19" i="3" s="1"/>
  <c r="G44" i="3"/>
  <c r="F44" i="3"/>
  <c r="F14" i="3" s="1"/>
  <c r="G42" i="3"/>
  <c r="G45" i="3" s="1"/>
  <c r="I42" i="3"/>
  <c r="I45" i="3" s="1"/>
  <c r="G17" i="3" s="1"/>
  <c r="F42" i="3"/>
  <c r="F45" i="3" s="1"/>
  <c r="G14" i="3" s="1"/>
  <c r="K39" i="3"/>
  <c r="E19" i="3" s="1"/>
  <c r="D34" i="3"/>
  <c r="D35" i="3" s="1"/>
  <c r="D36" i="3" s="1"/>
  <c r="D39" i="3"/>
  <c r="E12" i="3" s="1"/>
  <c r="D42" i="3"/>
  <c r="O3" i="1"/>
  <c r="L5" i="1"/>
  <c r="L4" i="1"/>
  <c r="C9" i="1"/>
  <c r="C6" i="1"/>
  <c r="F15" i="3" l="1"/>
  <c r="F13" i="3"/>
  <c r="G15" i="3"/>
  <c r="G13" i="3"/>
  <c r="E45" i="3"/>
  <c r="D45" i="3"/>
  <c r="L3" i="1"/>
  <c r="C10" i="1"/>
  <c r="G12" i="3" l="1"/>
</calcChain>
</file>

<file path=xl/sharedStrings.xml><?xml version="1.0" encoding="utf-8"?>
<sst xmlns="http://schemas.openxmlformats.org/spreadsheetml/2006/main" count="173" uniqueCount="123">
  <si>
    <t>Nominal wattage of lamp to be replaced</t>
  </si>
  <si>
    <t>Minimum initial light output of LED lamp (lumens)</t>
  </si>
  <si>
    <t>LED Wattage</t>
  </si>
  <si>
    <t>Delta Watts</t>
  </si>
  <si>
    <t>Post EISA 2020 requirement (45Lm/W)</t>
  </si>
  <si>
    <t>Effective date for post EISA 2020 assumption</t>
  </si>
  <si>
    <t>Delta Watts (post EISA 2020)</t>
  </si>
  <si>
    <t>Exempt</t>
  </si>
  <si>
    <t>Calculations for examples in Residential LED work paper</t>
  </si>
  <si>
    <t>Program</t>
  </si>
  <si>
    <t>Final Lifetime In Service Rate</t>
  </si>
  <si>
    <t>Retail (Time of Sale) or Efficiency Kits</t>
  </si>
  <si>
    <t>Direct Install</t>
  </si>
  <si>
    <t>Installation Location</t>
  </si>
  <si>
    <t>Hours</t>
  </si>
  <si>
    <t>Residential and in-unit Multi Family</t>
  </si>
  <si>
    <t>Multi Family Common Areas</t>
  </si>
  <si>
    <t>Exterior</t>
  </si>
  <si>
    <t>Unknown</t>
  </si>
  <si>
    <t>WHFe</t>
  </si>
  <si>
    <t>Bulb Location</t>
  </si>
  <si>
    <t>Interior single family or unknown location</t>
  </si>
  <si>
    <t>Multi family in unit</t>
  </si>
  <si>
    <t>Multi family common area</t>
  </si>
  <si>
    <t>Exterior or uncooled location</t>
  </si>
  <si>
    <t xml:space="preserve">Example </t>
  </si>
  <si>
    <t>lumens</t>
  </si>
  <si>
    <t>watts_ee</t>
  </si>
  <si>
    <t>watts_base</t>
  </si>
  <si>
    <t>kWh</t>
  </si>
  <si>
    <t>TOS lamp</t>
  </si>
  <si>
    <t>Residential Home; interior</t>
  </si>
  <si>
    <t>Before 2020</t>
  </si>
  <si>
    <t>After 2020</t>
  </si>
  <si>
    <r>
      <t>(Watts</t>
    </r>
    <r>
      <rPr>
        <b/>
        <vertAlign val="subscript"/>
        <sz val="10"/>
        <color rgb="FFFFFFFF"/>
        <rFont val="Franklin Gothic Book"/>
        <family val="2"/>
      </rPr>
      <t>base</t>
    </r>
    <r>
      <rPr>
        <b/>
        <sz val="10"/>
        <color rgb="FFFFFFFF"/>
        <rFont val="Franklin Gothic Book"/>
        <family val="2"/>
      </rPr>
      <t>)</t>
    </r>
  </si>
  <si>
    <r>
      <t>(Watts</t>
    </r>
    <r>
      <rPr>
        <b/>
        <vertAlign val="subscript"/>
        <sz val="10"/>
        <color rgb="FFFFFFFF"/>
        <rFont val="Franklin Gothic Book"/>
        <family val="2"/>
      </rPr>
      <t>EE</t>
    </r>
    <r>
      <rPr>
        <b/>
        <sz val="10"/>
        <color rgb="FFFFFFFF"/>
        <rFont val="Franklin Gothic Book"/>
        <family val="2"/>
      </rPr>
      <t>)</t>
    </r>
  </si>
  <si>
    <r>
      <t>Weighted Average 1</t>
    </r>
    <r>
      <rPr>
        <b/>
        <vertAlign val="superscript"/>
        <sz val="10"/>
        <color rgb="FFFFFFFF"/>
        <rFont val="Franklin Gothic Book"/>
        <family val="2"/>
      </rPr>
      <t>st</t>
    </r>
    <r>
      <rPr>
        <b/>
        <sz val="10"/>
        <color rgb="FFFFFFFF"/>
        <rFont val="Franklin Gothic Book"/>
        <family val="2"/>
      </rPr>
      <t xml:space="preserve"> year In Service Rate (ISR)</t>
    </r>
  </si>
  <si>
    <r>
      <t>2</t>
    </r>
    <r>
      <rPr>
        <b/>
        <vertAlign val="superscript"/>
        <sz val="10"/>
        <color rgb="FFFFFFFF"/>
        <rFont val="Franklin Gothic Book"/>
        <family val="2"/>
      </rPr>
      <t>nd</t>
    </r>
    <r>
      <rPr>
        <b/>
        <sz val="10"/>
        <color rgb="FFFFFFFF"/>
        <rFont val="Franklin Gothic Book"/>
        <family val="2"/>
      </rPr>
      <t xml:space="preserve"> year Installations</t>
    </r>
  </si>
  <si>
    <r>
      <t>3</t>
    </r>
    <r>
      <rPr>
        <b/>
        <vertAlign val="superscript"/>
        <sz val="10"/>
        <color rgb="FFFFFFFF"/>
        <rFont val="Franklin Gothic Book"/>
        <family val="2"/>
      </rPr>
      <t>rd</t>
    </r>
    <r>
      <rPr>
        <b/>
        <sz val="10"/>
        <color rgb="FFFFFFFF"/>
        <rFont val="Franklin Gothic Book"/>
        <family val="2"/>
      </rPr>
      <t xml:space="preserve"> year Installations</t>
    </r>
  </si>
  <si>
    <t>Parameters</t>
  </si>
  <si>
    <t>Year 1</t>
  </si>
  <si>
    <t>Year 2</t>
  </si>
  <si>
    <t>Year 3</t>
  </si>
  <si>
    <t>Delta_kWh   = - (((WattsBase - WattsEE) / 1000) * ISR * Hours * HF) / nHeat</t>
  </si>
  <si>
    <t>System Type</t>
  </si>
  <si>
    <t>Age of Equipment</t>
  </si>
  <si>
    <t>HSPF Estimate</t>
  </si>
  <si>
    <t>ηHeat</t>
  </si>
  <si>
    <t>(COP Estimate)</t>
  </si>
  <si>
    <t>Heat Pump</t>
  </si>
  <si>
    <t>Before 2006</t>
  </si>
  <si>
    <t>After 2006</t>
  </si>
  <si>
    <t>Resistance</t>
  </si>
  <si>
    <t>N/A</t>
  </si>
  <si>
    <t>HF for interior</t>
  </si>
  <si>
    <t xml:space="preserve">AmbientLED - 12E26A60-1 </t>
  </si>
  <si>
    <t>12E26A60-1</t>
  </si>
  <si>
    <t xml:space="preserve">1SOURCE LED - LED-12wA19-3000K-300D-ES </t>
  </si>
  <si>
    <t>LED-12wA19-3000K-300D-ES</t>
  </si>
  <si>
    <t xml:space="preserve">1SOURCE LED - LED-08wA19-3000K-300D-ES </t>
  </si>
  <si>
    <t>LED-08wA19-3000K-300D-ES</t>
  </si>
  <si>
    <t xml:space="preserve">ENERGY STAR Partner </t>
  </si>
  <si>
    <t>Philips Lighting Company</t>
  </si>
  <si>
    <t>1 Source LED</t>
  </si>
  <si>
    <t xml:space="preserve">Bulb Type </t>
  </si>
  <si>
    <t>A-Arbitrary (standard incandescent shape)</t>
  </si>
  <si>
    <t xml:space="preserve">Base Type </t>
  </si>
  <si>
    <t>E26</t>
  </si>
  <si>
    <t xml:space="preserve">Technology </t>
  </si>
  <si>
    <t>LED</t>
  </si>
  <si>
    <t xml:space="preserve">Energy Used (Watts) </t>
  </si>
  <si>
    <t xml:space="preserve">Bulb Life (hrs) </t>
  </si>
  <si>
    <t xml:space="preserve">Brightness (lumens) </t>
  </si>
  <si>
    <t xml:space="preserve">Power Factor </t>
  </si>
  <si>
    <t xml:space="preserve">Appearance/Correlated Color Temperature (K) </t>
  </si>
  <si>
    <t xml:space="preserve">Color Quality (CRI) </t>
  </si>
  <si>
    <t xml:space="preserve">Special Features </t>
  </si>
  <si>
    <t>Dimmable</t>
  </si>
  <si>
    <t xml:space="preserve">Warranty (yrs) </t>
  </si>
  <si>
    <t xml:space="preserve">Additional Model Information </t>
  </si>
  <si>
    <t>BC12A19/AMB/2700-800 120V (409904)</t>
  </si>
  <si>
    <t>BC12A19/AMB/2700 120V (423343)</t>
  </si>
  <si>
    <t>LED-08wA19-3000K-300D-ES (see LED Examples for details)</t>
  </si>
  <si>
    <t>∆kW</t>
  </si>
  <si>
    <t>= ((WattsBase - WattsEE) / 1 000) * ISR * WHFd * CF</t>
  </si>
  <si>
    <t>kW</t>
  </si>
  <si>
    <t>WHFd</t>
  </si>
  <si>
    <t>CF</t>
  </si>
  <si>
    <t>Omnidirectional LED Measure Hours (A)</t>
  </si>
  <si>
    <t>Hours of Use per year (B)</t>
  </si>
  <si>
    <r>
      <t>Measure Life in Years (A/B</t>
    </r>
    <r>
      <rPr>
        <sz val="8"/>
        <rFont val="Calibri"/>
        <family val="2"/>
      </rPr>
      <t> </t>
    </r>
    <r>
      <rPr>
        <b/>
        <sz val="10"/>
        <color rgb="FFFFFFFF"/>
        <rFont val="Calibri"/>
        <family val="2"/>
        <scheme val="minor"/>
      </rPr>
      <t>)</t>
    </r>
  </si>
  <si>
    <t>Lumen Level</t>
  </si>
  <si>
    <t>Levelized annual replacement cost savings</t>
  </si>
  <si>
    <t>June 2014 - May 2020</t>
  </si>
  <si>
    <t>June 2020- May 2025</t>
  </si>
  <si>
    <t>Discount Rate</t>
  </si>
  <si>
    <t>Year</t>
  </si>
  <si>
    <t>Incandescent</t>
  </si>
  <si>
    <t>Halogen</t>
  </si>
  <si>
    <t>2020 &amp; after</t>
  </si>
  <si>
    <t>Std Inc.</t>
  </si>
  <si>
    <t>EISA Compliant Halogen</t>
  </si>
  <si>
    <t>LED-A</t>
  </si>
  <si>
    <t>Hours before needing new bulb</t>
  </si>
  <si>
    <t>(both incandescent and halogen)</t>
  </si>
  <si>
    <t>NPV 2014 - 2020</t>
  </si>
  <si>
    <t>NPV 2021-2025</t>
  </si>
  <si>
    <t>Total Cost 2014-2020</t>
  </si>
  <si>
    <t>Total Cost 2021-2025</t>
  </si>
  <si>
    <t>Location</t>
  </si>
  <si>
    <t>Lamps used per year</t>
  </si>
  <si>
    <t>NPV of replacement costs for period</t>
  </si>
  <si>
    <t>Lumens &lt;310 or &gt;2600 (incandescent lamps)</t>
  </si>
  <si>
    <t>Lumens ≥ 310 and ≤ 2600 (halogen lamps)</t>
  </si>
  <si>
    <t>NOTE: No inflation rates included here (unless built into the discount rate)</t>
  </si>
  <si>
    <t>Average Replacement cost per year (cost/NPV of cost)</t>
  </si>
  <si>
    <t>Data tables are provided at the top of this sheet with the calculations lower down. The values in the TRM table are referenced cells.</t>
  </si>
  <si>
    <t>Copied over from the Energy Star site on 11/8/13 to be sure that the 8 watt example provided in the TRM actually existed.</t>
  </si>
  <si>
    <t>kWh Savings</t>
  </si>
  <si>
    <t>KWh Savings over 3 years</t>
  </si>
  <si>
    <t>Heating Penality for electrically heated home</t>
  </si>
  <si>
    <t>kW Savings, year 1</t>
  </si>
  <si>
    <t>The annual levelized baseline replacement costs using the statewide real discount rate of 5.23% are presented below: (table for TRM)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</si>
</sst>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0"/>
      <color theme="1"/>
      <name val="Franklin Gothic Book"/>
      <family val="2"/>
    </font>
    <font>
      <b/>
      <sz val="10"/>
      <color rgb="FFFFFFFF"/>
      <name val="Franklin Gothic Book"/>
      <family val="2"/>
    </font>
    <font>
      <b/>
      <vertAlign val="subscript"/>
      <sz val="10"/>
      <color rgb="FFFFFFFF"/>
      <name val="Franklin Gothic Book"/>
      <family val="2"/>
    </font>
    <font>
      <u/>
      <sz val="11"/>
      <color theme="10"/>
      <name val="Franklin Gothic Book"/>
      <family val="2"/>
    </font>
    <font>
      <sz val="10"/>
      <color rgb="FFFFFFFF"/>
      <name val="Franklin Gothic Book"/>
      <family val="2"/>
    </font>
    <font>
      <b/>
      <vertAlign val="superscript"/>
      <sz val="10"/>
      <color rgb="FFFFFFFF"/>
      <name val="Franklin Gothic Book"/>
      <family val="2"/>
    </font>
    <font>
      <vertAlign val="superscript"/>
      <sz val="10"/>
      <color theme="1"/>
      <name val="Franklin Gothic Book"/>
      <family val="2"/>
    </font>
    <font>
      <sz val="8"/>
      <color theme="1"/>
      <name val="Franklin Gothic Book"/>
      <family val="2"/>
    </font>
    <font>
      <b/>
      <sz val="10"/>
      <color theme="1"/>
      <name val="Franklin Gothic Book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b/>
      <sz val="10"/>
      <color rgb="FFFFFFFF"/>
      <name val="Calibri"/>
      <family val="2"/>
      <scheme val="minor"/>
    </font>
    <font>
      <sz val="8"/>
      <name val="Calibri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Franklin Gothic Book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D7D7D7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22" fillId="0" borderId="0" applyFont="0" applyFill="0" applyBorder="0" applyAlignment="0" applyProtection="0"/>
  </cellStyleXfs>
  <cellXfs count="150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justify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 wrapText="1"/>
    </xf>
    <xf numFmtId="3" fontId="9" fillId="0" borderId="6" xfId="1" applyNumberFormat="1" applyFont="1" applyBorder="1" applyAlignment="1">
      <alignment horizontal="center" vertical="center" wrapText="1"/>
    </xf>
    <xf numFmtId="17" fontId="6" fillId="2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indent="15"/>
    </xf>
    <xf numFmtId="3" fontId="6" fillId="2" borderId="6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9" fillId="0" borderId="6" xfId="1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3" fillId="0" borderId="0" xfId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" fillId="0" borderId="0" xfId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3" fillId="0" borderId="3" xfId="1" applyNumberFormat="1" applyBorder="1" applyAlignment="1">
      <alignment horizontal="center" vertical="center" wrapText="1"/>
    </xf>
    <xf numFmtId="9" fontId="3" fillId="0" borderId="3" xfId="1" applyNumberForma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6" fillId="0" borderId="6" xfId="0" applyNumberFormat="1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3" fillId="0" borderId="6" xfId="1" applyBorder="1" applyAlignment="1">
      <alignment vertical="center" wrapText="1"/>
    </xf>
    <xf numFmtId="0" fontId="16" fillId="0" borderId="0" xfId="0" applyFont="1" applyAlignment="1">
      <alignment horizontal="justify" vertical="center"/>
    </xf>
    <xf numFmtId="3" fontId="3" fillId="0" borderId="6" xfId="1" applyNumberFormat="1" applyBorder="1" applyAlignment="1">
      <alignment vertical="center" wrapText="1"/>
    </xf>
    <xf numFmtId="0" fontId="20" fillId="0" borderId="1" xfId="0" applyFont="1" applyBorder="1" applyAlignment="1">
      <alignment horizontal="justify" vertical="center"/>
    </xf>
    <xf numFmtId="8" fontId="0" fillId="0" borderId="0" xfId="0" applyNumberFormat="1"/>
    <xf numFmtId="8" fontId="20" fillId="0" borderId="4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justify" vertical="center"/>
    </xf>
    <xf numFmtId="8" fontId="20" fillId="0" borderId="6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8" fontId="0" fillId="0" borderId="9" xfId="0" applyNumberFormat="1" applyBorder="1"/>
    <xf numFmtId="0" fontId="0" fillId="0" borderId="13" xfId="0" applyBorder="1"/>
    <xf numFmtId="8" fontId="0" fillId="0" borderId="14" xfId="0" applyNumberFormat="1" applyBorder="1"/>
    <xf numFmtId="0" fontId="0" fillId="0" borderId="15" xfId="0" applyBorder="1"/>
    <xf numFmtId="8" fontId="0" fillId="0" borderId="16" xfId="0" applyNumberFormat="1" applyBorder="1"/>
    <xf numFmtId="8" fontId="0" fillId="0" borderId="17" xfId="0" applyNumberFormat="1" applyBorder="1"/>
    <xf numFmtId="0" fontId="0" fillId="0" borderId="18" xfId="0" applyBorder="1"/>
    <xf numFmtId="8" fontId="0" fillId="0" borderId="19" xfId="0" applyNumberFormat="1" applyBorder="1"/>
    <xf numFmtId="8" fontId="0" fillId="0" borderId="20" xfId="0" applyNumberFormat="1" applyBorder="1"/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8" fillId="3" borderId="8" xfId="0" applyFont="1" applyFill="1" applyBorder="1" applyAlignment="1">
      <alignment horizontal="center" vertical="center" wrapText="1"/>
    </xf>
    <xf numFmtId="8" fontId="16" fillId="2" borderId="9" xfId="0" applyNumberFormat="1" applyFont="1" applyFill="1" applyBorder="1" applyAlignment="1">
      <alignment vertical="center"/>
    </xf>
    <xf numFmtId="8" fontId="16" fillId="2" borderId="11" xfId="0" applyNumberFormat="1" applyFont="1" applyFill="1" applyBorder="1" applyAlignment="1">
      <alignment vertical="center"/>
    </xf>
    <xf numFmtId="8" fontId="16" fillId="2" borderId="12" xfId="0" applyNumberFormat="1" applyFont="1" applyFill="1" applyBorder="1" applyAlignment="1">
      <alignment vertical="center"/>
    </xf>
    <xf numFmtId="8" fontId="16" fillId="2" borderId="14" xfId="0" applyNumberFormat="1" applyFont="1" applyFill="1" applyBorder="1" applyAlignment="1">
      <alignment vertical="center"/>
    </xf>
    <xf numFmtId="8" fontId="16" fillId="2" borderId="16" xfId="0" applyNumberFormat="1" applyFont="1" applyFill="1" applyBorder="1" applyAlignment="1">
      <alignment vertical="center"/>
    </xf>
    <xf numFmtId="8" fontId="16" fillId="2" borderId="17" xfId="0" applyNumberFormat="1" applyFont="1" applyFill="1" applyBorder="1" applyAlignment="1">
      <alignment vertical="center"/>
    </xf>
    <xf numFmtId="0" fontId="16" fillId="2" borderId="11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vertical="center" wrapText="1"/>
    </xf>
    <xf numFmtId="0" fontId="0" fillId="9" borderId="0" xfId="0" applyFill="1"/>
    <xf numFmtId="8" fontId="0" fillId="9" borderId="0" xfId="0" applyNumberFormat="1" applyFill="1"/>
    <xf numFmtId="0" fontId="18" fillId="3" borderId="22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0" fillId="5" borderId="24" xfId="0" applyFill="1" applyBorder="1"/>
    <xf numFmtId="10" fontId="0" fillId="5" borderId="4" xfId="2" applyNumberFormat="1" applyFont="1" applyFill="1" applyBorder="1"/>
    <xf numFmtId="0" fontId="0" fillId="5" borderId="4" xfId="0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23" fillId="0" borderId="0" xfId="0" applyFont="1" applyAlignment="1">
      <alignment horizont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18" fillId="3" borderId="10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5" fillId="6" borderId="25" xfId="0" applyFont="1" applyFill="1" applyBorder="1"/>
    <xf numFmtId="0" fontId="4" fillId="6" borderId="26" xfId="0" applyFont="1" applyFill="1" applyBorder="1" applyAlignment="1">
      <alignment horizontal="center"/>
    </xf>
    <xf numFmtId="0" fontId="15" fillId="6" borderId="26" xfId="0" applyFont="1" applyFill="1" applyBorder="1" applyAlignment="1">
      <alignment vertical="center"/>
    </xf>
    <xf numFmtId="0" fontId="4" fillId="6" borderId="26" xfId="0" applyFont="1" applyFill="1" applyBorder="1"/>
    <xf numFmtId="0" fontId="4" fillId="6" borderId="5" xfId="0" applyFont="1" applyFill="1" applyBorder="1"/>
    <xf numFmtId="0" fontId="5" fillId="6" borderId="27" xfId="0" applyFont="1" applyFill="1" applyBorder="1" applyAlignment="1">
      <alignment wrapText="1"/>
    </xf>
    <xf numFmtId="0" fontId="4" fillId="6" borderId="0" xfId="0" applyFont="1" applyFill="1" applyBorder="1"/>
    <xf numFmtId="0" fontId="15" fillId="6" borderId="0" xfId="0" applyFont="1" applyFill="1" applyBorder="1" applyAlignment="1">
      <alignment vertical="center"/>
    </xf>
    <xf numFmtId="0" fontId="4" fillId="6" borderId="8" xfId="0" applyFont="1" applyFill="1" applyBorder="1"/>
    <xf numFmtId="0" fontId="4" fillId="6" borderId="27" xfId="0" applyFont="1" applyFill="1" applyBorder="1"/>
    <xf numFmtId="164" fontId="4" fillId="6" borderId="0" xfId="0" applyNumberFormat="1" applyFont="1" applyFill="1" applyBorder="1"/>
    <xf numFmtId="0" fontId="4" fillId="6" borderId="28" xfId="0" applyFont="1" applyFill="1" applyBorder="1"/>
    <xf numFmtId="2" fontId="4" fillId="6" borderId="29" xfId="0" applyNumberFormat="1" applyFont="1" applyFill="1" applyBorder="1"/>
    <xf numFmtId="0" fontId="4" fillId="6" borderId="29" xfId="0" applyFont="1" applyFill="1" applyBorder="1"/>
    <xf numFmtId="0" fontId="4" fillId="6" borderId="6" xfId="0" applyFont="1" applyFill="1" applyBorder="1"/>
    <xf numFmtId="0" fontId="5" fillId="5" borderId="25" xfId="0" applyFont="1" applyFill="1" applyBorder="1"/>
    <xf numFmtId="164" fontId="4" fillId="5" borderId="26" xfId="0" applyNumberFormat="1" applyFont="1" applyFill="1" applyBorder="1"/>
    <xf numFmtId="0" fontId="4" fillId="5" borderId="5" xfId="0" applyFont="1" applyFill="1" applyBorder="1"/>
    <xf numFmtId="0" fontId="5" fillId="5" borderId="27" xfId="0" applyFont="1" applyFill="1" applyBorder="1" applyAlignment="1">
      <alignment wrapText="1"/>
    </xf>
    <xf numFmtId="164" fontId="4" fillId="5" borderId="0" xfId="0" applyNumberFormat="1" applyFont="1" applyFill="1" applyBorder="1"/>
    <xf numFmtId="0" fontId="4" fillId="5" borderId="8" xfId="0" applyFont="1" applyFill="1" applyBorder="1"/>
    <xf numFmtId="0" fontId="4" fillId="5" borderId="28" xfId="0" applyFont="1" applyFill="1" applyBorder="1"/>
    <xf numFmtId="164" fontId="4" fillId="5" borderId="29" xfId="0" applyNumberFormat="1" applyFont="1" applyFill="1" applyBorder="1"/>
    <xf numFmtId="0" fontId="4" fillId="5" borderId="6" xfId="0" applyFont="1" applyFill="1" applyBorder="1"/>
    <xf numFmtId="0" fontId="14" fillId="7" borderId="25" xfId="0" applyFont="1" applyFill="1" applyBorder="1" applyAlignment="1">
      <alignment horizontal="justify" vertical="center"/>
    </xf>
    <xf numFmtId="164" fontId="4" fillId="7" borderId="26" xfId="0" applyNumberFormat="1" applyFont="1" applyFill="1" applyBorder="1"/>
    <xf numFmtId="0" fontId="4" fillId="7" borderId="26" xfId="0" applyFont="1" applyFill="1" applyBorder="1"/>
    <xf numFmtId="0" fontId="4" fillId="7" borderId="5" xfId="0" applyFont="1" applyFill="1" applyBorder="1"/>
    <xf numFmtId="0" fontId="5" fillId="7" borderId="28" xfId="0" applyFont="1" applyFill="1" applyBorder="1" applyAlignment="1">
      <alignment wrapText="1"/>
    </xf>
    <xf numFmtId="0" fontId="4" fillId="7" borderId="29" xfId="0" applyFont="1" applyFill="1" applyBorder="1"/>
    <xf numFmtId="0" fontId="13" fillId="7" borderId="6" xfId="0" applyFont="1" applyFill="1" applyBorder="1" applyAlignment="1">
      <alignment horizontal="justify" vertical="center"/>
    </xf>
    <xf numFmtId="0" fontId="4" fillId="8" borderId="25" xfId="0" applyFont="1" applyFill="1" applyBorder="1"/>
    <xf numFmtId="0" fontId="4" fillId="8" borderId="26" xfId="0" applyFont="1" applyFill="1" applyBorder="1"/>
    <xf numFmtId="0" fontId="16" fillId="8" borderId="26" xfId="0" applyFont="1" applyFill="1" applyBorder="1"/>
    <xf numFmtId="0" fontId="16" fillId="8" borderId="5" xfId="0" applyFont="1" applyFill="1" applyBorder="1"/>
    <xf numFmtId="0" fontId="5" fillId="8" borderId="28" xfId="0" applyFont="1" applyFill="1" applyBorder="1"/>
    <xf numFmtId="0" fontId="4" fillId="8" borderId="29" xfId="0" applyFont="1" applyFill="1" applyBorder="1"/>
    <xf numFmtId="0" fontId="4" fillId="8" borderId="6" xfId="0" applyFont="1" applyFill="1" applyBorder="1"/>
    <xf numFmtId="0" fontId="24" fillId="0" borderId="0" xfId="0" applyFont="1"/>
    <xf numFmtId="0" fontId="25" fillId="0" borderId="0" xfId="0" applyFont="1" applyAlignment="1">
      <alignment horizontal="left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energystar.gov/productfinder/product/certified-light-bulbs/compare/2176662/2174596/2162882/2162943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220980</xdr:colOff>
      <xdr:row>6</xdr:row>
      <xdr:rowOff>30480</xdr:rowOff>
    </xdr:from>
    <xdr:to>
      <xdr:col>13</xdr:col>
      <xdr:colOff>182880</xdr:colOff>
      <xdr:row>7</xdr:row>
      <xdr:rowOff>144780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9380" y="1234440"/>
          <a:ext cx="672846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114300</xdr:colOff>
      <xdr:row>3</xdr:row>
      <xdr:rowOff>99060</xdr:rowOff>
    </xdr:to>
    <xdr:pic>
      <xdr:nvPicPr>
        <xdr:cNvPr id="2" name="Picture 1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754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114300</xdr:colOff>
      <xdr:row>4</xdr:row>
      <xdr:rowOff>99060</xdr:rowOff>
    </xdr:to>
    <xdr:pic>
      <xdr:nvPicPr>
        <xdr:cNvPr id="3" name="Picture 2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241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114300</xdr:colOff>
      <xdr:row>5</xdr:row>
      <xdr:rowOff>99060</xdr:rowOff>
    </xdr:to>
    <xdr:pic>
      <xdr:nvPicPr>
        <xdr:cNvPr id="4" name="Picture 3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3299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114300</xdr:colOff>
      <xdr:row>6</xdr:row>
      <xdr:rowOff>99060</xdr:rowOff>
    </xdr:to>
    <xdr:pic>
      <xdr:nvPicPr>
        <xdr:cNvPr id="5" name="Picture 4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957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114300</xdr:colOff>
      <xdr:row>7</xdr:row>
      <xdr:rowOff>99060</xdr:rowOff>
    </xdr:to>
    <xdr:pic>
      <xdr:nvPicPr>
        <xdr:cNvPr id="6" name="Picture 5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614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114300</xdr:colOff>
      <xdr:row>8</xdr:row>
      <xdr:rowOff>99060</xdr:rowOff>
    </xdr:to>
    <xdr:pic>
      <xdr:nvPicPr>
        <xdr:cNvPr id="7" name="Picture 6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6101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114300</xdr:colOff>
      <xdr:row>9</xdr:row>
      <xdr:rowOff>99060</xdr:rowOff>
    </xdr:to>
    <xdr:pic>
      <xdr:nvPicPr>
        <xdr:cNvPr id="8" name="Picture 7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758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114300</xdr:colOff>
      <xdr:row>10</xdr:row>
      <xdr:rowOff>99060</xdr:rowOff>
    </xdr:to>
    <xdr:pic>
      <xdr:nvPicPr>
        <xdr:cNvPr id="9" name="Picture 8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245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114300</xdr:colOff>
      <xdr:row>11</xdr:row>
      <xdr:rowOff>99060</xdr:rowOff>
    </xdr:to>
    <xdr:pic>
      <xdr:nvPicPr>
        <xdr:cNvPr id="10" name="Picture 9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89026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114300</xdr:colOff>
      <xdr:row>12</xdr:row>
      <xdr:rowOff>99060</xdr:rowOff>
    </xdr:to>
    <xdr:pic>
      <xdr:nvPicPr>
        <xdr:cNvPr id="11" name="Picture 10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9875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114300</xdr:colOff>
      <xdr:row>13</xdr:row>
      <xdr:rowOff>99060</xdr:rowOff>
    </xdr:to>
    <xdr:pic>
      <xdr:nvPicPr>
        <xdr:cNvPr id="12" name="Picture 11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3618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114300</xdr:colOff>
      <xdr:row>14</xdr:row>
      <xdr:rowOff>99060</xdr:rowOff>
    </xdr:to>
    <xdr:pic>
      <xdr:nvPicPr>
        <xdr:cNvPr id="13" name="Picture 12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90194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114300</xdr:colOff>
      <xdr:row>15</xdr:row>
      <xdr:rowOff>99060</xdr:rowOff>
    </xdr:to>
    <xdr:pic>
      <xdr:nvPicPr>
        <xdr:cNvPr id="14" name="Picture 13" descr="Field detail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267700"/>
          <a:ext cx="114300" cy="99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nergystar.gov/productfinder/product/certified-light-bulbs/compare/2176662/2174596/2162882/2162943/" TargetMode="External"/><Relationship Id="rId13" Type="http://schemas.openxmlformats.org/officeDocument/2006/relationships/hyperlink" Target="http://www.energystar.gov/productfinder/product/certified-light-bulbs/compare/2176662/2174596/2162882/2162943/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://www.energystar.gov/productfinder/product/certified-light-bulbs/details/2174596" TargetMode="External"/><Relationship Id="rId7" Type="http://schemas.openxmlformats.org/officeDocument/2006/relationships/hyperlink" Target="http://www.energystar.gov/productfinder/product/certified-light-bulbs/compare/2176662/2174596/2162882/2162943/" TargetMode="External"/><Relationship Id="rId12" Type="http://schemas.openxmlformats.org/officeDocument/2006/relationships/hyperlink" Target="http://www.energystar.gov/productfinder/product/certified-light-bulbs/compare/2176662/2174596/2162882/2162943/" TargetMode="External"/><Relationship Id="rId17" Type="http://schemas.openxmlformats.org/officeDocument/2006/relationships/hyperlink" Target="http://www.energystar.gov/productfinder/product/certified-light-bulbs/compare/2176662/2174596/2162882/2162943/" TargetMode="External"/><Relationship Id="rId2" Type="http://schemas.openxmlformats.org/officeDocument/2006/relationships/hyperlink" Target="http://www.energystar.gov/productfinder/product/certified-light-bulbs/details/2162943" TargetMode="External"/><Relationship Id="rId16" Type="http://schemas.openxmlformats.org/officeDocument/2006/relationships/hyperlink" Target="http://www.energystar.gov/productfinder/product/certified-light-bulbs/compare/2176662/2174596/2162882/2162943/" TargetMode="External"/><Relationship Id="rId1" Type="http://schemas.openxmlformats.org/officeDocument/2006/relationships/hyperlink" Target="http://www.energystar.gov/productfinder/product/certified-light-bulbs/details/2162882" TargetMode="External"/><Relationship Id="rId6" Type="http://schemas.openxmlformats.org/officeDocument/2006/relationships/hyperlink" Target="http://www.energystar.gov/productfinder/product/certified-light-bulbs/compare/2176662/2174596/2162882/2162943/" TargetMode="External"/><Relationship Id="rId11" Type="http://schemas.openxmlformats.org/officeDocument/2006/relationships/hyperlink" Target="http://www.energystar.gov/productfinder/product/certified-light-bulbs/compare/2176662/2174596/2162882/2162943/" TargetMode="External"/><Relationship Id="rId5" Type="http://schemas.openxmlformats.org/officeDocument/2006/relationships/hyperlink" Target="http://www.energystar.gov/productfinder/product/certified-light-bulbs/compare/2176662/2174596/2162882/2162943/" TargetMode="External"/><Relationship Id="rId15" Type="http://schemas.openxmlformats.org/officeDocument/2006/relationships/hyperlink" Target="http://www.energystar.gov/productfinder/product/certified-light-bulbs/compare/2176662/2174596/2162882/2162943/" TargetMode="External"/><Relationship Id="rId10" Type="http://schemas.openxmlformats.org/officeDocument/2006/relationships/hyperlink" Target="http://www.energystar.gov/productfinder/product/certified-light-bulbs/compare/2176662/2174596/2162882/2162943/" TargetMode="External"/><Relationship Id="rId4" Type="http://schemas.openxmlformats.org/officeDocument/2006/relationships/hyperlink" Target="http://www.energystar.gov/productfinder/product/certified-light-bulbs/details/2176662" TargetMode="External"/><Relationship Id="rId9" Type="http://schemas.openxmlformats.org/officeDocument/2006/relationships/hyperlink" Target="http://www.energystar.gov/productfinder/product/certified-light-bulbs/compare/2176662/2174596/2162882/2162943/" TargetMode="External"/><Relationship Id="rId14" Type="http://schemas.openxmlformats.org/officeDocument/2006/relationships/hyperlink" Target="http://www.energystar.gov/productfinder/product/certified-light-bulbs/compare/2176662/2174596/2162882/21629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E1" workbookViewId="0">
      <selection activeCell="R5" sqref="R5"/>
    </sheetView>
  </sheetViews>
  <sheetFormatPr defaultRowHeight="15" x14ac:dyDescent="0.35"/>
  <cols>
    <col min="1" max="6" width="8.88671875" style="3"/>
    <col min="7" max="7" width="13.77734375" style="3" customWidth="1"/>
    <col min="8" max="10" width="8.88671875" style="3"/>
    <col min="11" max="11" width="15.21875" style="3" customWidth="1"/>
    <col min="12" max="12" width="16.33203125" style="3" customWidth="1"/>
    <col min="13" max="13" width="8.88671875" style="3"/>
    <col min="14" max="14" width="28.88671875" style="3" customWidth="1"/>
    <col min="15" max="16" width="8.88671875" style="3"/>
    <col min="17" max="17" width="41.44140625" style="3" customWidth="1"/>
    <col min="18" max="21" width="8.88671875" style="3"/>
    <col min="22" max="22" width="41.5546875" style="3" customWidth="1"/>
    <col min="23" max="16384" width="8.88671875" style="3"/>
  </cols>
  <sheetData>
    <row r="1" spans="1:22" x14ac:dyDescent="0.35">
      <c r="A1" s="3" t="s">
        <v>8</v>
      </c>
    </row>
    <row r="2" spans="1:22" ht="15.6" thickBot="1" x14ac:dyDescent="0.4">
      <c r="B2" s="3" t="s">
        <v>25</v>
      </c>
    </row>
    <row r="3" spans="1:22" ht="21" customHeight="1" x14ac:dyDescent="0.35">
      <c r="B3" s="110">
        <v>1</v>
      </c>
      <c r="C3" s="111" t="s">
        <v>39</v>
      </c>
      <c r="D3" s="111"/>
      <c r="E3" s="112"/>
      <c r="F3" s="113"/>
      <c r="G3" s="113"/>
      <c r="H3" s="113"/>
      <c r="I3" s="113"/>
      <c r="J3" s="114"/>
      <c r="K3" s="125">
        <v>2</v>
      </c>
      <c r="L3" s="126">
        <f>C9</f>
        <v>14.511516599999998</v>
      </c>
      <c r="M3" s="127" t="s">
        <v>40</v>
      </c>
      <c r="N3" s="134">
        <v>3</v>
      </c>
      <c r="O3" s="135">
        <f>-(C6-C5)/1000*L14*_ftnref1*0.49/Q15</f>
        <v>-3.3540769499999996</v>
      </c>
      <c r="P3" s="136" t="s">
        <v>29</v>
      </c>
      <c r="Q3" s="137"/>
      <c r="R3" s="141">
        <v>4</v>
      </c>
      <c r="S3" s="142">
        <f>(C6-C5)/1000*_ftnref1*M20*N20</f>
        <v>1.5390427500000003E-3</v>
      </c>
      <c r="T3" s="142" t="s">
        <v>85</v>
      </c>
      <c r="U3" s="143" t="s">
        <v>83</v>
      </c>
      <c r="V3" s="144" t="s">
        <v>84</v>
      </c>
    </row>
    <row r="4" spans="1:22" ht="30.6" thickBot="1" x14ac:dyDescent="0.4">
      <c r="B4" s="115" t="s">
        <v>118</v>
      </c>
      <c r="C4" s="116">
        <v>450</v>
      </c>
      <c r="D4" s="116" t="s">
        <v>26</v>
      </c>
      <c r="E4" s="117" t="s">
        <v>82</v>
      </c>
      <c r="F4" s="116"/>
      <c r="G4" s="116"/>
      <c r="H4" s="116"/>
      <c r="I4" s="116"/>
      <c r="J4" s="118"/>
      <c r="K4" s="128" t="s">
        <v>119</v>
      </c>
      <c r="L4" s="129">
        <f>(C6-C5)/1000*L14*_ftnref5*D26</f>
        <v>3.2155015200000001</v>
      </c>
      <c r="M4" s="130" t="s">
        <v>41</v>
      </c>
      <c r="N4" s="138" t="s">
        <v>120</v>
      </c>
      <c r="O4" s="139">
        <v>0.49</v>
      </c>
      <c r="P4" s="139" t="s">
        <v>54</v>
      </c>
      <c r="Q4" s="140" t="s">
        <v>43</v>
      </c>
      <c r="R4" s="145" t="s">
        <v>121</v>
      </c>
      <c r="S4" s="146"/>
      <c r="T4" s="146"/>
      <c r="U4" s="146"/>
      <c r="V4" s="147"/>
    </row>
    <row r="5" spans="1:22" ht="15.6" thickBot="1" x14ac:dyDescent="0.4">
      <c r="B5" s="119"/>
      <c r="C5" s="116">
        <v>8</v>
      </c>
      <c r="D5" s="116" t="s">
        <v>27</v>
      </c>
      <c r="E5" s="116"/>
      <c r="F5" s="116"/>
      <c r="G5" s="116"/>
      <c r="H5" s="116"/>
      <c r="I5" s="116"/>
      <c r="J5" s="118"/>
      <c r="K5" s="131"/>
      <c r="L5" s="132">
        <f>(C6-C5)/1000*L14*_ftnref5*E26</f>
        <v>2.73526428</v>
      </c>
      <c r="M5" s="133" t="s">
        <v>42</v>
      </c>
    </row>
    <row r="6" spans="1:22" x14ac:dyDescent="0.35">
      <c r="B6" s="119"/>
      <c r="C6" s="116">
        <f>B17</f>
        <v>29</v>
      </c>
      <c r="D6" s="116" t="s">
        <v>28</v>
      </c>
      <c r="E6" s="116"/>
      <c r="F6" s="116"/>
      <c r="G6" s="116"/>
      <c r="H6" s="116"/>
      <c r="I6" s="116"/>
      <c r="J6" s="118"/>
    </row>
    <row r="7" spans="1:22" x14ac:dyDescent="0.35">
      <c r="B7" s="119"/>
      <c r="C7" s="116"/>
      <c r="D7" s="116" t="s">
        <v>31</v>
      </c>
      <c r="E7" s="116"/>
      <c r="F7" s="116"/>
      <c r="G7" s="116"/>
      <c r="H7" s="116"/>
      <c r="I7" s="116"/>
      <c r="J7" s="118"/>
    </row>
    <row r="8" spans="1:22" x14ac:dyDescent="0.35">
      <c r="B8" s="119"/>
      <c r="C8" s="116"/>
      <c r="D8" s="116" t="s">
        <v>30</v>
      </c>
      <c r="E8" s="116"/>
      <c r="F8" s="116"/>
      <c r="G8" s="116"/>
      <c r="H8" s="116"/>
      <c r="I8" s="116"/>
      <c r="J8" s="118"/>
    </row>
    <row r="9" spans="1:22" x14ac:dyDescent="0.35">
      <c r="B9" s="119"/>
      <c r="C9" s="120">
        <f>(C6-C5)/1000*L14*L20*1*_ftnref1</f>
        <v>14.511516599999998</v>
      </c>
      <c r="D9" s="116" t="s">
        <v>29</v>
      </c>
      <c r="E9" s="116" t="s">
        <v>32</v>
      </c>
      <c r="F9" s="116"/>
      <c r="G9" s="116"/>
      <c r="H9" s="116"/>
      <c r="I9" s="116"/>
      <c r="J9" s="118"/>
    </row>
    <row r="10" spans="1:22" ht="15.6" thickBot="1" x14ac:dyDescent="0.4">
      <c r="B10" s="121"/>
      <c r="C10" s="122">
        <f>C9*0.032</f>
        <v>0.46436853119999993</v>
      </c>
      <c r="D10" s="123" t="s">
        <v>29</v>
      </c>
      <c r="E10" s="123" t="s">
        <v>33</v>
      </c>
      <c r="F10" s="123"/>
      <c r="G10" s="123"/>
      <c r="H10" s="123"/>
      <c r="I10" s="123"/>
      <c r="J10" s="124"/>
    </row>
    <row r="12" spans="1:22" ht="15.6" thickBot="1" x14ac:dyDescent="0.4"/>
    <row r="13" spans="1:22" ht="69.599999999999994" thickBot="1" x14ac:dyDescent="0.4">
      <c r="B13" s="5" t="s">
        <v>0</v>
      </c>
      <c r="C13" s="93" t="s">
        <v>1</v>
      </c>
      <c r="D13" s="6" t="s">
        <v>2</v>
      </c>
      <c r="E13" s="93" t="s">
        <v>3</v>
      </c>
      <c r="F13" s="93" t="s">
        <v>4</v>
      </c>
      <c r="G13" s="93" t="s">
        <v>5</v>
      </c>
      <c r="H13" s="93" t="s">
        <v>6</v>
      </c>
      <c r="K13" s="7" t="s">
        <v>13</v>
      </c>
      <c r="L13" s="8" t="s">
        <v>14</v>
      </c>
      <c r="N13" s="89" t="s">
        <v>44</v>
      </c>
      <c r="O13" s="89" t="s">
        <v>45</v>
      </c>
      <c r="P13" s="89" t="s">
        <v>46</v>
      </c>
      <c r="Q13" s="29" t="s">
        <v>47</v>
      </c>
    </row>
    <row r="14" spans="1:22" ht="30.6" customHeight="1" thickBot="1" x14ac:dyDescent="0.4">
      <c r="B14" s="9" t="s">
        <v>34</v>
      </c>
      <c r="C14" s="94"/>
      <c r="D14" s="10" t="s">
        <v>35</v>
      </c>
      <c r="E14" s="94"/>
      <c r="F14" s="94"/>
      <c r="G14" s="94"/>
      <c r="H14" s="94"/>
      <c r="K14" s="11" t="s">
        <v>15</v>
      </c>
      <c r="L14" s="12">
        <v>938</v>
      </c>
      <c r="N14" s="90"/>
      <c r="O14" s="90"/>
      <c r="P14" s="90"/>
      <c r="Q14" s="30" t="s">
        <v>48</v>
      </c>
    </row>
    <row r="15" spans="1:22" ht="28.8" customHeight="1" thickBot="1" x14ac:dyDescent="0.4">
      <c r="B15" s="13">
        <v>25</v>
      </c>
      <c r="C15" s="14">
        <v>200</v>
      </c>
      <c r="D15" s="14">
        <v>4</v>
      </c>
      <c r="E15" s="15">
        <v>21</v>
      </c>
      <c r="F15" s="15">
        <v>25</v>
      </c>
      <c r="G15" s="15" t="s">
        <v>7</v>
      </c>
      <c r="H15" s="15">
        <v>21</v>
      </c>
      <c r="K15" s="11" t="s">
        <v>16</v>
      </c>
      <c r="L15" s="16">
        <v>5950</v>
      </c>
      <c r="N15" s="91" t="s">
        <v>49</v>
      </c>
      <c r="O15" s="2" t="s">
        <v>50</v>
      </c>
      <c r="P15" s="2">
        <v>6.8</v>
      </c>
      <c r="Q15" s="2">
        <v>2</v>
      </c>
    </row>
    <row r="16" spans="1:22" ht="27" thickBot="1" x14ac:dyDescent="0.4">
      <c r="B16" s="13">
        <v>29</v>
      </c>
      <c r="C16" s="14">
        <v>325</v>
      </c>
      <c r="D16" s="14">
        <v>6.5</v>
      </c>
      <c r="E16" s="15">
        <v>22.5</v>
      </c>
      <c r="F16" s="15">
        <v>7.2</v>
      </c>
      <c r="G16" s="17">
        <v>43983</v>
      </c>
      <c r="H16" s="15">
        <v>0.7</v>
      </c>
      <c r="K16" s="11" t="s">
        <v>17</v>
      </c>
      <c r="L16" s="16">
        <v>1825</v>
      </c>
      <c r="N16" s="92"/>
      <c r="O16" s="2" t="s">
        <v>51</v>
      </c>
      <c r="P16" s="2">
        <v>7.7</v>
      </c>
      <c r="Q16" s="2">
        <v>2.2599999999999998</v>
      </c>
    </row>
    <row r="17" spans="2:17" ht="15.6" thickBot="1" x14ac:dyDescent="0.4">
      <c r="B17" s="13">
        <v>29</v>
      </c>
      <c r="C17" s="14">
        <v>450</v>
      </c>
      <c r="D17" s="14">
        <v>9</v>
      </c>
      <c r="E17" s="15">
        <v>20</v>
      </c>
      <c r="F17" s="15">
        <v>10</v>
      </c>
      <c r="G17" s="17">
        <v>43983</v>
      </c>
      <c r="H17" s="15">
        <v>1</v>
      </c>
      <c r="K17" s="11" t="s">
        <v>18</v>
      </c>
      <c r="L17" s="16">
        <v>1000</v>
      </c>
      <c r="N17" s="1" t="s">
        <v>52</v>
      </c>
      <c r="O17" s="2" t="s">
        <v>53</v>
      </c>
      <c r="P17" s="2" t="s">
        <v>53</v>
      </c>
      <c r="Q17" s="2">
        <v>1</v>
      </c>
    </row>
    <row r="18" spans="2:17" ht="15.6" thickBot="1" x14ac:dyDescent="0.4">
      <c r="B18" s="13">
        <v>43</v>
      </c>
      <c r="C18" s="14">
        <v>800</v>
      </c>
      <c r="D18" s="14">
        <v>14.5</v>
      </c>
      <c r="E18" s="15">
        <v>28.5</v>
      </c>
      <c r="F18" s="15">
        <v>17.8</v>
      </c>
      <c r="G18" s="17">
        <v>43983</v>
      </c>
      <c r="H18" s="15">
        <v>3.3</v>
      </c>
      <c r="K18" s="18" t="s">
        <v>19</v>
      </c>
      <c r="L18" s="18"/>
    </row>
    <row r="19" spans="2:17" ht="15.6" thickBot="1" x14ac:dyDescent="0.4">
      <c r="B19" s="13">
        <v>53</v>
      </c>
      <c r="C19" s="19">
        <v>1100</v>
      </c>
      <c r="D19" s="14">
        <v>20</v>
      </c>
      <c r="E19" s="15">
        <v>33</v>
      </c>
      <c r="F19" s="15">
        <v>24.4</v>
      </c>
      <c r="G19" s="17">
        <v>43983</v>
      </c>
      <c r="H19" s="15">
        <v>4.4000000000000004</v>
      </c>
      <c r="K19" s="20" t="s">
        <v>20</v>
      </c>
      <c r="L19" s="21" t="s">
        <v>19</v>
      </c>
      <c r="M19" s="36" t="s">
        <v>86</v>
      </c>
      <c r="N19" s="35" t="s">
        <v>87</v>
      </c>
    </row>
    <row r="20" spans="2:17" ht="42" thickBot="1" x14ac:dyDescent="0.4">
      <c r="B20" s="13">
        <v>72</v>
      </c>
      <c r="C20" s="19">
        <v>1600</v>
      </c>
      <c r="D20" s="14">
        <v>29.1</v>
      </c>
      <c r="E20" s="15">
        <v>42.9</v>
      </c>
      <c r="F20" s="15">
        <v>35.6</v>
      </c>
      <c r="G20" s="17">
        <v>43983</v>
      </c>
      <c r="H20" s="15">
        <v>6.5</v>
      </c>
      <c r="K20" s="11" t="s">
        <v>21</v>
      </c>
      <c r="L20" s="12">
        <v>1.06</v>
      </c>
      <c r="M20" s="37">
        <v>1.1100000000000001</v>
      </c>
      <c r="N20" s="42">
        <v>9.5000000000000001E-2</v>
      </c>
    </row>
    <row r="21" spans="2:17" ht="28.2" thickBot="1" x14ac:dyDescent="0.4">
      <c r="B21" s="13">
        <v>72</v>
      </c>
      <c r="C21" s="19">
        <v>2000</v>
      </c>
      <c r="D21" s="14">
        <v>36.4</v>
      </c>
      <c r="E21" s="15">
        <v>35.6</v>
      </c>
      <c r="F21" s="15">
        <v>44.4</v>
      </c>
      <c r="G21" s="17">
        <v>43983</v>
      </c>
      <c r="H21" s="15">
        <v>8</v>
      </c>
      <c r="K21" s="11" t="s">
        <v>22</v>
      </c>
      <c r="L21" s="12">
        <v>1.04</v>
      </c>
      <c r="M21" s="37">
        <v>1.07</v>
      </c>
      <c r="N21" s="42">
        <v>9.5000000000000001E-2</v>
      </c>
    </row>
    <row r="22" spans="2:17" ht="28.2" thickBot="1" x14ac:dyDescent="0.4">
      <c r="B22" s="13">
        <v>150</v>
      </c>
      <c r="C22" s="19">
        <v>2600</v>
      </c>
      <c r="D22" s="14">
        <v>47.3</v>
      </c>
      <c r="E22" s="15">
        <v>102.7</v>
      </c>
      <c r="F22" s="15">
        <v>150</v>
      </c>
      <c r="G22" s="15" t="s">
        <v>7</v>
      </c>
      <c r="H22" s="15">
        <v>102.7</v>
      </c>
      <c r="K22" s="11" t="s">
        <v>23</v>
      </c>
      <c r="L22" s="12">
        <v>1.04</v>
      </c>
      <c r="M22" s="37">
        <v>1.07</v>
      </c>
      <c r="N22" s="43">
        <v>0.75</v>
      </c>
    </row>
    <row r="23" spans="2:17" ht="28.2" thickBot="1" x14ac:dyDescent="0.4">
      <c r="K23" s="11" t="s">
        <v>24</v>
      </c>
      <c r="L23" s="22">
        <v>1</v>
      </c>
      <c r="M23" s="2">
        <v>1</v>
      </c>
      <c r="N23"/>
    </row>
    <row r="24" spans="2:17" ht="15.6" thickBot="1" x14ac:dyDescent="0.4">
      <c r="K24" s="4"/>
      <c r="N24"/>
    </row>
    <row r="25" spans="2:17" ht="113.4" thickBot="1" x14ac:dyDescent="0.4">
      <c r="B25" s="7" t="s">
        <v>9</v>
      </c>
      <c r="C25" s="8" t="s">
        <v>36</v>
      </c>
      <c r="D25" s="8" t="s">
        <v>37</v>
      </c>
      <c r="E25" s="8" t="s">
        <v>38</v>
      </c>
      <c r="F25" s="8" t="s">
        <v>10</v>
      </c>
      <c r="K25" s="40"/>
      <c r="N25" s="38"/>
    </row>
    <row r="26" spans="2:17" ht="69.599999999999994" thickBot="1" x14ac:dyDescent="0.4">
      <c r="B26" s="11" t="s">
        <v>11</v>
      </c>
      <c r="C26" s="23">
        <v>0.69499999999999995</v>
      </c>
      <c r="D26" s="24">
        <v>0.154</v>
      </c>
      <c r="E26" s="24">
        <v>0.13100000000000001</v>
      </c>
      <c r="F26" s="23">
        <v>0.98</v>
      </c>
      <c r="K26" s="41"/>
      <c r="N26" s="39"/>
    </row>
    <row r="27" spans="2:17" ht="28.2" thickBot="1" x14ac:dyDescent="0.4">
      <c r="B27" s="11" t="s">
        <v>12</v>
      </c>
      <c r="C27" s="23">
        <v>0.96899999999999997</v>
      </c>
      <c r="D27" s="25"/>
      <c r="E27" s="25"/>
      <c r="F27" s="25"/>
      <c r="K27" s="41"/>
      <c r="N27" s="39"/>
    </row>
    <row r="28" spans="2:17" x14ac:dyDescent="0.35">
      <c r="K28" s="41"/>
      <c r="N28" s="39"/>
    </row>
    <row r="29" spans="2:17" x14ac:dyDescent="0.35">
      <c r="K29" s="41"/>
    </row>
    <row r="30" spans="2:17" x14ac:dyDescent="0.35">
      <c r="B30" s="26"/>
      <c r="K30"/>
      <c r="L30"/>
    </row>
    <row r="31" spans="2:17" x14ac:dyDescent="0.35">
      <c r="B31" s="27"/>
      <c r="K31"/>
      <c r="L31"/>
    </row>
    <row r="32" spans="2:17" x14ac:dyDescent="0.35">
      <c r="B32" s="4"/>
      <c r="K32" s="39"/>
      <c r="L32"/>
    </row>
    <row r="33" spans="2:12" ht="16.2" x14ac:dyDescent="0.35">
      <c r="B33" s="28"/>
      <c r="K33" s="38"/>
      <c r="L33"/>
    </row>
    <row r="34" spans="2:12" x14ac:dyDescent="0.35">
      <c r="K34" s="39"/>
      <c r="L34"/>
    </row>
  </sheetData>
  <mergeCells count="10">
    <mergeCell ref="C3:D3"/>
    <mergeCell ref="N13:N14"/>
    <mergeCell ref="O13:O14"/>
    <mergeCell ref="P13:P14"/>
    <mergeCell ref="N15:N16"/>
    <mergeCell ref="C13:C14"/>
    <mergeCell ref="E13:E14"/>
    <mergeCell ref="F13:F14"/>
    <mergeCell ref="G13:G14"/>
    <mergeCell ref="H13:H14"/>
  </mergeCells>
  <hyperlinks>
    <hyperlink ref="C26" location="_ftn1" display="_ftn1"/>
    <hyperlink ref="F26" location="_ftn2" display="_ftn2"/>
    <hyperlink ref="C27" location="_ftn3" display="_ftn3"/>
    <hyperlink ref="L14" location="_ftn1" display="_ftn1"/>
    <hyperlink ref="L15" location="_ftn2" display="_ftn2"/>
    <hyperlink ref="L16" location="_ftn3" display="_ftn3"/>
    <hyperlink ref="L17" location="_ftn4" display="_ftn4"/>
    <hyperlink ref="L20" location="_ftn5" display="_ftn5"/>
    <hyperlink ref="L21" location="_ftn6" display="_ftn6"/>
    <hyperlink ref="L22" location="_ftn7" display="_ftn7"/>
    <hyperlink ref="M20" location="_ftn1" display="_ftn1"/>
    <hyperlink ref="M21" location="_ftn2" display="_ftn2"/>
    <hyperlink ref="M22" location="_ftn3" display="_ftn3"/>
    <hyperlink ref="N20" location="_ftn1" display="_ftn1"/>
    <hyperlink ref="N21" location="_ftn2" display="_ftn2"/>
    <hyperlink ref="N22" location="_ftn3" display="_ftn3"/>
  </hyperlink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4" workbookViewId="0">
      <selection activeCell="A2" sqref="A2"/>
    </sheetView>
  </sheetViews>
  <sheetFormatPr defaultRowHeight="14.4" x14ac:dyDescent="0.3"/>
  <sheetData>
    <row r="1" spans="1:6" x14ac:dyDescent="0.3">
      <c r="A1" t="s">
        <v>117</v>
      </c>
    </row>
    <row r="2" spans="1:6" ht="72" x14ac:dyDescent="0.3">
      <c r="B2" s="95"/>
      <c r="C2" s="32" t="s">
        <v>55</v>
      </c>
      <c r="D2" s="32" t="s">
        <v>55</v>
      </c>
      <c r="E2" s="32" t="s">
        <v>57</v>
      </c>
      <c r="F2" s="32" t="s">
        <v>59</v>
      </c>
    </row>
    <row r="3" spans="1:6" ht="53.4" thickBot="1" x14ac:dyDescent="0.35">
      <c r="B3" s="96"/>
      <c r="C3" s="33" t="s">
        <v>56</v>
      </c>
      <c r="D3" s="33" t="s">
        <v>56</v>
      </c>
      <c r="E3" s="33" t="s">
        <v>58</v>
      </c>
      <c r="F3" s="33" t="s">
        <v>60</v>
      </c>
    </row>
    <row r="4" spans="1:6" ht="43.2" x14ac:dyDescent="0.3">
      <c r="B4" s="34" t="s">
        <v>61</v>
      </c>
      <c r="C4" s="31" t="s">
        <v>62</v>
      </c>
      <c r="D4" s="31" t="s">
        <v>62</v>
      </c>
      <c r="E4" s="31" t="s">
        <v>63</v>
      </c>
      <c r="F4" s="31" t="s">
        <v>63</v>
      </c>
    </row>
    <row r="5" spans="1:6" ht="79.2" x14ac:dyDescent="0.3">
      <c r="B5" s="34" t="s">
        <v>64</v>
      </c>
      <c r="C5" s="31" t="s">
        <v>65</v>
      </c>
      <c r="D5" s="31" t="s">
        <v>65</v>
      </c>
      <c r="E5" s="31" t="s">
        <v>65</v>
      </c>
      <c r="F5" s="31" t="s">
        <v>65</v>
      </c>
    </row>
    <row r="6" spans="1:6" ht="28.8" x14ac:dyDescent="0.3">
      <c r="B6" s="34" t="s">
        <v>66</v>
      </c>
      <c r="C6" s="31" t="s">
        <v>67</v>
      </c>
      <c r="D6" s="31" t="s">
        <v>67</v>
      </c>
      <c r="E6" s="31" t="s">
        <v>67</v>
      </c>
      <c r="F6" s="31" t="s">
        <v>67</v>
      </c>
    </row>
    <row r="7" spans="1:6" ht="28.8" x14ac:dyDescent="0.3">
      <c r="B7" s="34" t="s">
        <v>68</v>
      </c>
      <c r="C7" s="31" t="s">
        <v>69</v>
      </c>
      <c r="D7" s="31" t="s">
        <v>69</v>
      </c>
      <c r="E7" s="31" t="s">
        <v>69</v>
      </c>
      <c r="F7" s="31" t="s">
        <v>69</v>
      </c>
    </row>
    <row r="8" spans="1:6" ht="43.2" x14ac:dyDescent="0.3">
      <c r="B8" s="34" t="s">
        <v>70</v>
      </c>
      <c r="C8" s="31">
        <v>12</v>
      </c>
      <c r="D8" s="31">
        <v>12</v>
      </c>
      <c r="E8" s="31">
        <v>12</v>
      </c>
      <c r="F8" s="31">
        <v>8</v>
      </c>
    </row>
    <row r="9" spans="1:6" ht="28.8" x14ac:dyDescent="0.3">
      <c r="B9" s="34" t="s">
        <v>71</v>
      </c>
      <c r="C9" s="31">
        <v>25000</v>
      </c>
      <c r="D9" s="31">
        <v>25000</v>
      </c>
      <c r="E9" s="31">
        <v>25000</v>
      </c>
      <c r="F9" s="31">
        <v>25000</v>
      </c>
    </row>
    <row r="10" spans="1:6" ht="43.2" x14ac:dyDescent="0.3">
      <c r="B10" s="34" t="s">
        <v>72</v>
      </c>
      <c r="C10" s="31">
        <v>817</v>
      </c>
      <c r="D10" s="31">
        <v>832</v>
      </c>
      <c r="E10" s="31">
        <v>800</v>
      </c>
      <c r="F10" s="31">
        <v>450</v>
      </c>
    </row>
    <row r="11" spans="1:6" ht="28.8" x14ac:dyDescent="0.3">
      <c r="B11" s="34" t="s">
        <v>73</v>
      </c>
      <c r="C11" s="31">
        <v>0.76</v>
      </c>
      <c r="D11" s="31">
        <v>0.78</v>
      </c>
      <c r="E11" s="31">
        <v>0.98</v>
      </c>
      <c r="F11" s="31">
        <v>0.71</v>
      </c>
    </row>
    <row r="12" spans="1:6" ht="86.4" x14ac:dyDescent="0.3">
      <c r="B12" s="34" t="s">
        <v>74</v>
      </c>
      <c r="C12" s="31">
        <v>2700</v>
      </c>
      <c r="D12" s="31">
        <v>2700</v>
      </c>
      <c r="E12" s="31">
        <v>3000</v>
      </c>
      <c r="F12" s="31">
        <v>3000</v>
      </c>
    </row>
    <row r="13" spans="1:6" ht="43.2" x14ac:dyDescent="0.3">
      <c r="B13" s="34" t="s">
        <v>75</v>
      </c>
      <c r="C13" s="31">
        <v>81</v>
      </c>
      <c r="D13" s="31">
        <v>81</v>
      </c>
      <c r="E13" s="31">
        <v>83</v>
      </c>
      <c r="F13" s="31">
        <v>83</v>
      </c>
    </row>
    <row r="14" spans="1:6" ht="28.8" x14ac:dyDescent="0.3">
      <c r="B14" s="34" t="s">
        <v>76</v>
      </c>
      <c r="C14" s="31" t="s">
        <v>77</v>
      </c>
      <c r="D14" s="31" t="s">
        <v>77</v>
      </c>
      <c r="E14" s="31" t="s">
        <v>77</v>
      </c>
      <c r="F14" s="31" t="s">
        <v>77</v>
      </c>
    </row>
    <row r="15" spans="1:6" ht="28.8" x14ac:dyDescent="0.3">
      <c r="B15" s="34" t="s">
        <v>78</v>
      </c>
      <c r="C15" s="31">
        <v>3</v>
      </c>
      <c r="D15" s="31">
        <v>6</v>
      </c>
      <c r="E15" s="31">
        <v>3</v>
      </c>
      <c r="F15" s="31">
        <v>3</v>
      </c>
    </row>
    <row r="16" spans="1:6" ht="66" x14ac:dyDescent="0.3">
      <c r="B16" s="34" t="s">
        <v>79</v>
      </c>
      <c r="C16" s="31" t="s">
        <v>80</v>
      </c>
      <c r="D16" s="31" t="s">
        <v>81</v>
      </c>
      <c r="E16" s="31"/>
      <c r="F16" s="31"/>
    </row>
  </sheetData>
  <mergeCells count="1">
    <mergeCell ref="B2:B3"/>
  </mergeCells>
  <hyperlinks>
    <hyperlink ref="C2" r:id="rId1" display="http://www.energystar.gov/productfinder/product/certified-light-bulbs/details/2162882"/>
    <hyperlink ref="D2" r:id="rId2" display="http://www.energystar.gov/productfinder/product/certified-light-bulbs/details/2162943"/>
    <hyperlink ref="E2" r:id="rId3" display="http://www.energystar.gov/productfinder/product/certified-light-bulbs/details/2174596"/>
    <hyperlink ref="F2" r:id="rId4" display="http://www.energystar.gov/productfinder/product/certified-light-bulbs/details/2176662"/>
    <hyperlink ref="B4" r:id="rId5" display="http://www.energystar.gov/productfinder/product/certified-light-bulbs/compare/2176662/2174596/2162882/2162943/"/>
    <hyperlink ref="B5" r:id="rId6" display="http://www.energystar.gov/productfinder/product/certified-light-bulbs/compare/2176662/2174596/2162882/2162943/"/>
    <hyperlink ref="B6" r:id="rId7" display="http://www.energystar.gov/productfinder/product/certified-light-bulbs/compare/2176662/2174596/2162882/2162943/"/>
    <hyperlink ref="B7" r:id="rId8" display="http://www.energystar.gov/productfinder/product/certified-light-bulbs/compare/2176662/2174596/2162882/2162943/"/>
    <hyperlink ref="B8" r:id="rId9" display="http://www.energystar.gov/productfinder/product/certified-light-bulbs/compare/2176662/2174596/2162882/2162943/"/>
    <hyperlink ref="B9" r:id="rId10" display="http://www.energystar.gov/productfinder/product/certified-light-bulbs/compare/2176662/2174596/2162882/2162943/"/>
    <hyperlink ref="B10" r:id="rId11" display="http://www.energystar.gov/productfinder/product/certified-light-bulbs/compare/2176662/2174596/2162882/2162943/"/>
    <hyperlink ref="B11" r:id="rId12" display="http://www.energystar.gov/productfinder/product/certified-light-bulbs/compare/2176662/2174596/2162882/2162943/"/>
    <hyperlink ref="B12" r:id="rId13" display="http://www.energystar.gov/productfinder/product/certified-light-bulbs/compare/2176662/2174596/2162882/2162943/"/>
    <hyperlink ref="B13" r:id="rId14" display="http://www.energystar.gov/productfinder/product/certified-light-bulbs/compare/2176662/2174596/2162882/2162943/"/>
    <hyperlink ref="B14" r:id="rId15" display="http://www.energystar.gov/productfinder/product/certified-light-bulbs/compare/2176662/2174596/2162882/2162943/"/>
    <hyperlink ref="B15" r:id="rId16" display="http://www.energystar.gov/productfinder/product/certified-light-bulbs/compare/2176662/2174596/2162882/2162943/"/>
    <hyperlink ref="B16" r:id="rId17" display="http://www.energystar.gov/productfinder/product/certified-light-bulbs/compare/2176662/2174596/2162882/2162943/"/>
  </hyperlinks>
  <pageMargins left="0.7" right="0.7" top="0.75" bottom="0.75" header="0.3" footer="0.3"/>
  <drawing r:id="rId1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workbookViewId="0">
      <selection activeCell="C10" sqref="C10:C11"/>
    </sheetView>
  </sheetViews>
  <sheetFormatPr defaultRowHeight="14.4" x14ac:dyDescent="0.3"/>
  <cols>
    <col min="2" max="2" width="16.33203125" customWidth="1"/>
    <col min="3" max="3" width="41.77734375" customWidth="1"/>
    <col min="4" max="4" width="13.6640625" customWidth="1"/>
    <col min="5" max="5" width="16" customWidth="1"/>
    <col min="6" max="6" width="13.109375" customWidth="1"/>
    <col min="7" max="7" width="12.5546875" customWidth="1"/>
    <col min="8" max="8" width="13.44140625" customWidth="1"/>
    <col min="10" max="10" width="37" customWidth="1"/>
    <col min="11" max="11" width="11.21875" customWidth="1"/>
  </cols>
  <sheetData>
    <row r="1" spans="1:12" ht="15" thickBot="1" x14ac:dyDescent="0.35">
      <c r="A1" s="148" t="s">
        <v>116</v>
      </c>
    </row>
    <row r="2" spans="1:12" ht="40.200000000000003" thickBot="1" x14ac:dyDescent="0.35">
      <c r="I2" s="52"/>
      <c r="J2" s="59" t="s">
        <v>100</v>
      </c>
      <c r="K2" s="59" t="s">
        <v>101</v>
      </c>
      <c r="L2" s="60" t="s">
        <v>102</v>
      </c>
    </row>
    <row r="3" spans="1:12" ht="69.599999999999994" customHeight="1" thickBot="1" x14ac:dyDescent="0.35">
      <c r="C3" s="44" t="s">
        <v>13</v>
      </c>
      <c r="D3" s="45" t="s">
        <v>88</v>
      </c>
      <c r="E3" s="45" t="s">
        <v>89</v>
      </c>
      <c r="F3" s="45" t="s">
        <v>90</v>
      </c>
      <c r="G3" s="72" t="s">
        <v>110</v>
      </c>
      <c r="I3" s="52">
        <v>2014</v>
      </c>
      <c r="J3" s="54">
        <v>0.34</v>
      </c>
      <c r="K3" s="54">
        <v>1.25</v>
      </c>
      <c r="L3" s="54">
        <v>13.81</v>
      </c>
    </row>
    <row r="4" spans="1:12" ht="15" thickBot="1" x14ac:dyDescent="0.35">
      <c r="C4" s="46" t="s">
        <v>15</v>
      </c>
      <c r="D4" s="47">
        <v>25000</v>
      </c>
      <c r="E4" s="49">
        <v>938</v>
      </c>
      <c r="F4" s="48">
        <v>26.7</v>
      </c>
      <c r="G4">
        <f>E4/$D$22</f>
        <v>0.93799999999999994</v>
      </c>
      <c r="I4" s="55">
        <v>2015</v>
      </c>
      <c r="J4" s="56">
        <v>0.34</v>
      </c>
      <c r="K4" s="56">
        <v>0.9</v>
      </c>
      <c r="L4" s="56">
        <v>10.86</v>
      </c>
    </row>
    <row r="5" spans="1:12" ht="15" thickBot="1" x14ac:dyDescent="0.35">
      <c r="C5" s="46" t="s">
        <v>16</v>
      </c>
      <c r="D5" s="47">
        <v>25000</v>
      </c>
      <c r="E5" s="51">
        <v>5950</v>
      </c>
      <c r="F5" s="48">
        <v>4.2</v>
      </c>
      <c r="G5">
        <f t="shared" ref="G5:G7" si="0">E5/$D$22</f>
        <v>5.95</v>
      </c>
      <c r="I5" s="55">
        <v>2016</v>
      </c>
      <c r="J5" s="56">
        <v>0.34</v>
      </c>
      <c r="K5" s="56">
        <v>0.8</v>
      </c>
      <c r="L5" s="56">
        <v>8.6</v>
      </c>
    </row>
    <row r="6" spans="1:12" ht="15" thickBot="1" x14ac:dyDescent="0.35">
      <c r="C6" s="46" t="s">
        <v>17</v>
      </c>
      <c r="D6" s="47">
        <v>25000</v>
      </c>
      <c r="E6" s="51">
        <v>1825</v>
      </c>
      <c r="F6" s="48">
        <v>13.4</v>
      </c>
      <c r="G6">
        <f t="shared" si="0"/>
        <v>1.825</v>
      </c>
      <c r="I6" s="55">
        <v>2017</v>
      </c>
      <c r="J6" s="56">
        <v>0.34</v>
      </c>
      <c r="K6" s="56">
        <v>0.7</v>
      </c>
      <c r="L6" s="56">
        <v>7.74</v>
      </c>
    </row>
    <row r="7" spans="1:12" ht="15" thickBot="1" x14ac:dyDescent="0.35">
      <c r="C7" s="46" t="s">
        <v>18</v>
      </c>
      <c r="D7" s="47">
        <v>25000</v>
      </c>
      <c r="E7" s="51">
        <v>1000</v>
      </c>
      <c r="F7" s="48">
        <v>25</v>
      </c>
      <c r="G7">
        <f t="shared" si="0"/>
        <v>1</v>
      </c>
      <c r="I7" s="55">
        <v>2018</v>
      </c>
      <c r="J7" s="56">
        <v>0.34</v>
      </c>
      <c r="K7" s="56">
        <v>0.6</v>
      </c>
      <c r="L7" s="56">
        <v>6.96</v>
      </c>
    </row>
    <row r="8" spans="1:12" ht="15" thickBot="1" x14ac:dyDescent="0.35">
      <c r="C8" s="50"/>
      <c r="I8" s="55">
        <v>2019</v>
      </c>
      <c r="J8" s="56">
        <v>0.34</v>
      </c>
      <c r="K8" s="56">
        <v>0.6</v>
      </c>
      <c r="L8" s="56">
        <v>6.27</v>
      </c>
    </row>
    <row r="9" spans="1:12" ht="27" thickBot="1" x14ac:dyDescent="0.35">
      <c r="C9" s="149" t="s">
        <v>122</v>
      </c>
      <c r="D9" s="58"/>
      <c r="E9" s="58"/>
      <c r="F9" s="58"/>
      <c r="G9" s="58"/>
      <c r="H9" s="58"/>
      <c r="I9" s="55" t="s">
        <v>99</v>
      </c>
      <c r="J9" s="56">
        <v>0.34</v>
      </c>
      <c r="K9" s="57" t="s">
        <v>53</v>
      </c>
      <c r="L9" s="56">
        <v>5.64</v>
      </c>
    </row>
    <row r="10" spans="1:12" ht="33.6" customHeight="1" x14ac:dyDescent="0.3">
      <c r="B10" s="105" t="s">
        <v>109</v>
      </c>
      <c r="C10" s="98" t="s">
        <v>91</v>
      </c>
      <c r="D10" s="98" t="s">
        <v>111</v>
      </c>
      <c r="E10" s="98"/>
      <c r="F10" s="98" t="s">
        <v>92</v>
      </c>
      <c r="G10" s="99"/>
    </row>
    <row r="11" spans="1:12" ht="28.2" thickBot="1" x14ac:dyDescent="0.35">
      <c r="B11" s="106"/>
      <c r="C11" s="102"/>
      <c r="D11" s="84" t="s">
        <v>93</v>
      </c>
      <c r="E11" s="84" t="s">
        <v>94</v>
      </c>
      <c r="F11" s="84" t="s">
        <v>93</v>
      </c>
      <c r="G11" s="85" t="s">
        <v>94</v>
      </c>
    </row>
    <row r="12" spans="1:12" x14ac:dyDescent="0.3">
      <c r="B12" s="107" t="s">
        <v>15</v>
      </c>
      <c r="C12" s="79" t="s">
        <v>112</v>
      </c>
      <c r="D12" s="74">
        <f>D38</f>
        <v>1.8301064321862872</v>
      </c>
      <c r="E12" s="74">
        <f>D39</f>
        <v>1.3720219208158675</v>
      </c>
      <c r="F12" s="74">
        <f>D44</f>
        <v>1.2198416227263222</v>
      </c>
      <c r="G12" s="75">
        <f>D45</f>
        <v>1.162226328754119</v>
      </c>
    </row>
    <row r="13" spans="1:12" x14ac:dyDescent="0.3">
      <c r="B13" s="108"/>
      <c r="C13" s="80" t="s">
        <v>113</v>
      </c>
      <c r="D13" s="73">
        <f>E38</f>
        <v>4.3006133389964578</v>
      </c>
      <c r="E13" s="73">
        <f>E39</f>
        <v>2.4212151543809419</v>
      </c>
      <c r="F13" s="73">
        <f>G44</f>
        <v>1.1886909138390251</v>
      </c>
      <c r="G13" s="76">
        <f>G45</f>
        <v>1.1622263287541188</v>
      </c>
    </row>
    <row r="14" spans="1:12" x14ac:dyDescent="0.3">
      <c r="B14" s="108" t="s">
        <v>16</v>
      </c>
      <c r="C14" s="80" t="s">
        <v>112</v>
      </c>
      <c r="D14" s="73">
        <f>F38</f>
        <v>11.60888408476376</v>
      </c>
      <c r="E14" s="73">
        <f>F39</f>
        <v>8.7031241245782631</v>
      </c>
      <c r="F14" s="73">
        <f>F44</f>
        <v>1.219841622726322</v>
      </c>
      <c r="G14" s="76">
        <f>F45</f>
        <v>1.162226328754119</v>
      </c>
    </row>
    <row r="15" spans="1:12" x14ac:dyDescent="0.3">
      <c r="B15" s="108"/>
      <c r="C15" s="80" t="s">
        <v>113</v>
      </c>
      <c r="D15" s="73">
        <f>G38</f>
        <v>27.280009986171557</v>
      </c>
      <c r="E15" s="73">
        <f>G39</f>
        <v>15.358454337491052</v>
      </c>
      <c r="F15" s="73">
        <f>G44</f>
        <v>1.1886909138390251</v>
      </c>
      <c r="G15" s="76">
        <f>G45</f>
        <v>1.1622263287541188</v>
      </c>
    </row>
    <row r="16" spans="1:12" x14ac:dyDescent="0.3">
      <c r="B16" s="108" t="s">
        <v>17</v>
      </c>
      <c r="C16" s="80" t="s">
        <v>112</v>
      </c>
      <c r="D16" s="73">
        <f>H38</f>
        <v>3.5607081436460275</v>
      </c>
      <c r="E16" s="73">
        <f>H39</f>
        <v>2.6694456348496356</v>
      </c>
      <c r="F16" s="73">
        <f>H44</f>
        <v>1.219841622726322</v>
      </c>
      <c r="G16" s="76">
        <f>H45</f>
        <v>1.1622263287541188</v>
      </c>
    </row>
    <row r="17" spans="2:11" x14ac:dyDescent="0.3">
      <c r="B17" s="108"/>
      <c r="C17" s="80" t="s">
        <v>113</v>
      </c>
      <c r="D17" s="73">
        <f>I38</f>
        <v>8.3673980209685865</v>
      </c>
      <c r="E17" s="73">
        <f>I39</f>
        <v>4.7107864144405323</v>
      </c>
      <c r="F17" s="73">
        <f>I44</f>
        <v>1.1886909138390254</v>
      </c>
      <c r="G17" s="76">
        <f>I45</f>
        <v>1.162226328754119</v>
      </c>
    </row>
    <row r="18" spans="2:11" x14ac:dyDescent="0.3">
      <c r="B18" s="108" t="s">
        <v>18</v>
      </c>
      <c r="C18" s="80" t="s">
        <v>112</v>
      </c>
      <c r="D18" s="73">
        <f>J38</f>
        <v>1.9510729554224806</v>
      </c>
      <c r="E18" s="73">
        <f>J39</f>
        <v>1.4627099369039098</v>
      </c>
      <c r="F18" s="73">
        <f>J44</f>
        <v>1.219841622726322</v>
      </c>
      <c r="G18" s="76">
        <f>J45</f>
        <v>1.162226328754119</v>
      </c>
    </row>
    <row r="19" spans="2:11" ht="15" thickBot="1" x14ac:dyDescent="0.35">
      <c r="B19" s="109"/>
      <c r="C19" s="81" t="s">
        <v>113</v>
      </c>
      <c r="D19" s="77">
        <f>K38</f>
        <v>4.5848756279279925</v>
      </c>
      <c r="E19" s="77">
        <f>K39</f>
        <v>2.5812528298304285</v>
      </c>
      <c r="F19" s="77">
        <f>K44</f>
        <v>1.1886909138390251</v>
      </c>
      <c r="G19" s="78">
        <f>K45</f>
        <v>1.1622263287541192</v>
      </c>
    </row>
    <row r="20" spans="2:11" ht="15" thickBot="1" x14ac:dyDescent="0.35">
      <c r="C20" s="50"/>
    </row>
    <row r="21" spans="2:11" ht="15" thickBot="1" x14ac:dyDescent="0.35">
      <c r="C21" s="86" t="s">
        <v>95</v>
      </c>
      <c r="D21" s="87">
        <v>5.2299999999999999E-2</v>
      </c>
    </row>
    <row r="22" spans="2:11" ht="15" thickBot="1" x14ac:dyDescent="0.35">
      <c r="C22" s="86" t="s">
        <v>103</v>
      </c>
      <c r="D22" s="88">
        <v>1000</v>
      </c>
      <c r="E22" t="s">
        <v>104</v>
      </c>
    </row>
    <row r="23" spans="2:11" ht="33" customHeight="1" x14ac:dyDescent="0.3">
      <c r="C23" s="103" t="s">
        <v>96</v>
      </c>
      <c r="D23" s="100" t="s">
        <v>15</v>
      </c>
      <c r="E23" s="100"/>
      <c r="F23" s="100" t="s">
        <v>16</v>
      </c>
      <c r="G23" s="100"/>
      <c r="H23" s="100" t="s">
        <v>17</v>
      </c>
      <c r="I23" s="100"/>
      <c r="J23" s="100" t="s">
        <v>18</v>
      </c>
      <c r="K23" s="101"/>
    </row>
    <row r="24" spans="2:11" ht="12" customHeight="1" thickBot="1" x14ac:dyDescent="0.35">
      <c r="C24" s="104"/>
      <c r="D24" s="70" t="s">
        <v>97</v>
      </c>
      <c r="E24" s="70" t="s">
        <v>98</v>
      </c>
      <c r="F24" s="70" t="s">
        <v>97</v>
      </c>
      <c r="G24" s="70" t="s">
        <v>98</v>
      </c>
      <c r="H24" s="70" t="s">
        <v>97</v>
      </c>
      <c r="I24" s="70" t="s">
        <v>98</v>
      </c>
      <c r="J24" s="70" t="s">
        <v>97</v>
      </c>
      <c r="K24" s="71" t="s">
        <v>98</v>
      </c>
    </row>
    <row r="25" spans="2:11" x14ac:dyDescent="0.3">
      <c r="C25" s="67">
        <v>2014</v>
      </c>
      <c r="D25" s="68">
        <f>J3*$E$4/$D$22</f>
        <v>0.31892000000000004</v>
      </c>
      <c r="E25" s="68">
        <f>K3*$E$4/$D$22</f>
        <v>1.1725000000000001</v>
      </c>
      <c r="F25" s="68">
        <f>J3*$E$5/$D$22</f>
        <v>2.0230000000000001</v>
      </c>
      <c r="G25" s="68">
        <f>K3*$E$5/$D$22</f>
        <v>7.4375</v>
      </c>
      <c r="H25" s="68">
        <f>J3*$E$6/$D$22</f>
        <v>0.62050000000000005</v>
      </c>
      <c r="I25" s="68">
        <f>K3*$E$6/$D$22</f>
        <v>2.28125</v>
      </c>
      <c r="J25" s="68">
        <f>J3*$E$7/$D$22</f>
        <v>0.34</v>
      </c>
      <c r="K25" s="69">
        <f>K3*$E$7/$D$22</f>
        <v>1.25</v>
      </c>
    </row>
    <row r="26" spans="2:11" x14ac:dyDescent="0.3">
      <c r="C26" s="62">
        <f>C25+1</f>
        <v>2015</v>
      </c>
      <c r="D26" s="61">
        <f t="shared" ref="D26:E26" si="1">J4*$E$4/$D$22</f>
        <v>0.31892000000000004</v>
      </c>
      <c r="E26" s="61">
        <f t="shared" si="1"/>
        <v>0.84420000000000006</v>
      </c>
      <c r="F26" s="61">
        <f t="shared" ref="F26:G26" si="2">J4*$E$5/$D$22</f>
        <v>2.0230000000000001</v>
      </c>
      <c r="G26" s="61">
        <f t="shared" si="2"/>
        <v>5.3550000000000004</v>
      </c>
      <c r="H26" s="61">
        <f t="shared" ref="H26:I26" si="3">J4*$E$6/$D$22</f>
        <v>0.62050000000000005</v>
      </c>
      <c r="I26" s="61">
        <f t="shared" si="3"/>
        <v>1.6425000000000001</v>
      </c>
      <c r="J26" s="61">
        <f t="shared" ref="J26:K26" si="4">J4*$E$7/$D$22</f>
        <v>0.34</v>
      </c>
      <c r="K26" s="63">
        <f t="shared" si="4"/>
        <v>0.9</v>
      </c>
    </row>
    <row r="27" spans="2:11" x14ac:dyDescent="0.3">
      <c r="C27" s="62">
        <f t="shared" ref="C27:C36" si="5">C26+1</f>
        <v>2016</v>
      </c>
      <c r="D27" s="61">
        <f t="shared" ref="D27:E27" si="6">J5*$E$4/$D$22</f>
        <v>0.31892000000000004</v>
      </c>
      <c r="E27" s="61">
        <f t="shared" si="6"/>
        <v>0.75040000000000007</v>
      </c>
      <c r="F27" s="61">
        <f t="shared" ref="F27:G27" si="7">J5*$E$5/$D$22</f>
        <v>2.0230000000000001</v>
      </c>
      <c r="G27" s="61">
        <f t="shared" si="7"/>
        <v>4.76</v>
      </c>
      <c r="H27" s="61">
        <f t="shared" ref="H27:I27" si="8">J5*$E$6/$D$22</f>
        <v>0.62050000000000005</v>
      </c>
      <c r="I27" s="61">
        <f t="shared" si="8"/>
        <v>1.46</v>
      </c>
      <c r="J27" s="61">
        <f t="shared" ref="J27:K27" si="9">J5*$E$7/$D$22</f>
        <v>0.34</v>
      </c>
      <c r="K27" s="63">
        <f t="shared" si="9"/>
        <v>0.8</v>
      </c>
    </row>
    <row r="28" spans="2:11" x14ac:dyDescent="0.3">
      <c r="C28" s="62">
        <f t="shared" si="5"/>
        <v>2017</v>
      </c>
      <c r="D28" s="61">
        <f t="shared" ref="D28:E28" si="10">J6*$E$4/$D$22</f>
        <v>0.31892000000000004</v>
      </c>
      <c r="E28" s="61">
        <f t="shared" si="10"/>
        <v>0.65659999999999996</v>
      </c>
      <c r="F28" s="61">
        <f t="shared" ref="F28:G28" si="11">J6*$E$5/$D$22</f>
        <v>2.0230000000000001</v>
      </c>
      <c r="G28" s="61">
        <f t="shared" si="11"/>
        <v>4.165</v>
      </c>
      <c r="H28" s="61">
        <f t="shared" ref="H28:I28" si="12">J6*$E$6/$D$22</f>
        <v>0.62050000000000005</v>
      </c>
      <c r="I28" s="61">
        <f t="shared" si="12"/>
        <v>1.2775000000000001</v>
      </c>
      <c r="J28" s="61">
        <f t="shared" ref="J28:K28" si="13">J6*$E$7/$D$22</f>
        <v>0.34</v>
      </c>
      <c r="K28" s="63">
        <f t="shared" si="13"/>
        <v>0.7</v>
      </c>
    </row>
    <row r="29" spans="2:11" x14ac:dyDescent="0.3">
      <c r="C29" s="62">
        <f t="shared" si="5"/>
        <v>2018</v>
      </c>
      <c r="D29" s="61">
        <f t="shared" ref="D29:E29" si="14">J7*$E$4/$D$22</f>
        <v>0.31892000000000004</v>
      </c>
      <c r="E29" s="61">
        <f t="shared" si="14"/>
        <v>0.56279999999999997</v>
      </c>
      <c r="F29" s="61">
        <f t="shared" ref="F29:G29" si="15">J7*$E$5/$D$22</f>
        <v>2.0230000000000001</v>
      </c>
      <c r="G29" s="61">
        <f t="shared" si="15"/>
        <v>3.57</v>
      </c>
      <c r="H29" s="61">
        <f t="shared" ref="H29:I29" si="16">J7*$E$6/$D$22</f>
        <v>0.62050000000000005</v>
      </c>
      <c r="I29" s="61">
        <f t="shared" si="16"/>
        <v>1.095</v>
      </c>
      <c r="J29" s="61">
        <f t="shared" ref="J29:K29" si="17">J7*$E$7/$D$22</f>
        <v>0.34</v>
      </c>
      <c r="K29" s="63">
        <f t="shared" si="17"/>
        <v>0.6</v>
      </c>
    </row>
    <row r="30" spans="2:11" x14ac:dyDescent="0.3">
      <c r="C30" s="62">
        <f t="shared" si="5"/>
        <v>2019</v>
      </c>
      <c r="D30" s="61">
        <f t="shared" ref="D30:E31" si="18">J8*$E$4/$D$22</f>
        <v>0.31892000000000004</v>
      </c>
      <c r="E30" s="61">
        <f t="shared" si="18"/>
        <v>0.56279999999999997</v>
      </c>
      <c r="F30" s="61">
        <f t="shared" ref="F30:G30" si="19">J8*$E$5/$D$22</f>
        <v>2.0230000000000001</v>
      </c>
      <c r="G30" s="61">
        <f t="shared" si="19"/>
        <v>3.57</v>
      </c>
      <c r="H30" s="61">
        <f t="shared" ref="H30:I30" si="20">J8*$E$6/$D$22</f>
        <v>0.62050000000000005</v>
      </c>
      <c r="I30" s="61">
        <f t="shared" si="20"/>
        <v>1.095</v>
      </c>
      <c r="J30" s="61">
        <f t="shared" ref="J30:K30" si="21">J8*$E$7/$D$22</f>
        <v>0.34</v>
      </c>
      <c r="K30" s="63">
        <f t="shared" si="21"/>
        <v>0.6</v>
      </c>
    </row>
    <row r="31" spans="2:11" x14ac:dyDescent="0.3">
      <c r="C31" s="62">
        <f t="shared" si="5"/>
        <v>2020</v>
      </c>
      <c r="D31" s="61">
        <f t="shared" si="18"/>
        <v>0.31892000000000004</v>
      </c>
      <c r="E31" s="61">
        <f>E30</f>
        <v>0.56279999999999997</v>
      </c>
      <c r="F31" s="61">
        <f t="shared" ref="F31:K31" si="22">F30</f>
        <v>2.0230000000000001</v>
      </c>
      <c r="G31" s="61">
        <f t="shared" si="22"/>
        <v>3.57</v>
      </c>
      <c r="H31" s="61">
        <f t="shared" si="22"/>
        <v>0.62050000000000005</v>
      </c>
      <c r="I31" s="61">
        <f t="shared" si="22"/>
        <v>1.095</v>
      </c>
      <c r="J31" s="61">
        <f t="shared" si="22"/>
        <v>0.34</v>
      </c>
      <c r="K31" s="63">
        <f t="shared" si="22"/>
        <v>0.6</v>
      </c>
    </row>
    <row r="32" spans="2:11" x14ac:dyDescent="0.3">
      <c r="C32" s="62">
        <f t="shared" si="5"/>
        <v>2021</v>
      </c>
      <c r="D32" s="61">
        <f>D31</f>
        <v>0.31892000000000004</v>
      </c>
      <c r="E32" s="61">
        <f t="shared" ref="E32:E36" si="23">E31</f>
        <v>0.56279999999999997</v>
      </c>
      <c r="F32" s="61">
        <f t="shared" ref="F32:F36" si="24">F31</f>
        <v>2.0230000000000001</v>
      </c>
      <c r="G32" s="61">
        <f t="shared" ref="G32:G36" si="25">G31</f>
        <v>3.57</v>
      </c>
      <c r="H32" s="61">
        <f t="shared" ref="H32:H36" si="26">H31</f>
        <v>0.62050000000000005</v>
      </c>
      <c r="I32" s="61">
        <f t="shared" ref="I32:I36" si="27">I31</f>
        <v>1.095</v>
      </c>
      <c r="J32" s="61">
        <f t="shared" ref="J32:J36" si="28">J31</f>
        <v>0.34</v>
      </c>
      <c r="K32" s="63">
        <f t="shared" ref="K32:K36" si="29">K31</f>
        <v>0.6</v>
      </c>
    </row>
    <row r="33" spans="1:11" x14ac:dyDescent="0.3">
      <c r="C33" s="62">
        <f t="shared" si="5"/>
        <v>2022</v>
      </c>
      <c r="D33" s="61">
        <f t="shared" ref="D33:D36" si="30">D32</f>
        <v>0.31892000000000004</v>
      </c>
      <c r="E33" s="61">
        <f t="shared" si="23"/>
        <v>0.56279999999999997</v>
      </c>
      <c r="F33" s="61">
        <f t="shared" si="24"/>
        <v>2.0230000000000001</v>
      </c>
      <c r="G33" s="61">
        <f t="shared" si="25"/>
        <v>3.57</v>
      </c>
      <c r="H33" s="61">
        <f t="shared" si="26"/>
        <v>0.62050000000000005</v>
      </c>
      <c r="I33" s="61">
        <f t="shared" si="27"/>
        <v>1.095</v>
      </c>
      <c r="J33" s="61">
        <f t="shared" si="28"/>
        <v>0.34</v>
      </c>
      <c r="K33" s="63">
        <f t="shared" si="29"/>
        <v>0.6</v>
      </c>
    </row>
    <row r="34" spans="1:11" x14ac:dyDescent="0.3">
      <c r="C34" s="62">
        <f t="shared" si="5"/>
        <v>2023</v>
      </c>
      <c r="D34" s="61">
        <f t="shared" si="30"/>
        <v>0.31892000000000004</v>
      </c>
      <c r="E34" s="61">
        <f t="shared" si="23"/>
        <v>0.56279999999999997</v>
      </c>
      <c r="F34" s="61">
        <f t="shared" si="24"/>
        <v>2.0230000000000001</v>
      </c>
      <c r="G34" s="61">
        <f t="shared" si="25"/>
        <v>3.57</v>
      </c>
      <c r="H34" s="61">
        <f t="shared" si="26"/>
        <v>0.62050000000000005</v>
      </c>
      <c r="I34" s="61">
        <f t="shared" si="27"/>
        <v>1.095</v>
      </c>
      <c r="J34" s="61">
        <f t="shared" si="28"/>
        <v>0.34</v>
      </c>
      <c r="K34" s="63">
        <f t="shared" si="29"/>
        <v>0.6</v>
      </c>
    </row>
    <row r="35" spans="1:11" x14ac:dyDescent="0.3">
      <c r="C35" s="62">
        <f t="shared" si="5"/>
        <v>2024</v>
      </c>
      <c r="D35" s="61">
        <f t="shared" si="30"/>
        <v>0.31892000000000004</v>
      </c>
      <c r="E35" s="61">
        <f t="shared" si="23"/>
        <v>0.56279999999999997</v>
      </c>
      <c r="F35" s="61">
        <f t="shared" si="24"/>
        <v>2.0230000000000001</v>
      </c>
      <c r="G35" s="61">
        <f t="shared" si="25"/>
        <v>3.57</v>
      </c>
      <c r="H35" s="61">
        <f t="shared" si="26"/>
        <v>0.62050000000000005</v>
      </c>
      <c r="I35" s="61">
        <f t="shared" si="27"/>
        <v>1.095</v>
      </c>
      <c r="J35" s="61">
        <f t="shared" si="28"/>
        <v>0.34</v>
      </c>
      <c r="K35" s="63">
        <f t="shared" si="29"/>
        <v>0.6</v>
      </c>
    </row>
    <row r="36" spans="1:11" ht="15" thickBot="1" x14ac:dyDescent="0.35">
      <c r="C36" s="64">
        <f t="shared" si="5"/>
        <v>2025</v>
      </c>
      <c r="D36" s="65">
        <f t="shared" si="30"/>
        <v>0.31892000000000004</v>
      </c>
      <c r="E36" s="65">
        <f t="shared" si="23"/>
        <v>0.56279999999999997</v>
      </c>
      <c r="F36" s="65">
        <f t="shared" si="24"/>
        <v>2.0230000000000001</v>
      </c>
      <c r="G36" s="65">
        <f t="shared" si="25"/>
        <v>3.57</v>
      </c>
      <c r="H36" s="65">
        <f t="shared" si="26"/>
        <v>0.62050000000000005</v>
      </c>
      <c r="I36" s="65">
        <f t="shared" si="27"/>
        <v>1.095</v>
      </c>
      <c r="J36" s="65">
        <f t="shared" si="28"/>
        <v>0.34</v>
      </c>
      <c r="K36" s="66">
        <f t="shared" si="29"/>
        <v>0.6</v>
      </c>
    </row>
    <row r="38" spans="1:11" x14ac:dyDescent="0.3">
      <c r="C38" t="s">
        <v>105</v>
      </c>
      <c r="D38" s="53">
        <f>NPV($D$21,D25:D31)</f>
        <v>1.8301064321862872</v>
      </c>
      <c r="E38" s="53">
        <f t="shared" ref="E38:K38" si="31">NPV($D$21,E25:E31)</f>
        <v>4.3006133389964578</v>
      </c>
      <c r="F38" s="53">
        <f t="shared" si="31"/>
        <v>11.60888408476376</v>
      </c>
      <c r="G38" s="53">
        <f t="shared" si="31"/>
        <v>27.280009986171557</v>
      </c>
      <c r="H38" s="53">
        <f t="shared" si="31"/>
        <v>3.5607081436460275</v>
      </c>
      <c r="I38" s="53">
        <f t="shared" si="31"/>
        <v>8.3673980209685865</v>
      </c>
      <c r="J38" s="53">
        <f t="shared" si="31"/>
        <v>1.9510729554224806</v>
      </c>
      <c r="K38" s="53">
        <f t="shared" si="31"/>
        <v>4.5848756279279925</v>
      </c>
    </row>
    <row r="39" spans="1:11" x14ac:dyDescent="0.3">
      <c r="C39" t="s">
        <v>106</v>
      </c>
      <c r="D39" s="53">
        <f>NPV($D$21,D32:D36)</f>
        <v>1.3720219208158675</v>
      </c>
      <c r="E39" s="53">
        <f t="shared" ref="E39:K39" si="32">NPV($D$21,E32:E36)</f>
        <v>2.4212151543809419</v>
      </c>
      <c r="F39" s="53">
        <f t="shared" si="32"/>
        <v>8.7031241245782631</v>
      </c>
      <c r="G39" s="53">
        <f t="shared" si="32"/>
        <v>15.358454337491052</v>
      </c>
      <c r="H39" s="53">
        <f t="shared" si="32"/>
        <v>2.6694456348496356</v>
      </c>
      <c r="I39" s="53">
        <f t="shared" si="32"/>
        <v>4.7107864144405323</v>
      </c>
      <c r="J39" s="53">
        <f t="shared" si="32"/>
        <v>1.4627099369039098</v>
      </c>
      <c r="K39" s="53">
        <f t="shared" si="32"/>
        <v>2.5812528298304285</v>
      </c>
    </row>
    <row r="40" spans="1:11" ht="4.2" customHeight="1" x14ac:dyDescent="0.3">
      <c r="C40" s="82"/>
      <c r="D40" s="83"/>
      <c r="E40" s="83"/>
      <c r="F40" s="83"/>
      <c r="G40" s="83"/>
      <c r="H40" s="83"/>
      <c r="I40" s="83"/>
      <c r="J40" s="83"/>
      <c r="K40" s="83"/>
    </row>
    <row r="41" spans="1:11" x14ac:dyDescent="0.3">
      <c r="A41" s="97" t="s">
        <v>114</v>
      </c>
      <c r="B41" s="97"/>
      <c r="C41" t="s">
        <v>107</v>
      </c>
      <c r="D41" s="53">
        <f>SUM(D25:D31)</f>
        <v>2.2324400000000004</v>
      </c>
      <c r="E41" s="53">
        <f t="shared" ref="E41:K41" si="33">SUM(E25:E31)</f>
        <v>5.1121000000000008</v>
      </c>
      <c r="F41" s="53">
        <f t="shared" si="33"/>
        <v>14.161</v>
      </c>
      <c r="G41" s="53">
        <f t="shared" si="33"/>
        <v>32.427500000000002</v>
      </c>
      <c r="H41" s="53">
        <f t="shared" si="33"/>
        <v>4.3434999999999997</v>
      </c>
      <c r="I41" s="53">
        <f t="shared" si="33"/>
        <v>9.9462500000000009</v>
      </c>
      <c r="J41" s="53">
        <f t="shared" si="33"/>
        <v>2.38</v>
      </c>
      <c r="K41" s="53">
        <f t="shared" si="33"/>
        <v>5.4499999999999993</v>
      </c>
    </row>
    <row r="42" spans="1:11" x14ac:dyDescent="0.3">
      <c r="A42" s="97"/>
      <c r="B42" s="97"/>
      <c r="C42" t="s">
        <v>108</v>
      </c>
      <c r="D42" s="53">
        <f>SUM(D32:D36)</f>
        <v>1.5946000000000002</v>
      </c>
      <c r="E42" s="53">
        <f t="shared" ref="E42:K42" si="34">SUM(E32:E36)</f>
        <v>2.8140000000000001</v>
      </c>
      <c r="F42" s="53">
        <f t="shared" si="34"/>
        <v>10.115</v>
      </c>
      <c r="G42" s="53">
        <f t="shared" si="34"/>
        <v>17.849999999999998</v>
      </c>
      <c r="H42" s="53">
        <f t="shared" si="34"/>
        <v>3.1025</v>
      </c>
      <c r="I42" s="53">
        <f t="shared" si="34"/>
        <v>5.4749999999999996</v>
      </c>
      <c r="J42" s="53">
        <f t="shared" si="34"/>
        <v>1.7000000000000002</v>
      </c>
      <c r="K42" s="53">
        <f t="shared" si="34"/>
        <v>3</v>
      </c>
    </row>
    <row r="43" spans="1:11" ht="4.2" customHeight="1" x14ac:dyDescent="0.3">
      <c r="C43" s="82"/>
      <c r="D43" s="83"/>
      <c r="E43" s="83"/>
      <c r="F43" s="83"/>
      <c r="G43" s="83"/>
      <c r="H43" s="83"/>
      <c r="I43" s="83"/>
      <c r="J43" s="83"/>
      <c r="K43" s="83"/>
    </row>
    <row r="44" spans="1:11" x14ac:dyDescent="0.3">
      <c r="C44" t="s">
        <v>115</v>
      </c>
      <c r="D44" s="53">
        <f>D41/D38</f>
        <v>1.2198416227263222</v>
      </c>
      <c r="E44" s="53">
        <f t="shared" ref="E44:K44" si="35">E41/E38</f>
        <v>1.1886909138390251</v>
      </c>
      <c r="F44" s="53">
        <f t="shared" si="35"/>
        <v>1.219841622726322</v>
      </c>
      <c r="G44" s="53">
        <f t="shared" si="35"/>
        <v>1.1886909138390251</v>
      </c>
      <c r="H44" s="53">
        <f t="shared" si="35"/>
        <v>1.219841622726322</v>
      </c>
      <c r="I44" s="53">
        <f t="shared" si="35"/>
        <v>1.1886909138390254</v>
      </c>
      <c r="J44" s="53">
        <f t="shared" si="35"/>
        <v>1.219841622726322</v>
      </c>
      <c r="K44" s="53">
        <f t="shared" si="35"/>
        <v>1.1886909138390251</v>
      </c>
    </row>
    <row r="45" spans="1:11" x14ac:dyDescent="0.3">
      <c r="C45" t="s">
        <v>115</v>
      </c>
      <c r="D45" s="53">
        <f>D42/D39</f>
        <v>1.162226328754119</v>
      </c>
      <c r="E45" s="53">
        <f t="shared" ref="E45:K45" si="36">E42/E39</f>
        <v>1.1622263287541192</v>
      </c>
      <c r="F45" s="53">
        <f t="shared" si="36"/>
        <v>1.162226328754119</v>
      </c>
      <c r="G45" s="53">
        <f t="shared" si="36"/>
        <v>1.1622263287541188</v>
      </c>
      <c r="H45" s="53">
        <f t="shared" si="36"/>
        <v>1.1622263287541188</v>
      </c>
      <c r="I45" s="53">
        <f t="shared" si="36"/>
        <v>1.162226328754119</v>
      </c>
      <c r="J45" s="53">
        <f t="shared" si="36"/>
        <v>1.162226328754119</v>
      </c>
      <c r="K45" s="53">
        <f t="shared" si="36"/>
        <v>1.1622263287541192</v>
      </c>
    </row>
    <row r="46" spans="1:11" ht="4.2" customHeight="1" x14ac:dyDescent="0.3">
      <c r="C46" s="82"/>
      <c r="D46" s="83"/>
      <c r="E46" s="83"/>
      <c r="F46" s="83"/>
      <c r="G46" s="83"/>
      <c r="H46" s="83"/>
      <c r="I46" s="83"/>
      <c r="J46" s="83"/>
      <c r="K46" s="83"/>
    </row>
    <row r="47" spans="1:11" x14ac:dyDescent="0.3">
      <c r="D47" s="53"/>
      <c r="E47" s="53"/>
      <c r="F47" s="53"/>
      <c r="G47" s="53"/>
      <c r="H47" s="53"/>
      <c r="I47" s="53"/>
      <c r="J47" s="53"/>
      <c r="K47" s="53"/>
    </row>
    <row r="48" spans="1:11" x14ac:dyDescent="0.3">
      <c r="D48" s="53"/>
      <c r="E48" s="53"/>
      <c r="F48" s="53"/>
      <c r="G48" s="53"/>
      <c r="H48" s="53"/>
      <c r="I48" s="53"/>
      <c r="J48" s="53"/>
      <c r="K48" s="53"/>
    </row>
    <row r="49" spans="4:11" x14ac:dyDescent="0.3">
      <c r="D49" s="53"/>
      <c r="E49" s="53"/>
      <c r="F49" s="53"/>
      <c r="G49" s="53"/>
      <c r="H49" s="53"/>
      <c r="I49" s="53"/>
      <c r="J49" s="53"/>
      <c r="K49" s="53"/>
    </row>
    <row r="61" spans="4:11" x14ac:dyDescent="0.3">
      <c r="D61" s="53"/>
      <c r="E61" s="53"/>
      <c r="F61" s="53"/>
    </row>
    <row r="62" spans="4:11" x14ac:dyDescent="0.3">
      <c r="D62" s="53"/>
      <c r="E62" s="53"/>
      <c r="F62" s="53"/>
    </row>
    <row r="64" spans="4:11" x14ac:dyDescent="0.3">
      <c r="D64" s="53"/>
    </row>
    <row r="66" spans="4:4" x14ac:dyDescent="0.3">
      <c r="D66" s="53"/>
    </row>
  </sheetData>
  <mergeCells count="14">
    <mergeCell ref="A41:B42"/>
    <mergeCell ref="F10:G10"/>
    <mergeCell ref="F23:G23"/>
    <mergeCell ref="H23:I23"/>
    <mergeCell ref="J23:K23"/>
    <mergeCell ref="C10:C11"/>
    <mergeCell ref="D10:E10"/>
    <mergeCell ref="D23:E23"/>
    <mergeCell ref="C23:C24"/>
    <mergeCell ref="B10:B11"/>
    <mergeCell ref="B12:B13"/>
    <mergeCell ref="B14:B15"/>
    <mergeCell ref="B16:B17"/>
    <mergeCell ref="B18:B19"/>
  </mergeCells>
  <hyperlinks>
    <hyperlink ref="E4" location="_ftn1" display="_ftn1"/>
    <hyperlink ref="E5" location="_ftn2" display="_ftn2"/>
    <hyperlink ref="E6" location="_ftn3" display="_ftn3"/>
    <hyperlink ref="E7" location="_ftn4" display="_ftn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LED Calculations for Work Paper</vt:lpstr>
      <vt:lpstr>LED Examples</vt:lpstr>
      <vt:lpstr>LED Replacement Cost</vt:lpstr>
      <vt:lpstr>'LED Calculations for Work Paper'!_ftn1</vt:lpstr>
      <vt:lpstr>'LED Calculations for Work Paper'!_ftn2</vt:lpstr>
      <vt:lpstr>'LED Calculations for Work Paper'!_ftn3</vt:lpstr>
      <vt:lpstr>'LED Calculations for Work Paper'!_ftn7</vt:lpstr>
      <vt:lpstr>'LED Calculations for Work Paper'!_ftnref1</vt:lpstr>
      <vt:lpstr>'LED Calculations for Work Paper'!_ftnref2</vt:lpstr>
      <vt:lpstr>'LED Calculations for Work Paper'!_ftnref3</vt:lpstr>
      <vt:lpstr>'LED Calculations for Work Paper'!_ftnref4</vt:lpstr>
      <vt:lpstr>'LED Calculations for Work Paper'!_ftnref5</vt:lpstr>
      <vt:lpstr>'LED Calculations for Work Paper'!_ftnref6</vt:lpstr>
      <vt:lpstr>'LED Calculations for Work Paper'!_ftnref7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Sutter</dc:creator>
  <cp:lastModifiedBy>Mary Sutter</cp:lastModifiedBy>
  <dcterms:created xsi:type="dcterms:W3CDTF">2013-11-05T21:28:51Z</dcterms:created>
  <dcterms:modified xsi:type="dcterms:W3CDTF">2013-11-11T15:49:21Z</dcterms:modified>
</cp:coreProperties>
</file>