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715" yWindow="3825" windowWidth="20610" windowHeight="3210" activeTab="1"/>
  </bookViews>
  <sheets>
    <sheet name="Standard CFLs" sheetId="1" r:id="rId1"/>
    <sheet name="Specialty CFLs" sheetId="3" r:id="rId2"/>
    <sheet name="Fixtures" sheetId="4" r:id="rId3"/>
    <sheet name="Direct Install" sheetId="5" r:id="rId4"/>
    <sheet name="Summary" sheetId="6" r:id="rId5"/>
  </sheets>
  <calcPr calcId="145621"/>
</workbook>
</file>

<file path=xl/calcChain.xml><?xml version="1.0" encoding="utf-8"?>
<calcChain xmlns="http://schemas.openxmlformats.org/spreadsheetml/2006/main">
  <c r="H3" i="5" l="1"/>
  <c r="I3" i="3"/>
  <c r="H4" i="3"/>
  <c r="H3" i="3"/>
  <c r="I3" i="1"/>
  <c r="H4" i="1"/>
  <c r="H3" i="1"/>
  <c r="A23" i="5" l="1"/>
  <c r="J3" i="4"/>
  <c r="I3" i="4"/>
  <c r="B23" i="5" l="1"/>
  <c r="J3" i="5" s="1"/>
  <c r="E10" i="6" s="1"/>
  <c r="F10" i="5" l="1"/>
  <c r="F9" i="5"/>
  <c r="I3" i="5" s="1"/>
  <c r="I4" i="5"/>
  <c r="F10" i="4"/>
  <c r="L4" i="4" s="1"/>
  <c r="F9" i="4"/>
  <c r="L3" i="4" s="1"/>
  <c r="K4" i="4"/>
  <c r="K3" i="4"/>
  <c r="M3" i="4" s="1"/>
  <c r="E9" i="6" s="1"/>
  <c r="E8" i="6"/>
  <c r="N3" i="4" l="1"/>
  <c r="F9" i="6" s="1"/>
  <c r="O3" i="4" l="1"/>
  <c r="P3" i="4" l="1"/>
  <c r="H9" i="6" s="1"/>
  <c r="G9" i="6"/>
  <c r="K3" i="3"/>
  <c r="G8" i="6" s="1"/>
  <c r="J3" i="3"/>
  <c r="F8" i="6" s="1"/>
  <c r="L3" i="3"/>
  <c r="H8" i="6" s="1"/>
  <c r="E7" i="6" l="1"/>
  <c r="J3" i="1"/>
  <c r="F7" i="6" s="1"/>
  <c r="K3" i="1"/>
  <c r="L3" i="1" l="1"/>
  <c r="H7" i="6" s="1"/>
  <c r="G7" i="6"/>
</calcChain>
</file>

<file path=xl/sharedStrings.xml><?xml version="1.0" encoding="utf-8"?>
<sst xmlns="http://schemas.openxmlformats.org/spreadsheetml/2006/main" count="135" uniqueCount="60">
  <si>
    <t>PY1</t>
  </si>
  <si>
    <t>PY2</t>
  </si>
  <si>
    <t>PY3</t>
  </si>
  <si>
    <t>1st year ISR</t>
  </si>
  <si>
    <t>Weighted average</t>
  </si>
  <si>
    <t>3 year bulb sales</t>
  </si>
  <si>
    <t>Weighted average 1st year ISR</t>
  </si>
  <si>
    <t>2nd year</t>
  </si>
  <si>
    <t>3rd year</t>
  </si>
  <si>
    <t>Final</t>
  </si>
  <si>
    <t>ComEd</t>
  </si>
  <si>
    <t>Ameren</t>
  </si>
  <si>
    <t>Annual Sales</t>
  </si>
  <si>
    <t>Total</t>
  </si>
  <si>
    <t>% future installs installed in year 2</t>
  </si>
  <si>
    <t>% future installs installed in year 3</t>
  </si>
  <si>
    <t>% never installed</t>
  </si>
  <si>
    <t># sampled</t>
  </si>
  <si>
    <t>Annual DI Installs</t>
  </si>
  <si>
    <t>Single Family Direct Install</t>
  </si>
  <si>
    <t>CFLs</t>
  </si>
  <si>
    <t>Attrition Rate</t>
  </si>
  <si>
    <t>Thrown Away</t>
  </si>
  <si>
    <t>Stored</t>
  </si>
  <si>
    <t>CFL replaced CFL</t>
  </si>
  <si>
    <t>% Participants Surveyed Removed CFLs Due to Failure (not % of bulbs)</t>
  </si>
  <si>
    <t>Source</t>
  </si>
  <si>
    <t>ComEd PY2</t>
  </si>
  <si>
    <t>ComEd PY2 SFHEP Evaluation at pages 23-28</t>
  </si>
  <si>
    <t>ComEd PY3-All Electric</t>
  </si>
  <si>
    <t>ComEd PY3 SF Evaluation at pages 40-45</t>
  </si>
  <si>
    <t>ComEd PY3-Air Sealing Pilot</t>
  </si>
  <si>
    <t>ComEd PY3 SF Evaluation at pages 55-57</t>
  </si>
  <si>
    <t>ComEd PY3-Direct Install Joint</t>
  </si>
  <si>
    <t>ComEd PY3 SF Evaluation at pages 62-64</t>
  </si>
  <si>
    <t>ComEd PY3-Retrofit Pilot Joint Nicor</t>
  </si>
  <si>
    <t>ComEd PY3 SF Evaluation at pages 80-82</t>
  </si>
  <si>
    <t>Ameren PY2 - 15 site visits</t>
  </si>
  <si>
    <t xml:space="preserve">Based on "Appendix C. Site Visit Form" in the PY2 Report, it appears the data has been collected to estimate an ISR for CFLs. </t>
  </si>
  <si>
    <t>Ameren PY2 HEP Evaluation at page 59</t>
  </si>
  <si>
    <t>See below</t>
  </si>
  <si>
    <t>3 year installs</t>
  </si>
  <si>
    <t># surveyed</t>
  </si>
  <si>
    <t># bulbs</t>
  </si>
  <si>
    <t># surveys</t>
  </si>
  <si>
    <t>Standard CFLs</t>
  </si>
  <si>
    <t>Specialty CFLs</t>
  </si>
  <si>
    <t>Fixtures</t>
  </si>
  <si>
    <t>Direct Install</t>
  </si>
  <si>
    <t>PY4</t>
  </si>
  <si>
    <t>PY5</t>
  </si>
  <si>
    <t>Bulb Sales</t>
  </si>
  <si>
    <t>Program Year</t>
  </si>
  <si>
    <t>Bulbs</t>
  </si>
  <si>
    <t>ISR</t>
  </si>
  <si>
    <t>EPY3</t>
  </si>
  <si>
    <t>EPY4</t>
  </si>
  <si>
    <t>EPY5</t>
  </si>
  <si>
    <t>3-year Weighted Average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</si>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</sst>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rgb="FFFFFFFF"/>
      <name val="Calibri"/>
    </font>
    <font>
      <b/>
      <sz val="11"/>
      <color rgb="FFFFFFFF"/>
      <name val="Calibri"/>
    </font>
    <font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9D9D"/>
        <bgColor indexed="64"/>
      </patternFill>
    </fill>
    <fill>
      <patternFill patternType="solid">
        <fgColor rgb="FFDEDFDF"/>
        <bgColor indexed="64"/>
      </patternFill>
    </fill>
    <fill>
      <patternFill patternType="solid">
        <fgColor rgb="FFEFF0F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medium">
        <color rgb="FFFFFFFF"/>
      </top>
      <bottom style="thick">
        <color rgb="FFFFFFFF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/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164" fontId="0" fillId="0" borderId="13" xfId="2" applyNumberFormat="1" applyFont="1" applyBorder="1" applyAlignment="1">
      <alignment horizontal="center" vertical="center"/>
    </xf>
    <xf numFmtId="165" fontId="0" fillId="0" borderId="14" xfId="1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0" fontId="0" fillId="0" borderId="0" xfId="2" applyNumberFormat="1" applyFont="1" applyAlignment="1">
      <alignment horizontal="center" vertical="center"/>
    </xf>
    <xf numFmtId="9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/>
    <xf numFmtId="0" fontId="0" fillId="0" borderId="18" xfId="0" applyBorder="1" applyAlignment="1">
      <alignment wrapText="1"/>
    </xf>
    <xf numFmtId="9" fontId="0" fillId="0" borderId="18" xfId="2" applyFont="1" applyBorder="1" applyAlignment="1">
      <alignment horizontal="center" wrapText="1"/>
    </xf>
    <xf numFmtId="164" fontId="0" fillId="0" borderId="18" xfId="2" applyNumberFormat="1" applyFont="1" applyBorder="1" applyAlignment="1">
      <alignment horizontal="center" wrapText="1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165" fontId="2" fillId="0" borderId="18" xfId="1" applyNumberFormat="1" applyFont="1" applyBorder="1" applyAlignment="1">
      <alignment horizontal="center" vertical="center"/>
    </xf>
    <xf numFmtId="3" fontId="4" fillId="0" borderId="0" xfId="0" applyNumberFormat="1" applyFont="1"/>
    <xf numFmtId="2" fontId="0" fillId="0" borderId="7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1" applyNumberFormat="1" applyFont="1" applyBorder="1" applyAlignment="1">
      <alignment horizontal="center" vertical="center"/>
    </xf>
    <xf numFmtId="165" fontId="1" fillId="0" borderId="18" xfId="1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0" borderId="18" xfId="2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164" fontId="0" fillId="0" borderId="36" xfId="2" applyNumberFormat="1" applyFont="1" applyBorder="1" applyAlignment="1">
      <alignment horizontal="center" vertical="center"/>
    </xf>
    <xf numFmtId="164" fontId="0" fillId="0" borderId="37" xfId="2" applyNumberFormat="1" applyFont="1" applyBorder="1" applyAlignment="1">
      <alignment horizontal="center" vertical="center"/>
    </xf>
    <xf numFmtId="164" fontId="0" fillId="0" borderId="39" xfId="2" applyNumberFormat="1" applyFont="1" applyBorder="1" applyAlignment="1">
      <alignment horizontal="center" vertical="center"/>
    </xf>
    <xf numFmtId="164" fontId="0" fillId="3" borderId="17" xfId="2" applyNumberFormat="1" applyFont="1" applyFill="1" applyBorder="1" applyAlignment="1">
      <alignment horizontal="center" vertical="center"/>
    </xf>
    <xf numFmtId="164" fontId="0" fillId="3" borderId="15" xfId="2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40" xfId="0" applyBorder="1"/>
    <xf numFmtId="0" fontId="0" fillId="0" borderId="12" xfId="0" applyBorder="1"/>
    <xf numFmtId="164" fontId="0" fillId="0" borderId="35" xfId="2" applyNumberFormat="1" applyFont="1" applyBorder="1" applyAlignment="1">
      <alignment horizontal="center" vertical="center"/>
    </xf>
    <xf numFmtId="164" fontId="0" fillId="0" borderId="38" xfId="2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6" borderId="48" xfId="0" applyFont="1" applyFill="1" applyBorder="1" applyAlignment="1">
      <alignment horizontal="center" vertical="center" wrapText="1" readingOrder="1"/>
    </xf>
    <xf numFmtId="0" fontId="6" fillId="4" borderId="48" xfId="0" applyFont="1" applyFill="1" applyBorder="1" applyAlignment="1">
      <alignment horizontal="center" vertical="center" wrapText="1" readingOrder="1"/>
    </xf>
    <xf numFmtId="3" fontId="7" fillId="5" borderId="48" xfId="0" applyNumberFormat="1" applyFont="1" applyFill="1" applyBorder="1" applyAlignment="1">
      <alignment horizontal="center" vertical="center" wrapText="1" readingOrder="1"/>
    </xf>
    <xf numFmtId="10" fontId="7" fillId="5" borderId="48" xfId="0" applyNumberFormat="1" applyFont="1" applyFill="1" applyBorder="1" applyAlignment="1">
      <alignment horizontal="center" vertical="center" wrapText="1" readingOrder="1"/>
    </xf>
    <xf numFmtId="3" fontId="7" fillId="6" borderId="48" xfId="0" applyNumberFormat="1" applyFont="1" applyFill="1" applyBorder="1" applyAlignment="1">
      <alignment horizontal="center" vertical="center" wrapText="1" readingOrder="1"/>
    </xf>
    <xf numFmtId="10" fontId="7" fillId="6" borderId="48" xfId="0" applyNumberFormat="1" applyFont="1" applyFill="1" applyBorder="1" applyAlignment="1">
      <alignment horizontal="center" vertical="center" wrapText="1" readingOrder="1"/>
    </xf>
    <xf numFmtId="165" fontId="0" fillId="0" borderId="15" xfId="1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66" fontId="2" fillId="0" borderId="35" xfId="0" applyNumberFormat="1" applyFont="1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165" fontId="2" fillId="0" borderId="37" xfId="1" applyNumberFormat="1" applyFont="1" applyBorder="1" applyAlignment="1">
      <alignment horizontal="center" vertical="center"/>
    </xf>
    <xf numFmtId="165" fontId="0" fillId="0" borderId="50" xfId="1" applyNumberFormat="1" applyFont="1" applyBorder="1" applyAlignment="1">
      <alignment horizontal="center" vertical="center"/>
    </xf>
    <xf numFmtId="165" fontId="0" fillId="0" borderId="20" xfId="1" applyNumberFormat="1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165" fontId="1" fillId="0" borderId="36" xfId="1" applyNumberFormat="1" applyFont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65" fontId="0" fillId="0" borderId="49" xfId="1" applyNumberFormat="1" applyFont="1" applyBorder="1" applyAlignment="1">
      <alignment horizontal="center" vertical="center"/>
    </xf>
    <xf numFmtId="165" fontId="1" fillId="0" borderId="17" xfId="1" applyNumberFormat="1" applyFont="1" applyBorder="1" applyAlignment="1">
      <alignment horizontal="center" vertical="center"/>
    </xf>
    <xf numFmtId="165" fontId="0" fillId="0" borderId="56" xfId="1" applyNumberFormat="1" applyFont="1" applyBorder="1" applyAlignment="1">
      <alignment horizontal="center" vertical="center"/>
    </xf>
    <xf numFmtId="0" fontId="5" fillId="4" borderId="41" xfId="0" applyFont="1" applyFill="1" applyBorder="1" applyAlignment="1">
      <alignment horizontal="left" vertical="center" wrapText="1" readingOrder="1"/>
    </xf>
    <xf numFmtId="0" fontId="5" fillId="4" borderId="42" xfId="0" applyFont="1" applyFill="1" applyBorder="1" applyAlignment="1">
      <alignment horizontal="left" vertical="center" wrapText="1" readingOrder="1"/>
    </xf>
    <xf numFmtId="0" fontId="5" fillId="4" borderId="43" xfId="0" applyFont="1" applyFill="1" applyBorder="1" applyAlignment="1">
      <alignment horizontal="left" vertical="center" wrapText="1" readingOrder="1"/>
    </xf>
    <xf numFmtId="0" fontId="6" fillId="4" borderId="44" xfId="0" applyFont="1" applyFill="1" applyBorder="1" applyAlignment="1">
      <alignment horizontal="center" vertical="center" wrapText="1" readingOrder="1"/>
    </xf>
    <xf numFmtId="0" fontId="6" fillId="4" borderId="45" xfId="0" applyFont="1" applyFill="1" applyBorder="1" applyAlignment="1">
      <alignment horizontal="center" vertical="center" wrapText="1" readingOrder="1"/>
    </xf>
    <xf numFmtId="0" fontId="7" fillId="5" borderId="46" xfId="0" applyFont="1" applyFill="1" applyBorder="1" applyAlignment="1">
      <alignment horizontal="center" vertical="center" wrapText="1" readingOrder="1"/>
    </xf>
    <xf numFmtId="0" fontId="7" fillId="5" borderId="47" xfId="0" applyFont="1" applyFill="1" applyBorder="1" applyAlignment="1">
      <alignment horizontal="center" vertical="center" wrapText="1" readingOrder="1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2" fillId="2" borderId="9" xfId="2" applyNumberFormat="1" applyFont="1" applyFill="1" applyBorder="1" applyAlignment="1">
      <alignment horizontal="center" vertical="center"/>
    </xf>
    <xf numFmtId="164" fontId="2" fillId="2" borderId="15" xfId="2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64" fontId="2" fillId="2" borderId="7" xfId="2" applyNumberFormat="1" applyFont="1" applyFill="1" applyBorder="1" applyAlignment="1">
      <alignment horizontal="center" vertical="center"/>
    </xf>
    <xf numFmtId="164" fontId="2" fillId="2" borderId="13" xfId="2" applyNumberFormat="1" applyFont="1" applyFill="1" applyBorder="1" applyAlignment="1">
      <alignment horizontal="center" vertical="center"/>
    </xf>
    <xf numFmtId="164" fontId="2" fillId="2" borderId="11" xfId="2" applyNumberFormat="1" applyFont="1" applyFill="1" applyBorder="1" applyAlignment="1">
      <alignment horizontal="center" vertical="center"/>
    </xf>
    <xf numFmtId="164" fontId="2" fillId="2" borderId="17" xfId="2" applyNumberFormat="1" applyFont="1" applyFill="1" applyBorder="1" applyAlignment="1">
      <alignment horizontal="center" vertical="center"/>
    </xf>
    <xf numFmtId="164" fontId="2" fillId="2" borderId="37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2" fillId="2" borderId="35" xfId="2" applyNumberFormat="1" applyFont="1" applyFill="1" applyBorder="1" applyAlignment="1">
      <alignment horizontal="center" vertical="center"/>
    </xf>
    <xf numFmtId="164" fontId="2" fillId="2" borderId="36" xfId="2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2" fillId="2" borderId="21" xfId="2" applyNumberFormat="1" applyFont="1" applyFill="1" applyBorder="1" applyAlignment="1">
      <alignment horizontal="center" vertical="center"/>
    </xf>
    <xf numFmtId="164" fontId="2" fillId="2" borderId="22" xfId="2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E1" workbookViewId="0">
      <selection activeCell="F7" sqref="F7"/>
    </sheetView>
  </sheetViews>
  <sheetFormatPr defaultRowHeight="15" x14ac:dyDescent="0.25"/>
  <cols>
    <col min="1" max="2" width="9.140625" style="1"/>
    <col min="3" max="6" width="12" style="1" customWidth="1"/>
    <col min="7" max="7" width="10.5703125" style="1" customWidth="1"/>
    <col min="8" max="8" width="16.85546875" style="1" customWidth="1"/>
    <col min="9" max="9" width="11.7109375" style="1" customWidth="1"/>
    <col min="10" max="16384" width="9.140625" style="1"/>
  </cols>
  <sheetData>
    <row r="1" spans="1:12" ht="15.75" thickBot="1" x14ac:dyDescent="0.3">
      <c r="B1" s="95" t="s">
        <v>2</v>
      </c>
      <c r="C1" s="96"/>
      <c r="D1" s="95" t="s">
        <v>49</v>
      </c>
      <c r="E1" s="99"/>
      <c r="F1" s="95" t="s">
        <v>50</v>
      </c>
      <c r="G1" s="96"/>
    </row>
    <row r="2" spans="1:12" ht="45.75" thickBot="1" x14ac:dyDescent="0.3">
      <c r="B2" s="2" t="s">
        <v>3</v>
      </c>
      <c r="C2" s="63" t="s">
        <v>51</v>
      </c>
      <c r="D2" s="2" t="s">
        <v>3</v>
      </c>
      <c r="E2" s="62" t="s">
        <v>51</v>
      </c>
      <c r="F2" s="2" t="s">
        <v>3</v>
      </c>
      <c r="G2" s="63" t="s">
        <v>51</v>
      </c>
      <c r="H2" s="78" t="s">
        <v>5</v>
      </c>
      <c r="I2" s="2" t="s">
        <v>6</v>
      </c>
      <c r="J2" s="6" t="s">
        <v>7</v>
      </c>
      <c r="K2" s="7" t="s">
        <v>8</v>
      </c>
      <c r="L2" s="4" t="s">
        <v>9</v>
      </c>
    </row>
    <row r="3" spans="1:12" x14ac:dyDescent="0.25">
      <c r="A3" s="8" t="s">
        <v>10</v>
      </c>
      <c r="B3" s="71">
        <v>0.70399999999999996</v>
      </c>
      <c r="C3" s="72">
        <v>9893196</v>
      </c>
      <c r="D3" s="73">
        <v>0.69699999999999995</v>
      </c>
      <c r="E3" s="74">
        <v>11419752</v>
      </c>
      <c r="F3" s="71">
        <v>0.76</v>
      </c>
      <c r="G3" s="75">
        <v>9633227</v>
      </c>
      <c r="H3" s="76">
        <f>C3+E3+G3</f>
        <v>30946175</v>
      </c>
      <c r="I3" s="100">
        <f>((B3*C3)+(D3*E3)+(F3*G3)+(B4*C4)+(D4*E4)+(F4*G4))/SUM(C3,E3,G3,C4,E4,G4)</f>
        <v>0.72187777059815894</v>
      </c>
      <c r="J3" s="102">
        <f>(1-$J$10-$I$3)*J8</f>
        <v>0.13938600387699418</v>
      </c>
      <c r="K3" s="102">
        <f>(1-$J$10-$I$3)*J9</f>
        <v>0.11873622552484689</v>
      </c>
      <c r="L3" s="97">
        <f>I3+J3+K3</f>
        <v>0.98</v>
      </c>
    </row>
    <row r="4" spans="1:12" ht="15.75" thickBot="1" x14ac:dyDescent="0.3">
      <c r="A4" s="15" t="s">
        <v>11</v>
      </c>
      <c r="B4" s="16"/>
      <c r="C4" s="70"/>
      <c r="D4" s="16"/>
      <c r="E4" s="17"/>
      <c r="F4" s="16">
        <v>0.76</v>
      </c>
      <c r="G4" s="70">
        <v>2458570</v>
      </c>
      <c r="H4" s="77">
        <f>C4+E4+G4</f>
        <v>2458570</v>
      </c>
      <c r="I4" s="101"/>
      <c r="J4" s="103"/>
      <c r="K4" s="103"/>
      <c r="L4" s="98"/>
    </row>
    <row r="8" spans="1:12" x14ac:dyDescent="0.25">
      <c r="I8" s="23" t="s">
        <v>14</v>
      </c>
      <c r="J8" s="1">
        <v>0.54</v>
      </c>
    </row>
    <row r="9" spans="1:12" x14ac:dyDescent="0.25">
      <c r="I9" s="23" t="s">
        <v>15</v>
      </c>
      <c r="J9" s="1">
        <v>0.46</v>
      </c>
      <c r="K9" s="24"/>
      <c r="L9" s="25"/>
    </row>
    <row r="10" spans="1:12" x14ac:dyDescent="0.25">
      <c r="I10" s="23" t="s">
        <v>16</v>
      </c>
      <c r="J10" s="1">
        <v>0.02</v>
      </c>
    </row>
    <row r="12" spans="1:12" ht="15.75" thickBot="1" x14ac:dyDescent="0.3"/>
    <row r="13" spans="1:12" ht="21.75" thickBot="1" x14ac:dyDescent="0.3">
      <c r="B13" s="88" t="s">
        <v>10</v>
      </c>
      <c r="C13" s="89"/>
      <c r="D13" s="89"/>
      <c r="E13" s="89"/>
      <c r="F13" s="90"/>
    </row>
    <row r="14" spans="1:12" ht="16.5" thickTop="1" thickBot="1" x14ac:dyDescent="0.3">
      <c r="B14" s="91" t="s">
        <v>52</v>
      </c>
      <c r="C14" s="93" t="s">
        <v>45</v>
      </c>
      <c r="D14" s="94"/>
      <c r="E14" s="93" t="s">
        <v>46</v>
      </c>
      <c r="F14" s="94"/>
    </row>
    <row r="15" spans="1:12" ht="15.75" thickBot="1" x14ac:dyDescent="0.3">
      <c r="B15" s="92"/>
      <c r="C15" s="64" t="s">
        <v>53</v>
      </c>
      <c r="D15" s="64" t="s">
        <v>54</v>
      </c>
      <c r="E15" s="64" t="s">
        <v>53</v>
      </c>
      <c r="F15" s="64" t="s">
        <v>54</v>
      </c>
    </row>
    <row r="16" spans="1:12" ht="15.75" thickBot="1" x14ac:dyDescent="0.3">
      <c r="B16" s="65" t="s">
        <v>55</v>
      </c>
      <c r="C16" s="66">
        <v>9893196</v>
      </c>
      <c r="D16" s="67">
        <v>0.70399999999999996</v>
      </c>
      <c r="E16" s="66">
        <v>1217723</v>
      </c>
      <c r="F16" s="67">
        <v>0.77700000000000002</v>
      </c>
    </row>
    <row r="17" spans="2:6" ht="15.75" thickBot="1" x14ac:dyDescent="0.3">
      <c r="B17" s="65" t="s">
        <v>56</v>
      </c>
      <c r="C17" s="68">
        <v>11419752</v>
      </c>
      <c r="D17" s="69">
        <v>0.69699999999999995</v>
      </c>
      <c r="E17" s="68">
        <v>1097670</v>
      </c>
      <c r="F17" s="69">
        <v>0.755</v>
      </c>
    </row>
    <row r="18" spans="2:6" ht="15.75" thickBot="1" x14ac:dyDescent="0.3">
      <c r="B18" s="65" t="s">
        <v>57</v>
      </c>
      <c r="C18" s="66">
        <v>9633227</v>
      </c>
      <c r="D18" s="67">
        <v>0.76</v>
      </c>
      <c r="E18" s="66">
        <v>1197896</v>
      </c>
      <c r="F18" s="67">
        <v>0.91600000000000004</v>
      </c>
    </row>
    <row r="19" spans="2:6" ht="60.75" thickBot="1" x14ac:dyDescent="0.3">
      <c r="B19" s="65" t="s">
        <v>58</v>
      </c>
      <c r="C19" s="64" t="s">
        <v>59</v>
      </c>
      <c r="D19" s="69">
        <v>0.71899999999999997</v>
      </c>
      <c r="E19" s="64" t="s">
        <v>59</v>
      </c>
      <c r="F19" s="69">
        <v>0.81699999999999995</v>
      </c>
    </row>
    <row r="20" spans="2:6" x14ac:dyDescent="0.25">
      <c r="B20" s="26"/>
      <c r="C20" s="26"/>
    </row>
    <row r="21" spans="2:6" x14ac:dyDescent="0.25">
      <c r="C21" s="26"/>
    </row>
    <row r="22" spans="2:6" x14ac:dyDescent="0.25">
      <c r="C22" s="26"/>
    </row>
    <row r="23" spans="2:6" x14ac:dyDescent="0.25">
      <c r="C23" s="26"/>
    </row>
    <row r="24" spans="2:6" x14ac:dyDescent="0.25">
      <c r="C24" s="26"/>
    </row>
  </sheetData>
  <mergeCells count="11">
    <mergeCell ref="L3:L4"/>
    <mergeCell ref="D1:E1"/>
    <mergeCell ref="F1:G1"/>
    <mergeCell ref="I3:I4"/>
    <mergeCell ref="J3:J4"/>
    <mergeCell ref="K3:K4"/>
    <mergeCell ref="B13:F13"/>
    <mergeCell ref="B14:B15"/>
    <mergeCell ref="C14:D14"/>
    <mergeCell ref="E14:F14"/>
    <mergeCell ref="B1:C1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H1" workbookViewId="0">
      <selection activeCell="F16" sqref="B6:F16"/>
    </sheetView>
  </sheetViews>
  <sheetFormatPr defaultRowHeight="15" x14ac:dyDescent="0.25"/>
  <cols>
    <col min="1" max="2" width="9.140625" style="1"/>
    <col min="3" max="6" width="12" style="1" customWidth="1"/>
    <col min="7" max="7" width="10.5703125" style="1" customWidth="1"/>
    <col min="8" max="8" width="16.85546875" style="1" customWidth="1"/>
    <col min="9" max="9" width="11.7109375" style="1" customWidth="1"/>
    <col min="10" max="16384" width="9.140625" style="1"/>
  </cols>
  <sheetData>
    <row r="1" spans="1:12" ht="15.75" thickBot="1" x14ac:dyDescent="0.3">
      <c r="B1" s="110" t="s">
        <v>2</v>
      </c>
      <c r="C1" s="111"/>
      <c r="D1" s="105" t="s">
        <v>49</v>
      </c>
      <c r="E1" s="106"/>
      <c r="F1" s="107" t="s">
        <v>50</v>
      </c>
      <c r="G1" s="106"/>
    </row>
    <row r="2" spans="1:12" ht="45.75" thickBot="1" x14ac:dyDescent="0.3">
      <c r="B2" s="48" t="s">
        <v>3</v>
      </c>
      <c r="C2" s="79" t="s">
        <v>43</v>
      </c>
      <c r="D2" s="48" t="s">
        <v>3</v>
      </c>
      <c r="E2" s="79" t="s">
        <v>43</v>
      </c>
      <c r="F2" s="80" t="s">
        <v>3</v>
      </c>
      <c r="G2" s="79" t="s">
        <v>43</v>
      </c>
      <c r="H2" s="81" t="s">
        <v>5</v>
      </c>
      <c r="I2" s="48" t="s">
        <v>6</v>
      </c>
      <c r="J2" s="49" t="s">
        <v>7</v>
      </c>
      <c r="K2" s="50" t="s">
        <v>8</v>
      </c>
      <c r="L2" s="61" t="s">
        <v>9</v>
      </c>
    </row>
    <row r="3" spans="1:12" x14ac:dyDescent="0.25">
      <c r="A3" s="8" t="s">
        <v>10</v>
      </c>
      <c r="B3" s="71">
        <v>0.77700000000000002</v>
      </c>
      <c r="C3" s="82">
        <v>1217723</v>
      </c>
      <c r="D3" s="83">
        <v>0.755</v>
      </c>
      <c r="E3" s="82">
        <v>1097670</v>
      </c>
      <c r="F3" s="84">
        <v>0.91600000000000004</v>
      </c>
      <c r="G3" s="82">
        <v>1197896</v>
      </c>
      <c r="H3" s="85">
        <f>C3+E3+G3</f>
        <v>3513289</v>
      </c>
      <c r="I3" s="108">
        <f>((B3*C3)+(D3*E3)+(F3*G3)+(B4*C4)+(D4*E4)+(F4*G4))/SUM(C3,E3,G3,C4,E4,G4)</f>
        <v>0.82334386057285924</v>
      </c>
      <c r="J3" s="109">
        <f>(1-$J$10-$I$3)*J8</f>
        <v>8.4594315290656003E-2</v>
      </c>
      <c r="K3" s="109">
        <f>(1-$J$10-$I$3)*J9</f>
        <v>7.2061824136484737E-2</v>
      </c>
      <c r="L3" s="104">
        <f>I3+J3+K3</f>
        <v>0.98</v>
      </c>
    </row>
    <row r="4" spans="1:12" ht="15.75" thickBot="1" x14ac:dyDescent="0.3">
      <c r="A4" s="15" t="s">
        <v>11</v>
      </c>
      <c r="B4" s="16"/>
      <c r="C4" s="39"/>
      <c r="D4" s="16"/>
      <c r="E4" s="18"/>
      <c r="F4" s="16">
        <v>0.88</v>
      </c>
      <c r="G4" s="86">
        <v>361136</v>
      </c>
      <c r="H4" s="87">
        <f>C4+E4+G4</f>
        <v>361136</v>
      </c>
      <c r="I4" s="101"/>
      <c r="J4" s="103"/>
      <c r="K4" s="103"/>
      <c r="L4" s="98"/>
    </row>
    <row r="7" spans="1:12" ht="21.75" customHeight="1" x14ac:dyDescent="0.25"/>
    <row r="8" spans="1:12" ht="16.5" customHeight="1" x14ac:dyDescent="0.25">
      <c r="I8" s="23" t="s">
        <v>14</v>
      </c>
      <c r="J8" s="1">
        <v>0.54</v>
      </c>
    </row>
    <row r="9" spans="1:12" x14ac:dyDescent="0.25">
      <c r="I9" s="23" t="s">
        <v>15</v>
      </c>
      <c r="J9" s="1">
        <v>0.46</v>
      </c>
      <c r="K9" s="24"/>
      <c r="L9" s="25"/>
    </row>
    <row r="10" spans="1:12" x14ac:dyDescent="0.25">
      <c r="I10" s="23" t="s">
        <v>16</v>
      </c>
      <c r="J10" s="1">
        <v>0.02</v>
      </c>
    </row>
    <row r="17" spans="2:3" ht="16.5" customHeight="1" x14ac:dyDescent="0.25"/>
    <row r="20" spans="2:3" x14ac:dyDescent="0.25">
      <c r="B20" s="26"/>
      <c r="C20" s="26"/>
    </row>
    <row r="21" spans="2:3" x14ac:dyDescent="0.25">
      <c r="C21" s="26"/>
    </row>
    <row r="22" spans="2:3" x14ac:dyDescent="0.25">
      <c r="C22" s="26"/>
    </row>
    <row r="23" spans="2:3" x14ac:dyDescent="0.25">
      <c r="C23" s="26"/>
    </row>
    <row r="24" spans="2:3" x14ac:dyDescent="0.25">
      <c r="C24" s="26"/>
    </row>
  </sheetData>
  <mergeCells count="7">
    <mergeCell ref="B1:C1"/>
    <mergeCell ref="L3:L4"/>
    <mergeCell ref="D1:E1"/>
    <mergeCell ref="F1:G1"/>
    <mergeCell ref="I3:I4"/>
    <mergeCell ref="J3:J4"/>
    <mergeCell ref="K3:K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E16" sqref="E16"/>
    </sheetView>
  </sheetViews>
  <sheetFormatPr defaultRowHeight="15" x14ac:dyDescent="0.25"/>
  <cols>
    <col min="1" max="3" width="9.140625" style="1"/>
    <col min="4" max="9" width="12" style="1" customWidth="1"/>
    <col min="10" max="10" width="10.5703125" style="1" customWidth="1"/>
    <col min="11" max="11" width="13.7109375" style="1" customWidth="1"/>
    <col min="12" max="12" width="16.85546875" style="1" customWidth="1"/>
    <col min="13" max="13" width="11.7109375" style="1" customWidth="1"/>
    <col min="14" max="16384" width="9.140625" style="1"/>
  </cols>
  <sheetData>
    <row r="1" spans="1:16" ht="15.75" thickBot="1" x14ac:dyDescent="0.3">
      <c r="B1" s="105" t="s">
        <v>0</v>
      </c>
      <c r="C1" s="113"/>
      <c r="D1" s="114"/>
      <c r="E1" s="105" t="s">
        <v>1</v>
      </c>
      <c r="F1" s="113"/>
      <c r="G1" s="106"/>
      <c r="H1" s="107" t="s">
        <v>2</v>
      </c>
      <c r="I1" s="113"/>
      <c r="J1" s="106"/>
    </row>
    <row r="2" spans="1:16" ht="45.75" thickBot="1" x14ac:dyDescent="0.3">
      <c r="B2" s="2" t="s">
        <v>3</v>
      </c>
      <c r="C2" s="35" t="s">
        <v>42</v>
      </c>
      <c r="D2" s="35" t="s">
        <v>43</v>
      </c>
      <c r="E2" s="2" t="s">
        <v>3</v>
      </c>
      <c r="F2" s="35" t="s">
        <v>42</v>
      </c>
      <c r="G2" s="35" t="s">
        <v>43</v>
      </c>
      <c r="H2" s="5" t="s">
        <v>3</v>
      </c>
      <c r="I2" s="35" t="s">
        <v>42</v>
      </c>
      <c r="J2" s="35" t="s">
        <v>43</v>
      </c>
      <c r="K2" s="2" t="s">
        <v>4</v>
      </c>
      <c r="L2" s="3" t="s">
        <v>5</v>
      </c>
      <c r="M2" s="2" t="s">
        <v>6</v>
      </c>
      <c r="N2" s="6" t="s">
        <v>7</v>
      </c>
      <c r="O2" s="7" t="s">
        <v>8</v>
      </c>
      <c r="P2" s="4" t="s">
        <v>9</v>
      </c>
    </row>
    <row r="3" spans="1:16" x14ac:dyDescent="0.25">
      <c r="A3" s="8" t="s">
        <v>10</v>
      </c>
      <c r="B3" s="9"/>
      <c r="C3" s="10"/>
      <c r="D3" s="10"/>
      <c r="E3" s="38">
        <v>0.89</v>
      </c>
      <c r="F3" s="44">
        <v>7</v>
      </c>
      <c r="G3" s="11">
        <v>138</v>
      </c>
      <c r="H3" s="12">
        <v>0.86</v>
      </c>
      <c r="I3" s="45">
        <f>F3</f>
        <v>7</v>
      </c>
      <c r="J3" s="45">
        <f>G3</f>
        <v>138</v>
      </c>
      <c r="K3" s="13">
        <f>(B3*C3/SUM(C3+G3+J3))+(E3*G3/SUM(C3+G3+J3))+(H3*J3/SUM(C3+G3+J3))</f>
        <v>0.875</v>
      </c>
      <c r="L3" s="14">
        <f>F9</f>
        <v>169211</v>
      </c>
      <c r="M3" s="100">
        <f>K3</f>
        <v>0.875</v>
      </c>
      <c r="N3" s="102">
        <f>(1-$M$10-$M$3)*M8</f>
        <v>5.6699999999999993E-2</v>
      </c>
      <c r="O3" s="102">
        <f>(1-$M$10-$M$3)*M9</f>
        <v>4.8299999999999996E-2</v>
      </c>
      <c r="P3" s="97">
        <f>M3+N3+O3</f>
        <v>0.98</v>
      </c>
    </row>
    <row r="4" spans="1:16" ht="15.75" thickBot="1" x14ac:dyDescent="0.3">
      <c r="A4" s="15" t="s">
        <v>11</v>
      </c>
      <c r="B4" s="16"/>
      <c r="C4" s="39"/>
      <c r="D4" s="17"/>
      <c r="E4" s="16"/>
      <c r="F4" s="39"/>
      <c r="G4" s="18"/>
      <c r="H4" s="19"/>
      <c r="I4" s="40"/>
      <c r="J4" s="20"/>
      <c r="K4" s="21" t="e">
        <f>(B4*D4/SUM(D4+G4+J4))+(E4*G4/SUM(D4+G4+J4))+(H4*J4/SUM(D4+G4+J4))</f>
        <v>#DIV/0!</v>
      </c>
      <c r="L4" s="22">
        <f>F10</f>
        <v>0</v>
      </c>
      <c r="M4" s="101"/>
      <c r="N4" s="103"/>
      <c r="O4" s="103"/>
      <c r="P4" s="98"/>
    </row>
    <row r="7" spans="1:16" x14ac:dyDescent="0.25">
      <c r="C7" s="112" t="s">
        <v>12</v>
      </c>
      <c r="D7" s="112"/>
      <c r="E7" s="112"/>
      <c r="F7" s="112"/>
    </row>
    <row r="8" spans="1:16" x14ac:dyDescent="0.25">
      <c r="C8" s="28" t="s">
        <v>0</v>
      </c>
      <c r="D8" s="28" t="s">
        <v>1</v>
      </c>
      <c r="E8" s="28" t="s">
        <v>2</v>
      </c>
      <c r="F8" s="28" t="s">
        <v>13</v>
      </c>
      <c r="H8" s="41"/>
      <c r="L8" s="23" t="s">
        <v>14</v>
      </c>
      <c r="M8" s="1">
        <v>0.54</v>
      </c>
    </row>
    <row r="9" spans="1:16" x14ac:dyDescent="0.25">
      <c r="B9" s="28" t="s">
        <v>10</v>
      </c>
      <c r="C9" s="37">
        <v>10028</v>
      </c>
      <c r="D9" s="27">
        <v>72240</v>
      </c>
      <c r="E9" s="43">
        <v>86943</v>
      </c>
      <c r="F9" s="27">
        <f>SUM(C9:E9)</f>
        <v>169211</v>
      </c>
      <c r="H9" s="42"/>
      <c r="L9" s="23" t="s">
        <v>15</v>
      </c>
      <c r="M9" s="1">
        <v>0.46</v>
      </c>
      <c r="N9" s="24"/>
      <c r="O9" s="25"/>
    </row>
    <row r="10" spans="1:16" x14ac:dyDescent="0.25">
      <c r="B10" s="28" t="s">
        <v>11</v>
      </c>
      <c r="C10" s="27"/>
      <c r="D10" s="27"/>
      <c r="E10" s="27"/>
      <c r="F10" s="27">
        <f>SUM(C10:E10)</f>
        <v>0</v>
      </c>
      <c r="H10" s="42"/>
      <c r="L10" s="23" t="s">
        <v>16</v>
      </c>
      <c r="M10" s="1">
        <v>0.02</v>
      </c>
    </row>
    <row r="15" spans="1:16" x14ac:dyDescent="0.25">
      <c r="D15" s="26"/>
    </row>
    <row r="16" spans="1:16" x14ac:dyDescent="0.25">
      <c r="D16" s="26"/>
    </row>
    <row r="17" spans="2:4" x14ac:dyDescent="0.25">
      <c r="B17" s="26"/>
      <c r="C17" s="26"/>
      <c r="D17" s="26"/>
    </row>
    <row r="18" spans="2:4" x14ac:dyDescent="0.25">
      <c r="B18" s="26"/>
      <c r="C18" s="26"/>
      <c r="D18" s="26"/>
    </row>
    <row r="19" spans="2:4" x14ac:dyDescent="0.25">
      <c r="B19" s="26"/>
      <c r="C19" s="26"/>
      <c r="D19" s="26"/>
    </row>
    <row r="20" spans="2:4" x14ac:dyDescent="0.25">
      <c r="B20" s="26"/>
      <c r="C20" s="26"/>
      <c r="D20" s="26"/>
    </row>
    <row r="21" spans="2:4" x14ac:dyDescent="0.25">
      <c r="D21" s="26"/>
    </row>
    <row r="22" spans="2:4" x14ac:dyDescent="0.25">
      <c r="D22" s="26"/>
    </row>
    <row r="23" spans="2:4" x14ac:dyDescent="0.25">
      <c r="D23" s="26"/>
    </row>
    <row r="24" spans="2:4" x14ac:dyDescent="0.25">
      <c r="D24" s="26"/>
    </row>
  </sheetData>
  <mergeCells count="8">
    <mergeCell ref="P3:P4"/>
    <mergeCell ref="C7:F7"/>
    <mergeCell ref="B1:D1"/>
    <mergeCell ref="E1:G1"/>
    <mergeCell ref="H1:J1"/>
    <mergeCell ref="M3:M4"/>
    <mergeCell ref="N3:N4"/>
    <mergeCell ref="O3: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6" workbookViewId="0">
      <selection activeCell="O16" sqref="O16"/>
    </sheetView>
  </sheetViews>
  <sheetFormatPr defaultRowHeight="15" x14ac:dyDescent="0.25"/>
  <cols>
    <col min="1" max="2" width="9.140625" style="1"/>
    <col min="3" max="6" width="12" style="1" customWidth="1"/>
    <col min="7" max="7" width="10.5703125" style="1" customWidth="1"/>
    <col min="8" max="8" width="13.7109375" style="1" customWidth="1"/>
    <col min="9" max="9" width="16.85546875" style="1" customWidth="1"/>
    <col min="10" max="10" width="11.7109375" style="1" customWidth="1"/>
    <col min="11" max="16384" width="9.140625" style="1"/>
  </cols>
  <sheetData>
    <row r="1" spans="1:10" ht="15.75" thickBot="1" x14ac:dyDescent="0.3">
      <c r="B1" s="105" t="s">
        <v>0</v>
      </c>
      <c r="C1" s="114"/>
      <c r="D1" s="105" t="s">
        <v>1</v>
      </c>
      <c r="E1" s="106"/>
      <c r="F1" s="107" t="s">
        <v>2</v>
      </c>
      <c r="G1" s="106"/>
    </row>
    <row r="2" spans="1:10" ht="45.75" thickBot="1" x14ac:dyDescent="0.3">
      <c r="B2" s="2" t="s">
        <v>3</v>
      </c>
      <c r="C2" s="3" t="s">
        <v>17</v>
      </c>
      <c r="D2" s="2" t="s">
        <v>3</v>
      </c>
      <c r="E2" s="4" t="s">
        <v>17</v>
      </c>
      <c r="F2" s="5" t="s">
        <v>3</v>
      </c>
      <c r="G2" s="3" t="s">
        <v>17</v>
      </c>
      <c r="H2" s="2" t="s">
        <v>4</v>
      </c>
      <c r="I2" s="3" t="s">
        <v>41</v>
      </c>
      <c r="J2" s="29" t="s">
        <v>6</v>
      </c>
    </row>
    <row r="3" spans="1:10" x14ac:dyDescent="0.25">
      <c r="A3" s="8" t="s">
        <v>10</v>
      </c>
      <c r="B3" s="117" t="s">
        <v>40</v>
      </c>
      <c r="C3" s="118"/>
      <c r="D3" s="118"/>
      <c r="E3" s="118"/>
      <c r="F3" s="118"/>
      <c r="G3" s="119"/>
      <c r="H3" s="13">
        <f>SUMPRODUCT(B17:B21,E17:E21)/B23</f>
        <v>3.1177133201914956E-2</v>
      </c>
      <c r="I3" s="14">
        <f>F9</f>
        <v>15945</v>
      </c>
      <c r="J3" s="115">
        <f>1-H3</f>
        <v>0.96882286679808505</v>
      </c>
    </row>
    <row r="4" spans="1:10" ht="15.75" thickBot="1" x14ac:dyDescent="0.3">
      <c r="A4" s="15" t="s">
        <v>11</v>
      </c>
      <c r="B4" s="120"/>
      <c r="C4" s="121"/>
      <c r="D4" s="121"/>
      <c r="E4" s="121"/>
      <c r="F4" s="121"/>
      <c r="G4" s="122"/>
      <c r="H4" s="21">
        <v>0</v>
      </c>
      <c r="I4" s="22">
        <f>F10</f>
        <v>0</v>
      </c>
      <c r="J4" s="116"/>
    </row>
    <row r="7" spans="1:10" x14ac:dyDescent="0.25">
      <c r="C7" s="112" t="s">
        <v>18</v>
      </c>
      <c r="D7" s="112"/>
      <c r="E7" s="112"/>
    </row>
    <row r="8" spans="1:10" x14ac:dyDescent="0.25">
      <c r="C8" s="28" t="s">
        <v>0</v>
      </c>
      <c r="D8" s="28" t="s">
        <v>1</v>
      </c>
      <c r="E8" s="28" t="s">
        <v>2</v>
      </c>
      <c r="F8" s="28" t="s">
        <v>13</v>
      </c>
    </row>
    <row r="9" spans="1:10" x14ac:dyDescent="0.25">
      <c r="B9" s="28" t="s">
        <v>10</v>
      </c>
      <c r="C9" s="36">
        <v>0</v>
      </c>
      <c r="D9" s="36">
        <v>6126</v>
      </c>
      <c r="E9" s="36">
        <v>9819</v>
      </c>
      <c r="F9" s="27">
        <f>SUM(C9:E9)</f>
        <v>15945</v>
      </c>
    </row>
    <row r="10" spans="1:10" x14ac:dyDescent="0.25">
      <c r="B10" s="28" t="s">
        <v>11</v>
      </c>
      <c r="C10" s="27"/>
      <c r="D10" s="27"/>
      <c r="E10" s="27"/>
      <c r="F10" s="27">
        <f>SUM(C10:E10)</f>
        <v>0</v>
      </c>
    </row>
    <row r="15" spans="1:10" ht="60" x14ac:dyDescent="0.25">
      <c r="C15" s="26"/>
      <c r="D15" s="31" t="s">
        <v>19</v>
      </c>
      <c r="E15" s="31"/>
      <c r="F15" s="31"/>
      <c r="G15" s="31"/>
      <c r="H15" s="31"/>
      <c r="I15" s="31"/>
      <c r="J15" s="31"/>
    </row>
    <row r="16" spans="1:10" ht="75" x14ac:dyDescent="0.25">
      <c r="A16" s="1" t="s">
        <v>44</v>
      </c>
      <c r="B16" s="1" t="s">
        <v>43</v>
      </c>
      <c r="C16" s="26"/>
      <c r="D16" s="31" t="s">
        <v>20</v>
      </c>
      <c r="E16" s="31" t="s">
        <v>21</v>
      </c>
      <c r="F16" s="31" t="s">
        <v>22</v>
      </c>
      <c r="G16" s="31" t="s">
        <v>23</v>
      </c>
      <c r="H16" s="31" t="s">
        <v>24</v>
      </c>
      <c r="I16" s="31" t="s">
        <v>25</v>
      </c>
      <c r="J16" s="30" t="s">
        <v>26</v>
      </c>
    </row>
    <row r="17" spans="1:10" x14ac:dyDescent="0.25">
      <c r="A17" s="1">
        <v>115</v>
      </c>
      <c r="B17" s="1">
        <v>1033</v>
      </c>
      <c r="C17" s="26"/>
      <c r="D17" s="31" t="s">
        <v>27</v>
      </c>
      <c r="E17" s="32">
        <v>0.03</v>
      </c>
      <c r="F17" s="32">
        <v>0.01</v>
      </c>
      <c r="G17" s="32">
        <v>0.02</v>
      </c>
      <c r="H17" s="32"/>
      <c r="I17" s="32">
        <v>0.08</v>
      </c>
      <c r="J17" s="30" t="s">
        <v>28</v>
      </c>
    </row>
    <row r="18" spans="1:10" ht="30" x14ac:dyDescent="0.25">
      <c r="A18" s="1">
        <v>82</v>
      </c>
      <c r="B18" s="1">
        <v>762</v>
      </c>
      <c r="C18" s="26"/>
      <c r="D18" s="31" t="s">
        <v>29</v>
      </c>
      <c r="E18" s="32">
        <v>0.04</v>
      </c>
      <c r="F18" s="32">
        <v>0.01</v>
      </c>
      <c r="G18" s="32">
        <v>0.03</v>
      </c>
      <c r="H18" s="32">
        <v>0.08</v>
      </c>
      <c r="I18" s="32">
        <v>0.06</v>
      </c>
      <c r="J18" s="30" t="s">
        <v>30</v>
      </c>
    </row>
    <row r="19" spans="1:10" ht="45" x14ac:dyDescent="0.25">
      <c r="A19" s="1">
        <v>46</v>
      </c>
      <c r="B19" s="1">
        <v>298</v>
      </c>
      <c r="C19" s="26"/>
      <c r="D19" s="31" t="s">
        <v>31</v>
      </c>
      <c r="E19" s="32">
        <v>0.01</v>
      </c>
      <c r="F19" s="32">
        <v>0</v>
      </c>
      <c r="G19" s="32">
        <v>0.01</v>
      </c>
      <c r="H19" s="32">
        <v>0.02</v>
      </c>
      <c r="I19" s="32"/>
      <c r="J19" s="30" t="s">
        <v>32</v>
      </c>
    </row>
    <row r="20" spans="1:10" ht="45" x14ac:dyDescent="0.25">
      <c r="A20" s="1">
        <v>68</v>
      </c>
      <c r="B20" s="1">
        <v>603</v>
      </c>
      <c r="C20" s="26"/>
      <c r="D20" s="31" t="s">
        <v>33</v>
      </c>
      <c r="E20" s="32">
        <v>0.02</v>
      </c>
      <c r="F20" s="32">
        <v>0.02</v>
      </c>
      <c r="G20" s="32">
        <v>0</v>
      </c>
      <c r="H20" s="32">
        <v>0.15</v>
      </c>
      <c r="I20" s="32"/>
      <c r="J20" s="30" t="s">
        <v>34</v>
      </c>
    </row>
    <row r="21" spans="1:10" ht="60" x14ac:dyDescent="0.25">
      <c r="A21" s="1">
        <v>107</v>
      </c>
      <c r="B21" s="1">
        <v>855</v>
      </c>
      <c r="C21" s="26"/>
      <c r="D21" s="31" t="s">
        <v>35</v>
      </c>
      <c r="E21" s="32">
        <v>0.04</v>
      </c>
      <c r="F21" s="33">
        <v>5.0000000000000001E-3</v>
      </c>
      <c r="G21" s="33">
        <v>3.6999999999999998E-2</v>
      </c>
      <c r="H21" s="32">
        <v>0.03</v>
      </c>
      <c r="I21" s="32">
        <v>0.05</v>
      </c>
      <c r="J21" s="30" t="s">
        <v>36</v>
      </c>
    </row>
    <row r="22" spans="1:10" ht="45" x14ac:dyDescent="0.25">
      <c r="A22" s="1">
        <v>96.9</v>
      </c>
      <c r="C22" s="26"/>
      <c r="D22" s="31" t="s">
        <v>37</v>
      </c>
      <c r="E22" s="34" t="s">
        <v>38</v>
      </c>
      <c r="F22" s="31"/>
      <c r="G22" s="31"/>
      <c r="H22" s="31"/>
      <c r="I22" s="31"/>
      <c r="J22" s="30" t="s">
        <v>39</v>
      </c>
    </row>
    <row r="23" spans="1:10" x14ac:dyDescent="0.25">
      <c r="A23" s="1">
        <f>SUM(A17:A22)</f>
        <v>514.9</v>
      </c>
      <c r="B23" s="1">
        <f>SUM(B17:B22)</f>
        <v>3551</v>
      </c>
      <c r="C23" s="26"/>
    </row>
    <row r="24" spans="1:10" x14ac:dyDescent="0.25">
      <c r="C24" s="26"/>
    </row>
  </sheetData>
  <mergeCells count="6">
    <mergeCell ref="J3:J4"/>
    <mergeCell ref="C7:E7"/>
    <mergeCell ref="B3:G4"/>
    <mergeCell ref="B1:C1"/>
    <mergeCell ref="D1:E1"/>
    <mergeCell ref="F1:G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H10"/>
  <sheetViews>
    <sheetView workbookViewId="0">
      <selection activeCell="K17" sqref="K17"/>
    </sheetView>
  </sheetViews>
  <sheetFormatPr defaultRowHeight="15" x14ac:dyDescent="0.25"/>
  <cols>
    <col min="4" max="4" width="13.42578125" bestFit="1" customWidth="1"/>
    <col min="5" max="5" width="12" customWidth="1"/>
  </cols>
  <sheetData>
    <row r="5" spans="4:8" ht="15.75" thickBot="1" x14ac:dyDescent="0.3"/>
    <row r="6" spans="4:8" ht="45.75" thickBot="1" x14ac:dyDescent="0.3">
      <c r="E6" s="48" t="s">
        <v>6</v>
      </c>
      <c r="F6" s="49" t="s">
        <v>7</v>
      </c>
      <c r="G6" s="50" t="s">
        <v>8</v>
      </c>
      <c r="H6" s="46" t="s">
        <v>9</v>
      </c>
    </row>
    <row r="7" spans="4:8" x14ac:dyDescent="0.25">
      <c r="D7" s="56" t="s">
        <v>45</v>
      </c>
      <c r="E7" s="59">
        <f>'Standard CFLs'!I3</f>
        <v>0.72187777059815894</v>
      </c>
      <c r="F7" s="51">
        <f>'Standard CFLs'!J3</f>
        <v>0.13938600387699418</v>
      </c>
      <c r="G7" s="51">
        <f>'Standard CFLs'!K3</f>
        <v>0.11873622552484689</v>
      </c>
      <c r="H7" s="52">
        <f>'Standard CFLs'!L3</f>
        <v>0.98</v>
      </c>
    </row>
    <row r="8" spans="4:8" x14ac:dyDescent="0.25">
      <c r="D8" s="57" t="s">
        <v>46</v>
      </c>
      <c r="E8" s="60">
        <f>'Specialty CFLs'!I3</f>
        <v>0.82334386057285924</v>
      </c>
      <c r="F8" s="47">
        <f>'Specialty CFLs'!J3</f>
        <v>8.4594315290656003E-2</v>
      </c>
      <c r="G8" s="47">
        <f>'Specialty CFLs'!K3</f>
        <v>7.2061824136484737E-2</v>
      </c>
      <c r="H8" s="53">
        <f>'Specialty CFLs'!L3</f>
        <v>0.98</v>
      </c>
    </row>
    <row r="9" spans="4:8" x14ac:dyDescent="0.25">
      <c r="D9" s="57" t="s">
        <v>47</v>
      </c>
      <c r="E9" s="60">
        <f>Fixtures!M3</f>
        <v>0.875</v>
      </c>
      <c r="F9" s="47">
        <f>Fixtures!N3</f>
        <v>5.6699999999999993E-2</v>
      </c>
      <c r="G9" s="47">
        <f>Fixtures!O3</f>
        <v>4.8299999999999996E-2</v>
      </c>
      <c r="H9" s="53">
        <f>Fixtures!P3</f>
        <v>0.98</v>
      </c>
    </row>
    <row r="10" spans="4:8" ht="15.75" thickBot="1" x14ac:dyDescent="0.3">
      <c r="D10" s="58" t="s">
        <v>48</v>
      </c>
      <c r="E10" s="21">
        <f>'Direct Install'!J3</f>
        <v>0.96882286679808505</v>
      </c>
      <c r="F10" s="54"/>
      <c r="G10" s="54"/>
      <c r="H10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Standard CFLs</vt:lpstr>
      <vt:lpstr>Specialty CFLs</vt:lpstr>
      <vt:lpstr>Fixtures</vt:lpstr>
      <vt:lpstr>Direct Install</vt:lpstr>
      <vt:lpstr>Summary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2012-04-02T09:55:56Z</dcterms:created>
  <dcterms:modified xsi:type="dcterms:W3CDTF">2013-12-02T13:43:54Z</dcterms:modified>
</cp:coreProperties>
</file>