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9420" windowHeight="6795" activeTab="3"/>
  </bookViews>
  <sheets>
    <sheet name="Interior and in unit" sheetId="2" r:id="rId1"/>
    <sheet name="Common area" sheetId="3" r:id="rId2"/>
    <sheet name="Exterior" sheetId="1" r:id="rId3"/>
    <sheet name="2014 calc" sheetId="4" r:id="rId4"/>
  </sheets>
  <externalReferences>
    <externalReference r:id="rId5"/>
  </externalReferences>
  <definedNames>
    <definedName name="RDR" localSheetId="3">'[1]Interior and in unit'!$C$6</definedName>
    <definedName name="RDR">Exterior!$C$6</definedName>
  </definedNames>
  <calcPr calcId="145621"/>
</workbook>
</file>

<file path=xl/calcChain.xml><?xml version="1.0" encoding="utf-8"?>
<calcChain xmlns="http://schemas.openxmlformats.org/spreadsheetml/2006/main">
  <c r="F29" i="4" l="1"/>
  <c r="H21" i="4"/>
  <c r="G21" i="4"/>
  <c r="E21" i="4"/>
  <c r="D21" i="4"/>
  <c r="G18" i="4"/>
  <c r="H18" i="4"/>
  <c r="I18" i="4"/>
  <c r="F18" i="4"/>
  <c r="D18" i="4"/>
  <c r="E18" i="4"/>
  <c r="V34" i="4" l="1"/>
  <c r="V35" i="4"/>
  <c r="AD31" i="4"/>
  <c r="AD30" i="4"/>
  <c r="AD34" i="4" s="1"/>
  <c r="AD35" i="4" s="1"/>
  <c r="AD29" i="4"/>
  <c r="G6" i="4"/>
  <c r="K32" i="4" s="1"/>
  <c r="G5" i="4"/>
  <c r="S32" i="4" s="1"/>
  <c r="G4" i="4"/>
  <c r="H5" i="4"/>
  <c r="H6" i="4"/>
  <c r="H4" i="4"/>
  <c r="H29" i="4"/>
  <c r="F4" i="4"/>
  <c r="D33" i="4" s="1"/>
  <c r="C29" i="4"/>
  <c r="C30" i="4" s="1"/>
  <c r="C31" i="4" s="1"/>
  <c r="C32" i="4" s="1"/>
  <c r="C33" i="4" s="1"/>
  <c r="Y28" i="4"/>
  <c r="Y29" i="4" s="1"/>
  <c r="Y30" i="4" s="1"/>
  <c r="Y31" i="4" s="1"/>
  <c r="Y32" i="4" s="1"/>
  <c r="Y33" i="4" s="1"/>
  <c r="N28" i="4"/>
  <c r="N29" i="4" s="1"/>
  <c r="N30" i="4" s="1"/>
  <c r="N31" i="4" s="1"/>
  <c r="N32" i="4" s="1"/>
  <c r="J25" i="4"/>
  <c r="I25" i="4"/>
  <c r="G25" i="4"/>
  <c r="F25" i="4"/>
  <c r="E25" i="4"/>
  <c r="D25" i="4"/>
  <c r="F6" i="4"/>
  <c r="AE30" i="4" s="1"/>
  <c r="F5" i="4"/>
  <c r="AB30" i="4" s="1"/>
  <c r="S29" i="4" l="1"/>
  <c r="S30" i="4"/>
  <c r="S31" i="4"/>
  <c r="V32" i="4"/>
  <c r="K33" i="4"/>
  <c r="K34" i="4" s="1"/>
  <c r="K35" i="4" s="1"/>
  <c r="G29" i="4"/>
  <c r="H33" i="4"/>
  <c r="H32" i="4"/>
  <c r="H31" i="4"/>
  <c r="H30" i="4"/>
  <c r="H34" i="4" s="1"/>
  <c r="H35" i="4" s="1"/>
  <c r="E33" i="4"/>
  <c r="G33" i="4"/>
  <c r="F33" i="4"/>
  <c r="G32" i="4"/>
  <c r="F32" i="4"/>
  <c r="G31" i="4"/>
  <c r="F31" i="4"/>
  <c r="G30" i="4"/>
  <c r="F30" i="4"/>
  <c r="I30" i="4"/>
  <c r="J30" i="4"/>
  <c r="I31" i="4"/>
  <c r="J31" i="4"/>
  <c r="I32" i="4"/>
  <c r="J32" i="4"/>
  <c r="I33" i="4"/>
  <c r="J33" i="4"/>
  <c r="Q29" i="4"/>
  <c r="R29" i="4"/>
  <c r="R32" i="4"/>
  <c r="Q32" i="4"/>
  <c r="R31" i="4"/>
  <c r="Q31" i="4"/>
  <c r="R30" i="4"/>
  <c r="Q30" i="4"/>
  <c r="U32" i="4"/>
  <c r="T32" i="4"/>
  <c r="U31" i="4"/>
  <c r="T31" i="4"/>
  <c r="U30" i="4"/>
  <c r="T30" i="4"/>
  <c r="T34" i="4" s="1"/>
  <c r="T35" i="4" s="1"/>
  <c r="AB29" i="4"/>
  <c r="AC29" i="4"/>
  <c r="AC31" i="4"/>
  <c r="AB31" i="4"/>
  <c r="AC30" i="4"/>
  <c r="AF31" i="4"/>
  <c r="AE31" i="4"/>
  <c r="AF30" i="4"/>
  <c r="P32" i="4"/>
  <c r="O32" i="4"/>
  <c r="E32" i="4"/>
  <c r="D32" i="4"/>
  <c r="AA31" i="4"/>
  <c r="Z31" i="4"/>
  <c r="P31" i="4"/>
  <c r="O31" i="4"/>
  <c r="F28" i="4"/>
  <c r="G28" i="4"/>
  <c r="I28" i="4"/>
  <c r="J28" i="4"/>
  <c r="Q28" i="4"/>
  <c r="R28" i="4"/>
  <c r="T28" i="4"/>
  <c r="U28" i="4"/>
  <c r="AB28" i="4"/>
  <c r="AC28" i="4"/>
  <c r="AC34" i="4" s="1"/>
  <c r="F17" i="4" s="1"/>
  <c r="AE28" i="4"/>
  <c r="AF28" i="4"/>
  <c r="D29" i="4"/>
  <c r="E29" i="4"/>
  <c r="I29" i="4"/>
  <c r="J29" i="4"/>
  <c r="O29" i="4"/>
  <c r="P29" i="4"/>
  <c r="T29" i="4"/>
  <c r="U29" i="4"/>
  <c r="Z29" i="4"/>
  <c r="AA29" i="4"/>
  <c r="AE29" i="4"/>
  <c r="AF29" i="4"/>
  <c r="D30" i="4"/>
  <c r="E30" i="4"/>
  <c r="O30" i="4"/>
  <c r="P30" i="4"/>
  <c r="Z30" i="4"/>
  <c r="AA30" i="4"/>
  <c r="D31" i="4"/>
  <c r="E31" i="4"/>
  <c r="S34" i="4" l="1"/>
  <c r="S35" i="4" s="1"/>
  <c r="U34" i="4"/>
  <c r="U35" i="4" s="1"/>
  <c r="AA34" i="4"/>
  <c r="Z34" i="4"/>
  <c r="P34" i="4"/>
  <c r="O34" i="4"/>
  <c r="E34" i="4"/>
  <c r="D34" i="4"/>
  <c r="AF34" i="4"/>
  <c r="AE34" i="4"/>
  <c r="AB34" i="4"/>
  <c r="R34" i="4"/>
  <c r="Q34" i="4"/>
  <c r="J34" i="4"/>
  <c r="I34" i="4"/>
  <c r="G34" i="4"/>
  <c r="F34" i="4"/>
  <c r="AC35" i="4"/>
  <c r="I17" i="4" s="1"/>
  <c r="D16" i="4" l="1"/>
  <c r="F35" i="4"/>
  <c r="G16" i="4" s="1"/>
  <c r="D17" i="4"/>
  <c r="G35" i="4"/>
  <c r="G17" i="4" s="1"/>
  <c r="D19" i="4"/>
  <c r="I35" i="4"/>
  <c r="G19" i="4" s="1"/>
  <c r="D20" i="4"/>
  <c r="J35" i="4"/>
  <c r="G20" i="4" s="1"/>
  <c r="E16" i="4"/>
  <c r="Q35" i="4"/>
  <c r="H16" i="4" s="1"/>
  <c r="E17" i="4"/>
  <c r="R35" i="4"/>
  <c r="H17" i="4" s="1"/>
  <c r="E19" i="4"/>
  <c r="H19" i="4"/>
  <c r="E20" i="4"/>
  <c r="H20" i="4"/>
  <c r="F16" i="4"/>
  <c r="AB35" i="4"/>
  <c r="I16" i="4" s="1"/>
  <c r="AE35" i="4"/>
  <c r="I19" i="4" s="1"/>
  <c r="F19" i="4"/>
  <c r="AF35" i="4"/>
  <c r="I20" i="4" s="1"/>
  <c r="F20" i="4"/>
  <c r="D13" i="4"/>
  <c r="D35" i="4"/>
  <c r="G13" i="4" s="1"/>
  <c r="D14" i="4"/>
  <c r="E35" i="4"/>
  <c r="G14" i="4" s="1"/>
  <c r="O35" i="4"/>
  <c r="H13" i="4" s="1"/>
  <c r="E13" i="4"/>
  <c r="P35" i="4"/>
  <c r="H14" i="4" s="1"/>
  <c r="E14" i="4"/>
  <c r="Z35" i="4"/>
  <c r="I13" i="4" s="1"/>
  <c r="F13" i="4"/>
  <c r="AA35" i="4"/>
  <c r="I14" i="4" s="1"/>
  <c r="F14" i="4"/>
  <c r="J88" i="3" l="1"/>
  <c r="I88" i="3"/>
  <c r="H88" i="3"/>
  <c r="G88" i="3"/>
  <c r="J84" i="3"/>
  <c r="I84" i="3"/>
  <c r="H84" i="3"/>
  <c r="G84" i="3"/>
  <c r="F84" i="3"/>
  <c r="E84" i="3"/>
  <c r="J80" i="3"/>
  <c r="I80" i="3"/>
  <c r="H80" i="3"/>
  <c r="G80" i="3"/>
  <c r="J76" i="3"/>
  <c r="I76" i="3"/>
  <c r="H76" i="3"/>
  <c r="G76" i="3"/>
  <c r="F76" i="3"/>
  <c r="E76" i="3"/>
  <c r="J72" i="3"/>
  <c r="I72" i="3"/>
  <c r="H72" i="3"/>
  <c r="G72" i="3"/>
  <c r="J68" i="3"/>
  <c r="I68" i="3"/>
  <c r="H68" i="3"/>
  <c r="G68" i="3"/>
  <c r="F68" i="3"/>
  <c r="E68" i="3"/>
  <c r="K61" i="3"/>
  <c r="J61" i="3"/>
  <c r="I61" i="3"/>
  <c r="H61" i="3"/>
  <c r="G61" i="3"/>
  <c r="K57" i="3"/>
  <c r="J57" i="3"/>
  <c r="I57" i="3"/>
  <c r="H57" i="3"/>
  <c r="G57" i="3"/>
  <c r="F57" i="3"/>
  <c r="E57" i="3"/>
  <c r="K53" i="3"/>
  <c r="J53" i="3"/>
  <c r="I53" i="3"/>
  <c r="H53" i="3"/>
  <c r="G53" i="3"/>
  <c r="K49" i="3"/>
  <c r="J49" i="3"/>
  <c r="I49" i="3"/>
  <c r="H49" i="3"/>
  <c r="G49" i="3"/>
  <c r="F49" i="3"/>
  <c r="E49" i="3"/>
  <c r="K45" i="3"/>
  <c r="J45" i="3"/>
  <c r="I45" i="3"/>
  <c r="H45" i="3"/>
  <c r="G45" i="3"/>
  <c r="K41" i="3"/>
  <c r="J41" i="3"/>
  <c r="I41" i="3"/>
  <c r="H41" i="3"/>
  <c r="G41" i="3"/>
  <c r="F41" i="3"/>
  <c r="E41" i="3"/>
  <c r="F29" i="3"/>
  <c r="L33" i="3"/>
  <c r="K33" i="3"/>
  <c r="J33" i="3"/>
  <c r="I33" i="3"/>
  <c r="H33" i="3"/>
  <c r="G33" i="3"/>
  <c r="L29" i="3"/>
  <c r="K29" i="3"/>
  <c r="J29" i="3"/>
  <c r="I29" i="3"/>
  <c r="H29" i="3"/>
  <c r="G29" i="3"/>
  <c r="E29" i="3"/>
  <c r="E21" i="3"/>
  <c r="L25" i="3"/>
  <c r="K25" i="3"/>
  <c r="J25" i="3"/>
  <c r="I25" i="3"/>
  <c r="H25" i="3"/>
  <c r="G25" i="3"/>
  <c r="L21" i="3"/>
  <c r="K21" i="3"/>
  <c r="J21" i="3"/>
  <c r="I21" i="3"/>
  <c r="H21" i="3"/>
  <c r="G21" i="3"/>
  <c r="F21" i="3"/>
  <c r="H17" i="3"/>
  <c r="I17" i="3"/>
  <c r="J17" i="3"/>
  <c r="K17" i="3"/>
  <c r="L17" i="3"/>
  <c r="G17" i="3"/>
  <c r="G13" i="3"/>
  <c r="H13" i="3"/>
  <c r="I13" i="3"/>
  <c r="J13" i="3"/>
  <c r="K13" i="3"/>
  <c r="L13" i="3"/>
  <c r="F13" i="3"/>
  <c r="K8" i="3"/>
  <c r="E13" i="3"/>
  <c r="J8" i="3"/>
  <c r="I8" i="3"/>
  <c r="K6" i="3"/>
  <c r="D88" i="3"/>
  <c r="N95" i="3" s="1"/>
  <c r="N103" i="3" s="1"/>
  <c r="D84" i="3"/>
  <c r="M98" i="3" s="1"/>
  <c r="M106" i="3" s="1"/>
  <c r="D80" i="3"/>
  <c r="D81" i="3" s="1"/>
  <c r="D76" i="3"/>
  <c r="M96" i="3" s="1"/>
  <c r="M104" i="3" s="1"/>
  <c r="D72" i="3"/>
  <c r="D73" i="3" s="1"/>
  <c r="D68" i="3"/>
  <c r="M95" i="3" s="1"/>
  <c r="M103" i="3" s="1"/>
  <c r="E66" i="3"/>
  <c r="F66" i="3" s="1"/>
  <c r="G66" i="3" s="1"/>
  <c r="H66" i="3" s="1"/>
  <c r="I66" i="3" s="1"/>
  <c r="J66" i="3" s="1"/>
  <c r="D61" i="3"/>
  <c r="D62" i="3" s="1"/>
  <c r="D57" i="3"/>
  <c r="L98" i="3" s="1"/>
  <c r="L106" i="3" s="1"/>
  <c r="D53" i="3"/>
  <c r="D54" i="3" s="1"/>
  <c r="D49" i="3"/>
  <c r="L96" i="3" s="1"/>
  <c r="L104" i="3" s="1"/>
  <c r="D45" i="3"/>
  <c r="D46" i="3" s="1"/>
  <c r="D41" i="3"/>
  <c r="L95" i="3" s="1"/>
  <c r="L103" i="3" s="1"/>
  <c r="E39" i="3"/>
  <c r="F39" i="3" s="1"/>
  <c r="G39" i="3" s="1"/>
  <c r="H39" i="3" s="1"/>
  <c r="I39" i="3" s="1"/>
  <c r="J39" i="3" s="1"/>
  <c r="K39" i="3" s="1"/>
  <c r="D33" i="3"/>
  <c r="D34" i="3" s="1"/>
  <c r="D29" i="3"/>
  <c r="K98" i="3" s="1"/>
  <c r="K106" i="3" s="1"/>
  <c r="D25" i="3"/>
  <c r="D26" i="3" s="1"/>
  <c r="D21" i="3"/>
  <c r="K96" i="3" s="1"/>
  <c r="K104" i="3" s="1"/>
  <c r="D17" i="3"/>
  <c r="D18" i="3" s="1"/>
  <c r="D13" i="3"/>
  <c r="K95" i="3" s="1"/>
  <c r="K103" i="3" s="1"/>
  <c r="E11" i="3"/>
  <c r="F11" i="3" s="1"/>
  <c r="G11" i="3" s="1"/>
  <c r="H11" i="3" s="1"/>
  <c r="I11" i="3" s="1"/>
  <c r="J11" i="3" s="1"/>
  <c r="K11" i="3" s="1"/>
  <c r="L11" i="3" s="1"/>
  <c r="D14" i="3" l="1"/>
  <c r="D95" i="3" s="1"/>
  <c r="D103" i="3" s="1"/>
  <c r="D22" i="3"/>
  <c r="D96" i="3" s="1"/>
  <c r="D104" i="3" s="1"/>
  <c r="D30" i="3"/>
  <c r="D42" i="3"/>
  <c r="E95" i="3" s="1"/>
  <c r="E103" i="3" s="1"/>
  <c r="D50" i="3"/>
  <c r="E96" i="3" s="1"/>
  <c r="E104" i="3" s="1"/>
  <c r="D58" i="3"/>
  <c r="D69" i="3"/>
  <c r="F95" i="3" s="1"/>
  <c r="F103" i="3" s="1"/>
  <c r="D77" i="3"/>
  <c r="F96" i="3" s="1"/>
  <c r="F104" i="3" s="1"/>
  <c r="D85" i="3"/>
  <c r="D89" i="3"/>
  <c r="G95" i="3" s="1"/>
  <c r="G103" i="3" s="1"/>
  <c r="K97" i="3"/>
  <c r="K105" i="3" s="1"/>
  <c r="L97" i="3"/>
  <c r="L105" i="3" s="1"/>
  <c r="M97" i="3"/>
  <c r="M105" i="3" s="1"/>
  <c r="D67" i="1"/>
  <c r="D87" i="2"/>
  <c r="N94" i="2" s="1"/>
  <c r="N102" i="2" s="1"/>
  <c r="J83" i="2"/>
  <c r="I83" i="2"/>
  <c r="H83" i="2"/>
  <c r="G83" i="2"/>
  <c r="F83" i="2"/>
  <c r="D83" i="2"/>
  <c r="M97" i="2" s="1"/>
  <c r="M105" i="2" s="1"/>
  <c r="D79" i="2"/>
  <c r="D80" i="2" s="1"/>
  <c r="J75" i="2"/>
  <c r="I75" i="2"/>
  <c r="H75" i="2"/>
  <c r="G75" i="2"/>
  <c r="F75" i="2"/>
  <c r="D75" i="2"/>
  <c r="M95" i="2" s="1"/>
  <c r="M103" i="2" s="1"/>
  <c r="D71" i="2"/>
  <c r="D72" i="2" s="1"/>
  <c r="J67" i="2"/>
  <c r="I67" i="2"/>
  <c r="H67" i="2"/>
  <c r="G67" i="2"/>
  <c r="F67" i="2"/>
  <c r="D67" i="2"/>
  <c r="M94" i="2" s="1"/>
  <c r="M102" i="2" s="1"/>
  <c r="E65" i="2"/>
  <c r="F65" i="2" s="1"/>
  <c r="G65" i="2" s="1"/>
  <c r="H65" i="2" s="1"/>
  <c r="I65" i="2" s="1"/>
  <c r="J65" i="2" s="1"/>
  <c r="D60" i="2"/>
  <c r="D61" i="2" s="1"/>
  <c r="K56" i="2"/>
  <c r="J56" i="2"/>
  <c r="I56" i="2"/>
  <c r="H56" i="2"/>
  <c r="G56" i="2"/>
  <c r="D56" i="2"/>
  <c r="L97" i="2" s="1"/>
  <c r="L105" i="2" s="1"/>
  <c r="D52" i="2"/>
  <c r="D53" i="2" s="1"/>
  <c r="K48" i="2"/>
  <c r="J48" i="2"/>
  <c r="I48" i="2"/>
  <c r="H48" i="2"/>
  <c r="G48" i="2"/>
  <c r="F48" i="2"/>
  <c r="D48" i="2"/>
  <c r="L95" i="2" s="1"/>
  <c r="L103" i="2" s="1"/>
  <c r="D44" i="2"/>
  <c r="D45" i="2" s="1"/>
  <c r="K40" i="2"/>
  <c r="J40" i="2"/>
  <c r="I40" i="2"/>
  <c r="H40" i="2"/>
  <c r="G40" i="2"/>
  <c r="F40" i="2"/>
  <c r="D40" i="2"/>
  <c r="L94" i="2" s="1"/>
  <c r="L102" i="2" s="1"/>
  <c r="E38" i="2"/>
  <c r="F38" i="2" s="1"/>
  <c r="G38" i="2" s="1"/>
  <c r="H38" i="2" s="1"/>
  <c r="I38" i="2" s="1"/>
  <c r="J38" i="2" s="1"/>
  <c r="K38" i="2" s="1"/>
  <c r="D32" i="2"/>
  <c r="D33" i="2" s="1"/>
  <c r="L28" i="2"/>
  <c r="K28" i="2"/>
  <c r="J28" i="2"/>
  <c r="I28" i="2"/>
  <c r="H28" i="2"/>
  <c r="G28" i="2"/>
  <c r="F28" i="2"/>
  <c r="D28" i="2"/>
  <c r="K97" i="2" s="1"/>
  <c r="K105" i="2" s="1"/>
  <c r="D24" i="2"/>
  <c r="D25" i="2" s="1"/>
  <c r="L20" i="2"/>
  <c r="K20" i="2"/>
  <c r="J20" i="2"/>
  <c r="I20" i="2"/>
  <c r="H20" i="2"/>
  <c r="G20" i="2"/>
  <c r="F20" i="2"/>
  <c r="D20" i="2"/>
  <c r="K95" i="2" s="1"/>
  <c r="K103" i="2" s="1"/>
  <c r="D16" i="2"/>
  <c r="D17" i="2" s="1"/>
  <c r="L12" i="2"/>
  <c r="K12" i="2"/>
  <c r="J12" i="2"/>
  <c r="I12" i="2"/>
  <c r="H12" i="2"/>
  <c r="G12" i="2"/>
  <c r="F12" i="2"/>
  <c r="D12" i="2"/>
  <c r="K94" i="2" s="1"/>
  <c r="K102" i="2" s="1"/>
  <c r="E10" i="2"/>
  <c r="F10" i="2" s="1"/>
  <c r="G10" i="2" s="1"/>
  <c r="H10" i="2" s="1"/>
  <c r="I10" i="2" s="1"/>
  <c r="J10" i="2" s="1"/>
  <c r="K10" i="2" s="1"/>
  <c r="L10" i="2" s="1"/>
  <c r="K6" i="2"/>
  <c r="J87" i="1"/>
  <c r="D87" i="1" s="1"/>
  <c r="D88" i="1" s="1"/>
  <c r="G94" i="1" s="1"/>
  <c r="G102" i="1" s="1"/>
  <c r="D83" i="1"/>
  <c r="D84" i="1" s="1"/>
  <c r="F97" i="1" s="1"/>
  <c r="F105" i="1" s="1"/>
  <c r="J79" i="1"/>
  <c r="D79" i="1" s="1"/>
  <c r="D80" i="1" s="1"/>
  <c r="D75" i="1"/>
  <c r="D76" i="1" s="1"/>
  <c r="J71" i="1"/>
  <c r="D71" i="1" s="1"/>
  <c r="D72" i="1" s="1"/>
  <c r="D68" i="1"/>
  <c r="F94" i="1" s="1"/>
  <c r="F102" i="1" s="1"/>
  <c r="E65" i="1"/>
  <c r="F65" i="1" s="1"/>
  <c r="G65" i="1" s="1"/>
  <c r="H65" i="1" s="1"/>
  <c r="I65" i="1" s="1"/>
  <c r="J65" i="1" s="1"/>
  <c r="J60" i="1"/>
  <c r="D60" i="1"/>
  <c r="D61" i="1" s="1"/>
  <c r="D56" i="1"/>
  <c r="D57" i="1" s="1"/>
  <c r="E97" i="1" s="1"/>
  <c r="E105" i="1" s="1"/>
  <c r="J52" i="1"/>
  <c r="D52" i="1"/>
  <c r="D53" i="1" s="1"/>
  <c r="D48" i="1"/>
  <c r="D49" i="1" s="1"/>
  <c r="E95" i="1" s="1"/>
  <c r="E103" i="1" s="1"/>
  <c r="J44" i="1"/>
  <c r="D44" i="1"/>
  <c r="D45" i="1" s="1"/>
  <c r="D40" i="1"/>
  <c r="D41" i="1" s="1"/>
  <c r="J32" i="1"/>
  <c r="J24" i="1"/>
  <c r="J16" i="1"/>
  <c r="D32" i="1"/>
  <c r="D24" i="1"/>
  <c r="D16" i="1"/>
  <c r="D33" i="1"/>
  <c r="D25" i="1"/>
  <c r="D17" i="1"/>
  <c r="K6" i="1"/>
  <c r="N94" i="1" l="1"/>
  <c r="N102" i="1" s="1"/>
  <c r="F98" i="3"/>
  <c r="F106" i="3" s="1"/>
  <c r="F97" i="3"/>
  <c r="F105" i="3" s="1"/>
  <c r="E98" i="3"/>
  <c r="E106" i="3" s="1"/>
  <c r="E97" i="3"/>
  <c r="E105" i="3" s="1"/>
  <c r="D98" i="3"/>
  <c r="D106" i="3" s="1"/>
  <c r="D97" i="3"/>
  <c r="D105" i="3" s="1"/>
  <c r="M96" i="1"/>
  <c r="M104" i="1" s="1"/>
  <c r="M97" i="1"/>
  <c r="M105" i="1" s="1"/>
  <c r="F95" i="1"/>
  <c r="F103" i="1" s="1"/>
  <c r="M95" i="1"/>
  <c r="M103" i="1" s="1"/>
  <c r="M94" i="1"/>
  <c r="M102" i="1" s="1"/>
  <c r="L96" i="1"/>
  <c r="L104" i="1" s="1"/>
  <c r="L97" i="1"/>
  <c r="L105" i="1" s="1"/>
  <c r="L95" i="1"/>
  <c r="L103" i="1" s="1"/>
  <c r="D13" i="2"/>
  <c r="D94" i="2" s="1"/>
  <c r="D102" i="2" s="1"/>
  <c r="D21" i="2"/>
  <c r="D95" i="2" s="1"/>
  <c r="D103" i="2" s="1"/>
  <c r="D29" i="2"/>
  <c r="D41" i="2"/>
  <c r="E94" i="2" s="1"/>
  <c r="E102" i="2" s="1"/>
  <c r="D49" i="2"/>
  <c r="E95" i="2" s="1"/>
  <c r="E103" i="2" s="1"/>
  <c r="D57" i="2"/>
  <c r="D68" i="2"/>
  <c r="F94" i="2" s="1"/>
  <c r="F102" i="2" s="1"/>
  <c r="D76" i="2"/>
  <c r="F95" i="2" s="1"/>
  <c r="F103" i="2" s="1"/>
  <c r="D84" i="2"/>
  <c r="D88" i="2"/>
  <c r="G94" i="2" s="1"/>
  <c r="G102" i="2" s="1"/>
  <c r="K96" i="2"/>
  <c r="K104" i="2" s="1"/>
  <c r="L96" i="2"/>
  <c r="L104" i="2" s="1"/>
  <c r="M96" i="2"/>
  <c r="M104" i="2" s="1"/>
  <c r="E96" i="1"/>
  <c r="E104" i="1" s="1"/>
  <c r="F96" i="1"/>
  <c r="F104" i="1" s="1"/>
  <c r="F97" i="2" l="1"/>
  <c r="F105" i="2" s="1"/>
  <c r="F96" i="2"/>
  <c r="F104" i="2" s="1"/>
  <c r="E97" i="2"/>
  <c r="E105" i="2" s="1"/>
  <c r="E96" i="2"/>
  <c r="E104" i="2" s="1"/>
  <c r="D97" i="2"/>
  <c r="D105" i="2" s="1"/>
  <c r="D96" i="2"/>
  <c r="D104" i="2" s="1"/>
  <c r="L94" i="1"/>
  <c r="L102" i="1" s="1"/>
  <c r="E38" i="1"/>
  <c r="F38" i="1" s="1"/>
  <c r="G38" i="1" s="1"/>
  <c r="H38" i="1" s="1"/>
  <c r="I38" i="1" s="1"/>
  <c r="J38" i="1" s="1"/>
  <c r="K38" i="1" s="1"/>
  <c r="D12" i="1"/>
  <c r="D13" i="1" s="1"/>
  <c r="D28" i="1"/>
  <c r="D20" i="1"/>
  <c r="E10" i="1"/>
  <c r="F10" i="1" s="1"/>
  <c r="G10" i="1" s="1"/>
  <c r="H10" i="1" s="1"/>
  <c r="I10" i="1" s="1"/>
  <c r="J10" i="1" s="1"/>
  <c r="K10" i="1" s="1"/>
  <c r="L10" i="1" s="1"/>
  <c r="K94" i="1" l="1"/>
  <c r="K102" i="1" s="1"/>
  <c r="K95" i="1"/>
  <c r="K103" i="1" s="1"/>
  <c r="E94" i="1"/>
  <c r="E102" i="1" s="1"/>
  <c r="D94" i="1"/>
  <c r="D102" i="1" s="1"/>
  <c r="K97" i="1" l="1"/>
  <c r="K105" i="1" s="1"/>
  <c r="K96" i="1"/>
  <c r="K104" i="1" s="1"/>
  <c r="D29" i="1"/>
  <c r="D21" i="1"/>
  <c r="D95" i="1" s="1"/>
  <c r="D103" i="1" s="1"/>
  <c r="D97" i="1" l="1"/>
  <c r="D105" i="1" s="1"/>
  <c r="D96" i="1"/>
  <c r="D104" i="1" s="1"/>
</calcChain>
</file>

<file path=xl/comments1.xml><?xml version="1.0" encoding="utf-8"?>
<comments xmlns="http://schemas.openxmlformats.org/spreadsheetml/2006/main">
  <authors>
    <author>Francis</author>
  </authors>
  <commentList>
    <comment ref="D12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16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0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4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8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2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0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4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8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52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56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60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67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71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75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79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83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87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</commentList>
</comments>
</file>

<file path=xl/comments2.xml><?xml version="1.0" encoding="utf-8"?>
<comments xmlns="http://schemas.openxmlformats.org/spreadsheetml/2006/main">
  <authors>
    <author>Francis</author>
  </authors>
  <commentList>
    <comment ref="D13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17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1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5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9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3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1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5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9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53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57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61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68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72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76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80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84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88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</commentList>
</comments>
</file>

<file path=xl/comments3.xml><?xml version="1.0" encoding="utf-8"?>
<comments xmlns="http://schemas.openxmlformats.org/spreadsheetml/2006/main">
  <authors>
    <author>Francis</author>
  </authors>
  <commentList>
    <comment ref="D12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16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0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4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8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2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0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4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8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52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56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60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67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71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75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79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83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87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</commentList>
</comments>
</file>

<file path=xl/sharedStrings.xml><?xml version="1.0" encoding="utf-8"?>
<sst xmlns="http://schemas.openxmlformats.org/spreadsheetml/2006/main" count="572" uniqueCount="79">
  <si>
    <t>Bulb Assumptions</t>
  </si>
  <si>
    <t>Measure Life</t>
  </si>
  <si>
    <t>Inc</t>
  </si>
  <si>
    <t>Halogen</t>
  </si>
  <si>
    <t>Real Discount Rate (RDR)</t>
  </si>
  <si>
    <t>Component 1 Life (years)</t>
  </si>
  <si>
    <t>Component 1 Replacement Cost</t>
  </si>
  <si>
    <t>Year</t>
  </si>
  <si>
    <t>NPV</t>
  </si>
  <si>
    <t>(included in Measure Cost)</t>
  </si>
  <si>
    <t>Baseline Replacement Costs</t>
  </si>
  <si>
    <t>Levelized Cost</t>
  </si>
  <si>
    <t>Life</t>
  </si>
  <si>
    <t xml:space="preserve">Levelized annual replacement cost savings </t>
  </si>
  <si>
    <t>Lumen Range</t>
  </si>
  <si>
    <t>1490-2600</t>
  </si>
  <si>
    <t>1050-1489</t>
  </si>
  <si>
    <t>310-1049</t>
  </si>
  <si>
    <t>Annual Hours of Use</t>
  </si>
  <si>
    <t>CFL Rated Life</t>
  </si>
  <si>
    <t>(June 2012 - May 2013)</t>
  </si>
  <si>
    <t>CFL</t>
  </si>
  <si>
    <t>Expected life</t>
  </si>
  <si>
    <t>750-1049</t>
  </si>
  <si>
    <t>310-749</t>
  </si>
  <si>
    <t>June 2012 - May 2013</t>
  </si>
  <si>
    <t>June 2013 - May 2014</t>
  </si>
  <si>
    <t>June 2014 - May 2015</t>
  </si>
  <si>
    <t>(June 2013 - May 2014)</t>
  </si>
  <si>
    <t>(June 2014 - May 2015)</t>
  </si>
  <si>
    <t>Efficient Replacement Costs</t>
  </si>
  <si>
    <t>Baseline</t>
  </si>
  <si>
    <t>Efficient</t>
  </si>
  <si>
    <t>All</t>
  </si>
  <si>
    <t xml:space="preserve">NPV of replacement costs </t>
  </si>
  <si>
    <t>Calculation of O&amp;M Impact for Exterior Fixture</t>
  </si>
  <si>
    <t>Calculation of O&amp;M Impact for Interior Fixture</t>
  </si>
  <si>
    <t>Component 1 Life (hours)</t>
  </si>
  <si>
    <t>Annual replacement cost</t>
  </si>
  <si>
    <t>Multiply by 0.98 ISR</t>
  </si>
  <si>
    <t>Data tables are provided at the top of this sheet with the calculations lower down. The values in the TRM table are referenced cells.</t>
  </si>
  <si>
    <t>Std Inc.</t>
  </si>
  <si>
    <t>EISA Compliant Halogen</t>
  </si>
  <si>
    <t>LED-A</t>
  </si>
  <si>
    <t>Installation Location</t>
  </si>
  <si>
    <t>Baseline lamps used per year</t>
  </si>
  <si>
    <t>Residential and in-unit Multi Family</t>
  </si>
  <si>
    <t>Multi Family Common Areas</t>
  </si>
  <si>
    <t>Exterior</t>
  </si>
  <si>
    <t>2020 &amp; after</t>
  </si>
  <si>
    <t>N/A</t>
  </si>
  <si>
    <t>The annual levelized baseline replacement costs using the statewide real discount rate of 5.23% are presented below: (table for TRM)</t>
  </si>
  <si>
    <t>Location</t>
  </si>
  <si>
    <t>Lumen Level</t>
  </si>
  <si>
    <t>NPV of replacement costs for period</t>
  </si>
  <si>
    <t>Levelized annual replacement cost savings</t>
  </si>
  <si>
    <t>June 2015 - May 2016</t>
  </si>
  <si>
    <t>June 2016 - May 2017</t>
  </si>
  <si>
    <t>Lumens &lt;310 or &gt;2600 (non-EISA compliant)</t>
  </si>
  <si>
    <t>Lumens ≥ 310 and ≤ 2600 (EISA compliant)</t>
  </si>
  <si>
    <t>Discount Rate</t>
  </si>
  <si>
    <t>Hours before needing new bulb</t>
  </si>
  <si>
    <t>(both incandescent and halogen)</t>
  </si>
  <si>
    <t>Installation year:</t>
  </si>
  <si>
    <t>Non EISA compliant</t>
  </si>
  <si>
    <t>EISA Compliant</t>
  </si>
  <si>
    <t>Incandescent</t>
  </si>
  <si>
    <t>NPV of all baseline replacement costs:</t>
  </si>
  <si>
    <t>Levelized annual cost:</t>
  </si>
  <si>
    <t>Hours of Use per year</t>
  </si>
  <si>
    <t>Measure Life in Years</t>
  </si>
  <si>
    <t>CFL lamps used per year</t>
  </si>
  <si>
    <t>No efficient bulb replacement within measure life</t>
  </si>
  <si>
    <t>Efficient Fixture</t>
  </si>
  <si>
    <t>CFL life:</t>
  </si>
  <si>
    <t>First efficient bulb replacement after 1.3 years</t>
  </si>
  <si>
    <t>First efficient bulb replacement after 4.9 years</t>
  </si>
  <si>
    <t>Efficient bulb CFL</t>
  </si>
  <si>
    <t>$0 - No replacement bulb within measure life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</si>
</sst>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Helv"/>
      <family val="2"/>
    </font>
    <font>
      <sz val="9"/>
      <color indexed="81"/>
      <name val="Tahoma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8" fontId="4" fillId="5" borderId="8" xfId="0" applyNumberFormat="1" applyFont="1" applyFill="1" applyBorder="1"/>
    <xf numFmtId="0" fontId="4" fillId="0" borderId="0" xfId="0" applyFont="1" applyAlignment="1">
      <alignment horizontal="right"/>
    </xf>
    <xf numFmtId="0" fontId="4" fillId="5" borderId="9" xfId="0" applyFont="1" applyFill="1" applyBorder="1"/>
    <xf numFmtId="0" fontId="7" fillId="2" borderId="0" xfId="0" applyFont="1" applyFill="1"/>
    <xf numFmtId="0" fontId="8" fillId="0" borderId="0" xfId="0" applyFont="1"/>
    <xf numFmtId="0" fontId="8" fillId="0" borderId="0" xfId="0" applyFont="1" applyAlignment="1">
      <alignment horizontal="right"/>
    </xf>
    <xf numFmtId="1" fontId="8" fillId="3" borderId="3" xfId="0" applyNumberFormat="1" applyFont="1" applyFill="1" applyBorder="1" applyAlignment="1">
      <alignment horizontal="center"/>
    </xf>
    <xf numFmtId="165" fontId="8" fillId="3" borderId="3" xfId="0" applyNumberFormat="1" applyFont="1" applyFill="1" applyBorder="1" applyAlignment="1">
      <alignment horizontal="center"/>
    </xf>
    <xf numFmtId="10" fontId="8" fillId="4" borderId="5" xfId="0" applyNumberFormat="1" applyFont="1" applyFill="1" applyBorder="1"/>
    <xf numFmtId="0" fontId="8" fillId="3" borderId="4" xfId="0" applyFont="1" applyFill="1" applyBorder="1" applyAlignment="1">
      <alignment horizontal="center"/>
    </xf>
    <xf numFmtId="1" fontId="8" fillId="3" borderId="4" xfId="0" applyNumberFormat="1" applyFont="1" applyFill="1" applyBorder="1" applyAlignment="1">
      <alignment horizontal="center"/>
    </xf>
    <xf numFmtId="164" fontId="8" fillId="3" borderId="4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165" fontId="8" fillId="3" borderId="4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8" fillId="0" borderId="0" xfId="0" applyFont="1" applyBorder="1"/>
    <xf numFmtId="8" fontId="8" fillId="4" borderId="6" xfId="0" applyNumberFormat="1" applyFont="1" applyFill="1" applyBorder="1" applyAlignment="1">
      <alignment horizontal="center"/>
    </xf>
    <xf numFmtId="164" fontId="8" fillId="0" borderId="6" xfId="0" applyNumberFormat="1" applyFont="1" applyBorder="1"/>
    <xf numFmtId="164" fontId="8" fillId="0" borderId="7" xfId="1" applyNumberFormat="1" applyFont="1" applyBorder="1"/>
    <xf numFmtId="164" fontId="8" fillId="0" borderId="0" xfId="0" applyNumberFormat="1" applyFont="1" applyBorder="1"/>
    <xf numFmtId="164" fontId="8" fillId="0" borderId="0" xfId="1" applyNumberFormat="1" applyFont="1" applyBorder="1"/>
    <xf numFmtId="164" fontId="8" fillId="0" borderId="0" xfId="0" applyNumberFormat="1" applyFont="1"/>
    <xf numFmtId="0" fontId="8" fillId="6" borderId="4" xfId="0" applyFont="1" applyFill="1" applyBorder="1" applyAlignment="1">
      <alignment wrapText="1"/>
    </xf>
    <xf numFmtId="0" fontId="8" fillId="6" borderId="4" xfId="0" applyFont="1" applyFill="1" applyBorder="1" applyAlignment="1">
      <alignment horizontal="center" wrapText="1"/>
    </xf>
    <xf numFmtId="0" fontId="8" fillId="6" borderId="11" xfId="0" applyFont="1" applyFill="1" applyBorder="1" applyAlignment="1">
      <alignment horizontal="center" wrapText="1"/>
    </xf>
    <xf numFmtId="0" fontId="8" fillId="0" borderId="4" xfId="0" applyFont="1" applyBorder="1"/>
    <xf numFmtId="8" fontId="8" fillId="0" borderId="4" xfId="0" applyNumberFormat="1" applyFont="1" applyBorder="1" applyAlignment="1">
      <alignment horizontal="center"/>
    </xf>
    <xf numFmtId="1" fontId="8" fillId="3" borderId="4" xfId="0" quotePrefix="1" applyNumberFormat="1" applyFont="1" applyFill="1" applyBorder="1" applyAlignment="1">
      <alignment horizontal="center"/>
    </xf>
    <xf numFmtId="0" fontId="9" fillId="0" borderId="0" xfId="0" applyFont="1"/>
    <xf numFmtId="0" fontId="10" fillId="0" borderId="5" xfId="0" applyFont="1" applyBorder="1" applyAlignment="1">
      <alignment horizontal="justify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8" fontId="10" fillId="0" borderId="14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justify" vertical="center"/>
    </xf>
    <xf numFmtId="8" fontId="10" fillId="0" borderId="16" xfId="0" applyNumberFormat="1" applyFont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10" fillId="0" borderId="16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2" fillId="7" borderId="21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0" fontId="12" fillId="7" borderId="23" xfId="0" applyFont="1" applyFill="1" applyBorder="1" applyAlignment="1">
      <alignment horizontal="center" vertical="center" wrapText="1"/>
    </xf>
    <xf numFmtId="8" fontId="8" fillId="8" borderId="24" xfId="0" applyNumberFormat="1" applyFont="1" applyFill="1" applyBorder="1" applyAlignment="1">
      <alignment vertical="center"/>
    </xf>
    <xf numFmtId="8" fontId="8" fillId="8" borderId="19" xfId="0" applyNumberFormat="1" applyFont="1" applyFill="1" applyBorder="1" applyAlignment="1">
      <alignment vertical="center"/>
    </xf>
    <xf numFmtId="8" fontId="8" fillId="8" borderId="17" xfId="0" applyNumberFormat="1" applyFont="1" applyFill="1" applyBorder="1" applyAlignment="1">
      <alignment vertical="center"/>
    </xf>
    <xf numFmtId="8" fontId="8" fillId="8" borderId="20" xfId="0" applyNumberFormat="1" applyFont="1" applyFill="1" applyBorder="1" applyAlignment="1">
      <alignment vertical="center"/>
    </xf>
    <xf numFmtId="8" fontId="8" fillId="8" borderId="2" xfId="0" applyNumberFormat="1" applyFont="1" applyFill="1" applyBorder="1" applyAlignment="1">
      <alignment vertical="center"/>
    </xf>
    <xf numFmtId="8" fontId="8" fillId="8" borderId="4" xfId="0" applyNumberFormat="1" applyFont="1" applyFill="1" applyBorder="1" applyAlignment="1">
      <alignment vertical="center"/>
    </xf>
    <xf numFmtId="8" fontId="8" fillId="8" borderId="25" xfId="0" applyNumberFormat="1" applyFont="1" applyFill="1" applyBorder="1" applyAlignment="1">
      <alignment vertical="center"/>
    </xf>
    <xf numFmtId="8" fontId="8" fillId="8" borderId="26" xfId="0" applyNumberFormat="1" applyFont="1" applyFill="1" applyBorder="1" applyAlignment="1">
      <alignment vertical="center"/>
    </xf>
    <xf numFmtId="8" fontId="8" fillId="8" borderId="29" xfId="0" applyNumberFormat="1" applyFont="1" applyFill="1" applyBorder="1" applyAlignment="1">
      <alignment vertical="center"/>
    </xf>
    <xf numFmtId="8" fontId="8" fillId="8" borderId="30" xfId="0" applyNumberFormat="1" applyFont="1" applyFill="1" applyBorder="1" applyAlignment="1">
      <alignment vertical="center"/>
    </xf>
    <xf numFmtId="8" fontId="8" fillId="8" borderId="27" xfId="0" applyNumberFormat="1" applyFont="1" applyFill="1" applyBorder="1" applyAlignment="1">
      <alignment vertical="center"/>
    </xf>
    <xf numFmtId="8" fontId="8" fillId="8" borderId="28" xfId="0" applyNumberFormat="1" applyFont="1" applyFill="1" applyBorder="1" applyAlignment="1">
      <alignment vertical="center"/>
    </xf>
    <xf numFmtId="0" fontId="0" fillId="9" borderId="6" xfId="0" applyFill="1" applyBorder="1"/>
    <xf numFmtId="10" fontId="0" fillId="9" borderId="14" xfId="2" applyNumberFormat="1" applyFont="1" applyFill="1" applyBorder="1"/>
    <xf numFmtId="0" fontId="14" fillId="0" borderId="0" xfId="0" applyFont="1"/>
    <xf numFmtId="0" fontId="14" fillId="9" borderId="6" xfId="0" applyFont="1" applyFill="1" applyBorder="1"/>
    <xf numFmtId="0" fontId="14" fillId="9" borderId="14" xfId="0" applyFont="1" applyFill="1" applyBorder="1"/>
    <xf numFmtId="0" fontId="14" fillId="9" borderId="5" xfId="0" applyFont="1" applyFill="1" applyBorder="1"/>
    <xf numFmtId="165" fontId="14" fillId="0" borderId="0" xfId="0" applyNumberFormat="1" applyFont="1"/>
    <xf numFmtId="0" fontId="15" fillId="0" borderId="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4" xfId="0" applyFont="1" applyBorder="1"/>
    <xf numFmtId="8" fontId="14" fillId="0" borderId="4" xfId="0" applyNumberFormat="1" applyFont="1" applyBorder="1"/>
    <xf numFmtId="8" fontId="14" fillId="0" borderId="0" xfId="0" applyNumberFormat="1" applyFont="1" applyBorder="1"/>
    <xf numFmtId="0" fontId="14" fillId="0" borderId="0" xfId="0" applyFont="1" applyBorder="1"/>
    <xf numFmtId="8" fontId="14" fillId="0" borderId="0" xfId="0" applyNumberFormat="1" applyFont="1"/>
    <xf numFmtId="8" fontId="0" fillId="0" borderId="0" xfId="0" applyNumberFormat="1"/>
    <xf numFmtId="0" fontId="12" fillId="7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0" fillId="0" borderId="4" xfId="0" applyBorder="1"/>
    <xf numFmtId="2" fontId="0" fillId="0" borderId="4" xfId="0" applyNumberFormat="1" applyBorder="1"/>
    <xf numFmtId="165" fontId="0" fillId="0" borderId="0" xfId="0" applyNumberFormat="1" applyAlignment="1">
      <alignment horizontal="center"/>
    </xf>
    <xf numFmtId="0" fontId="12" fillId="7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6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8" fontId="8" fillId="0" borderId="3" xfId="0" applyNumberFormat="1" applyFont="1" applyBorder="1" applyAlignment="1">
      <alignment horizontal="center" vertical="center"/>
    </xf>
    <xf numFmtId="8" fontId="8" fillId="0" borderId="12" xfId="0" applyNumberFormat="1" applyFont="1" applyBorder="1" applyAlignment="1">
      <alignment horizontal="center" vertical="center"/>
    </xf>
    <xf numFmtId="8" fontId="8" fillId="0" borderId="13" xfId="0" applyNumberFormat="1" applyFont="1" applyBorder="1" applyAlignment="1">
      <alignment horizontal="center" vertical="center"/>
    </xf>
    <xf numFmtId="8" fontId="8" fillId="0" borderId="4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4" xfId="0" applyFont="1" applyBorder="1" applyAlignment="1">
      <alignment horizontal="center"/>
    </xf>
    <xf numFmtId="0" fontId="8" fillId="0" borderId="25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12" fillId="7" borderId="17" xfId="0" applyFont="1" applyFill="1" applyBorder="1" applyAlignment="1">
      <alignment horizontal="center" vertical="center" wrapText="1"/>
    </xf>
    <xf numFmtId="0" fontId="12" fillId="7" borderId="21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 wrapText="1"/>
    </xf>
    <xf numFmtId="0" fontId="12" fillId="7" borderId="20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8" fontId="17" fillId="0" borderId="14" xfId="0" applyNumberFormat="1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8" fontId="8" fillId="8" borderId="35" xfId="0" applyNumberFormat="1" applyFont="1" applyFill="1" applyBorder="1" applyAlignment="1">
      <alignment horizontal="center" vertical="center"/>
    </xf>
    <xf numFmtId="8" fontId="8" fillId="8" borderId="10" xfId="0" applyNumberFormat="1" applyFont="1" applyFill="1" applyBorder="1" applyAlignment="1">
      <alignment horizontal="center" vertical="center"/>
    </xf>
    <xf numFmtId="8" fontId="8" fillId="8" borderId="36" xfId="0" applyNumberFormat="1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8" fontId="8" fillId="8" borderId="28" xfId="0" applyNumberFormat="1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vertical="center" wrapText="1"/>
    </xf>
    <xf numFmtId="0" fontId="8" fillId="8" borderId="31" xfId="0" applyFont="1" applyFill="1" applyBorder="1" applyAlignment="1">
      <alignment vertical="center" wrapText="1"/>
    </xf>
    <xf numFmtId="0" fontId="8" fillId="8" borderId="38" xfId="0" applyFont="1" applyFill="1" applyBorder="1" applyAlignment="1">
      <alignment vertical="center" wrapText="1"/>
    </xf>
    <xf numFmtId="8" fontId="8" fillId="8" borderId="33" xfId="0" applyNumberFormat="1" applyFont="1" applyFill="1" applyBorder="1" applyAlignment="1">
      <alignment vertical="center"/>
    </xf>
    <xf numFmtId="8" fontId="8" fillId="8" borderId="13" xfId="0" applyNumberFormat="1" applyFont="1" applyFill="1" applyBorder="1" applyAlignment="1">
      <alignment vertical="center"/>
    </xf>
    <xf numFmtId="8" fontId="8" fillId="8" borderId="39" xfId="0" applyNumberFormat="1" applyFont="1" applyFill="1" applyBorder="1" applyAlignment="1">
      <alignment vertical="center"/>
    </xf>
    <xf numFmtId="8" fontId="8" fillId="8" borderId="40" xfId="0" applyNumberFormat="1" applyFont="1" applyFill="1" applyBorder="1" applyAlignment="1">
      <alignment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S%20Standard%20CFL%20OM%20calc_1202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ior and in unit"/>
      <sheetName val="MF common area"/>
      <sheetName val="Exterior"/>
      <sheetName val="2014 calc"/>
    </sheetNames>
    <sheetDataSet>
      <sheetData sheetId="0">
        <row r="6">
          <cell r="C6">
            <v>5.2299999999999999E-2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5"/>
  <sheetViews>
    <sheetView topLeftCell="A61" workbookViewId="0">
      <selection activeCell="H36" sqref="H36"/>
    </sheetView>
  </sheetViews>
  <sheetFormatPr defaultRowHeight="12.75" x14ac:dyDescent="0.2"/>
  <cols>
    <col min="1" max="1" width="13.28515625" style="9" customWidth="1"/>
    <col min="2" max="2" width="16.42578125" style="9" customWidth="1"/>
    <col min="3" max="3" width="16.7109375" style="9" customWidth="1"/>
    <col min="4" max="4" width="10.42578125" style="9" customWidth="1"/>
    <col min="5" max="5" width="10.140625" style="9" customWidth="1"/>
    <col min="6" max="6" width="10" style="9" customWidth="1"/>
    <col min="7" max="9" width="9.140625" style="9"/>
    <col min="10" max="10" width="15.7109375" style="9" customWidth="1"/>
    <col min="11" max="256" width="9.140625" style="9"/>
    <col min="257" max="257" width="9.85546875" style="9" customWidth="1"/>
    <col min="258" max="258" width="23" style="9" customWidth="1"/>
    <col min="259" max="259" width="13.7109375" style="9" customWidth="1"/>
    <col min="260" max="512" width="9.140625" style="9"/>
    <col min="513" max="513" width="9.85546875" style="9" customWidth="1"/>
    <col min="514" max="514" width="23" style="9" customWidth="1"/>
    <col min="515" max="515" width="13.7109375" style="9" customWidth="1"/>
    <col min="516" max="768" width="9.140625" style="9"/>
    <col min="769" max="769" width="9.85546875" style="9" customWidth="1"/>
    <col min="770" max="770" width="23" style="9" customWidth="1"/>
    <col min="771" max="771" width="13.7109375" style="9" customWidth="1"/>
    <col min="772" max="1024" width="9.140625" style="9"/>
    <col min="1025" max="1025" width="9.85546875" style="9" customWidth="1"/>
    <col min="1026" max="1026" width="23" style="9" customWidth="1"/>
    <col min="1027" max="1027" width="13.7109375" style="9" customWidth="1"/>
    <col min="1028" max="1280" width="9.140625" style="9"/>
    <col min="1281" max="1281" width="9.85546875" style="9" customWidth="1"/>
    <col min="1282" max="1282" width="23" style="9" customWidth="1"/>
    <col min="1283" max="1283" width="13.7109375" style="9" customWidth="1"/>
    <col min="1284" max="1536" width="9.140625" style="9"/>
    <col min="1537" max="1537" width="9.85546875" style="9" customWidth="1"/>
    <col min="1538" max="1538" width="23" style="9" customWidth="1"/>
    <col min="1539" max="1539" width="13.7109375" style="9" customWidth="1"/>
    <col min="1540" max="1792" width="9.140625" style="9"/>
    <col min="1793" max="1793" width="9.85546875" style="9" customWidth="1"/>
    <col min="1794" max="1794" width="23" style="9" customWidth="1"/>
    <col min="1795" max="1795" width="13.7109375" style="9" customWidth="1"/>
    <col min="1796" max="2048" width="9.140625" style="9"/>
    <col min="2049" max="2049" width="9.85546875" style="9" customWidth="1"/>
    <col min="2050" max="2050" width="23" style="9" customWidth="1"/>
    <col min="2051" max="2051" width="13.7109375" style="9" customWidth="1"/>
    <col min="2052" max="2304" width="9.140625" style="9"/>
    <col min="2305" max="2305" width="9.85546875" style="9" customWidth="1"/>
    <col min="2306" max="2306" width="23" style="9" customWidth="1"/>
    <col min="2307" max="2307" width="13.7109375" style="9" customWidth="1"/>
    <col min="2308" max="2560" width="9.140625" style="9"/>
    <col min="2561" max="2561" width="9.85546875" style="9" customWidth="1"/>
    <col min="2562" max="2562" width="23" style="9" customWidth="1"/>
    <col min="2563" max="2563" width="13.7109375" style="9" customWidth="1"/>
    <col min="2564" max="2816" width="9.140625" style="9"/>
    <col min="2817" max="2817" width="9.85546875" style="9" customWidth="1"/>
    <col min="2818" max="2818" width="23" style="9" customWidth="1"/>
    <col min="2819" max="2819" width="13.7109375" style="9" customWidth="1"/>
    <col min="2820" max="3072" width="9.140625" style="9"/>
    <col min="3073" max="3073" width="9.85546875" style="9" customWidth="1"/>
    <col min="3074" max="3074" width="23" style="9" customWidth="1"/>
    <col min="3075" max="3075" width="13.7109375" style="9" customWidth="1"/>
    <col min="3076" max="3328" width="9.140625" style="9"/>
    <col min="3329" max="3329" width="9.85546875" style="9" customWidth="1"/>
    <col min="3330" max="3330" width="23" style="9" customWidth="1"/>
    <col min="3331" max="3331" width="13.7109375" style="9" customWidth="1"/>
    <col min="3332" max="3584" width="9.140625" style="9"/>
    <col min="3585" max="3585" width="9.85546875" style="9" customWidth="1"/>
    <col min="3586" max="3586" width="23" style="9" customWidth="1"/>
    <col min="3587" max="3587" width="13.7109375" style="9" customWidth="1"/>
    <col min="3588" max="3840" width="9.140625" style="9"/>
    <col min="3841" max="3841" width="9.85546875" style="9" customWidth="1"/>
    <col min="3842" max="3842" width="23" style="9" customWidth="1"/>
    <col min="3843" max="3843" width="13.7109375" style="9" customWidth="1"/>
    <col min="3844" max="4096" width="9.140625" style="9"/>
    <col min="4097" max="4097" width="9.85546875" style="9" customWidth="1"/>
    <col min="4098" max="4098" width="23" style="9" customWidth="1"/>
    <col min="4099" max="4099" width="13.7109375" style="9" customWidth="1"/>
    <col min="4100" max="4352" width="9.140625" style="9"/>
    <col min="4353" max="4353" width="9.85546875" style="9" customWidth="1"/>
    <col min="4354" max="4354" width="23" style="9" customWidth="1"/>
    <col min="4355" max="4355" width="13.7109375" style="9" customWidth="1"/>
    <col min="4356" max="4608" width="9.140625" style="9"/>
    <col min="4609" max="4609" width="9.85546875" style="9" customWidth="1"/>
    <col min="4610" max="4610" width="23" style="9" customWidth="1"/>
    <col min="4611" max="4611" width="13.7109375" style="9" customWidth="1"/>
    <col min="4612" max="4864" width="9.140625" style="9"/>
    <col min="4865" max="4865" width="9.85546875" style="9" customWidth="1"/>
    <col min="4866" max="4866" width="23" style="9" customWidth="1"/>
    <col min="4867" max="4867" width="13.7109375" style="9" customWidth="1"/>
    <col min="4868" max="5120" width="9.140625" style="9"/>
    <col min="5121" max="5121" width="9.85546875" style="9" customWidth="1"/>
    <col min="5122" max="5122" width="23" style="9" customWidth="1"/>
    <col min="5123" max="5123" width="13.7109375" style="9" customWidth="1"/>
    <col min="5124" max="5376" width="9.140625" style="9"/>
    <col min="5377" max="5377" width="9.85546875" style="9" customWidth="1"/>
    <col min="5378" max="5378" width="23" style="9" customWidth="1"/>
    <col min="5379" max="5379" width="13.7109375" style="9" customWidth="1"/>
    <col min="5380" max="5632" width="9.140625" style="9"/>
    <col min="5633" max="5633" width="9.85546875" style="9" customWidth="1"/>
    <col min="5634" max="5634" width="23" style="9" customWidth="1"/>
    <col min="5635" max="5635" width="13.7109375" style="9" customWidth="1"/>
    <col min="5636" max="5888" width="9.140625" style="9"/>
    <col min="5889" max="5889" width="9.85546875" style="9" customWidth="1"/>
    <col min="5890" max="5890" width="23" style="9" customWidth="1"/>
    <col min="5891" max="5891" width="13.7109375" style="9" customWidth="1"/>
    <col min="5892" max="6144" width="9.140625" style="9"/>
    <col min="6145" max="6145" width="9.85546875" style="9" customWidth="1"/>
    <col min="6146" max="6146" width="23" style="9" customWidth="1"/>
    <col min="6147" max="6147" width="13.7109375" style="9" customWidth="1"/>
    <col min="6148" max="6400" width="9.140625" style="9"/>
    <col min="6401" max="6401" width="9.85546875" style="9" customWidth="1"/>
    <col min="6402" max="6402" width="23" style="9" customWidth="1"/>
    <col min="6403" max="6403" width="13.7109375" style="9" customWidth="1"/>
    <col min="6404" max="6656" width="9.140625" style="9"/>
    <col min="6657" max="6657" width="9.85546875" style="9" customWidth="1"/>
    <col min="6658" max="6658" width="23" style="9" customWidth="1"/>
    <col min="6659" max="6659" width="13.7109375" style="9" customWidth="1"/>
    <col min="6660" max="6912" width="9.140625" style="9"/>
    <col min="6913" max="6913" width="9.85546875" style="9" customWidth="1"/>
    <col min="6914" max="6914" width="23" style="9" customWidth="1"/>
    <col min="6915" max="6915" width="13.7109375" style="9" customWidth="1"/>
    <col min="6916" max="7168" width="9.140625" style="9"/>
    <col min="7169" max="7169" width="9.85546875" style="9" customWidth="1"/>
    <col min="7170" max="7170" width="23" style="9" customWidth="1"/>
    <col min="7171" max="7171" width="13.7109375" style="9" customWidth="1"/>
    <col min="7172" max="7424" width="9.140625" style="9"/>
    <col min="7425" max="7425" width="9.85546875" style="9" customWidth="1"/>
    <col min="7426" max="7426" width="23" style="9" customWidth="1"/>
    <col min="7427" max="7427" width="13.7109375" style="9" customWidth="1"/>
    <col min="7428" max="7680" width="9.140625" style="9"/>
    <col min="7681" max="7681" width="9.85546875" style="9" customWidth="1"/>
    <col min="7682" max="7682" width="23" style="9" customWidth="1"/>
    <col min="7683" max="7683" width="13.7109375" style="9" customWidth="1"/>
    <col min="7684" max="7936" width="9.140625" style="9"/>
    <col min="7937" max="7937" width="9.85546875" style="9" customWidth="1"/>
    <col min="7938" max="7938" width="23" style="9" customWidth="1"/>
    <col min="7939" max="7939" width="13.7109375" style="9" customWidth="1"/>
    <col min="7940" max="8192" width="9.140625" style="9"/>
    <col min="8193" max="8193" width="9.85546875" style="9" customWidth="1"/>
    <col min="8194" max="8194" width="23" style="9" customWidth="1"/>
    <col min="8195" max="8195" width="13.7109375" style="9" customWidth="1"/>
    <col min="8196" max="8448" width="9.140625" style="9"/>
    <col min="8449" max="8449" width="9.85546875" style="9" customWidth="1"/>
    <col min="8450" max="8450" width="23" style="9" customWidth="1"/>
    <col min="8451" max="8451" width="13.7109375" style="9" customWidth="1"/>
    <col min="8452" max="8704" width="9.140625" style="9"/>
    <col min="8705" max="8705" width="9.85546875" style="9" customWidth="1"/>
    <col min="8706" max="8706" width="23" style="9" customWidth="1"/>
    <col min="8707" max="8707" width="13.7109375" style="9" customWidth="1"/>
    <col min="8708" max="8960" width="9.140625" style="9"/>
    <col min="8961" max="8961" width="9.85546875" style="9" customWidth="1"/>
    <col min="8962" max="8962" width="23" style="9" customWidth="1"/>
    <col min="8963" max="8963" width="13.7109375" style="9" customWidth="1"/>
    <col min="8964" max="9216" width="9.140625" style="9"/>
    <col min="9217" max="9217" width="9.85546875" style="9" customWidth="1"/>
    <col min="9218" max="9218" width="23" style="9" customWidth="1"/>
    <col min="9219" max="9219" width="13.7109375" style="9" customWidth="1"/>
    <col min="9220" max="9472" width="9.140625" style="9"/>
    <col min="9473" max="9473" width="9.85546875" style="9" customWidth="1"/>
    <col min="9474" max="9474" width="23" style="9" customWidth="1"/>
    <col min="9475" max="9475" width="13.7109375" style="9" customWidth="1"/>
    <col min="9476" max="9728" width="9.140625" style="9"/>
    <col min="9729" max="9729" width="9.85546875" style="9" customWidth="1"/>
    <col min="9730" max="9730" width="23" style="9" customWidth="1"/>
    <col min="9731" max="9731" width="13.7109375" style="9" customWidth="1"/>
    <col min="9732" max="9984" width="9.140625" style="9"/>
    <col min="9985" max="9985" width="9.85546875" style="9" customWidth="1"/>
    <col min="9986" max="9986" width="23" style="9" customWidth="1"/>
    <col min="9987" max="9987" width="13.7109375" style="9" customWidth="1"/>
    <col min="9988" max="10240" width="9.140625" style="9"/>
    <col min="10241" max="10241" width="9.85546875" style="9" customWidth="1"/>
    <col min="10242" max="10242" width="23" style="9" customWidth="1"/>
    <col min="10243" max="10243" width="13.7109375" style="9" customWidth="1"/>
    <col min="10244" max="10496" width="9.140625" style="9"/>
    <col min="10497" max="10497" width="9.85546875" style="9" customWidth="1"/>
    <col min="10498" max="10498" width="23" style="9" customWidth="1"/>
    <col min="10499" max="10499" width="13.7109375" style="9" customWidth="1"/>
    <col min="10500" max="10752" width="9.140625" style="9"/>
    <col min="10753" max="10753" width="9.85546875" style="9" customWidth="1"/>
    <col min="10754" max="10754" width="23" style="9" customWidth="1"/>
    <col min="10755" max="10755" width="13.7109375" style="9" customWidth="1"/>
    <col min="10756" max="11008" width="9.140625" style="9"/>
    <col min="11009" max="11009" width="9.85546875" style="9" customWidth="1"/>
    <col min="11010" max="11010" width="23" style="9" customWidth="1"/>
    <col min="11011" max="11011" width="13.7109375" style="9" customWidth="1"/>
    <col min="11012" max="11264" width="9.140625" style="9"/>
    <col min="11265" max="11265" width="9.85546875" style="9" customWidth="1"/>
    <col min="11266" max="11266" width="23" style="9" customWidth="1"/>
    <col min="11267" max="11267" width="13.7109375" style="9" customWidth="1"/>
    <col min="11268" max="11520" width="9.140625" style="9"/>
    <col min="11521" max="11521" width="9.85546875" style="9" customWidth="1"/>
    <col min="11522" max="11522" width="23" style="9" customWidth="1"/>
    <col min="11523" max="11523" width="13.7109375" style="9" customWidth="1"/>
    <col min="11524" max="11776" width="9.140625" style="9"/>
    <col min="11777" max="11777" width="9.85546875" style="9" customWidth="1"/>
    <col min="11778" max="11778" width="23" style="9" customWidth="1"/>
    <col min="11779" max="11779" width="13.7109375" style="9" customWidth="1"/>
    <col min="11780" max="12032" width="9.140625" style="9"/>
    <col min="12033" max="12033" width="9.85546875" style="9" customWidth="1"/>
    <col min="12034" max="12034" width="23" style="9" customWidth="1"/>
    <col min="12035" max="12035" width="13.7109375" style="9" customWidth="1"/>
    <col min="12036" max="12288" width="9.140625" style="9"/>
    <col min="12289" max="12289" width="9.85546875" style="9" customWidth="1"/>
    <col min="12290" max="12290" width="23" style="9" customWidth="1"/>
    <col min="12291" max="12291" width="13.7109375" style="9" customWidth="1"/>
    <col min="12292" max="12544" width="9.140625" style="9"/>
    <col min="12545" max="12545" width="9.85546875" style="9" customWidth="1"/>
    <col min="12546" max="12546" width="23" style="9" customWidth="1"/>
    <col min="12547" max="12547" width="13.7109375" style="9" customWidth="1"/>
    <col min="12548" max="12800" width="9.140625" style="9"/>
    <col min="12801" max="12801" width="9.85546875" style="9" customWidth="1"/>
    <col min="12802" max="12802" width="23" style="9" customWidth="1"/>
    <col min="12803" max="12803" width="13.7109375" style="9" customWidth="1"/>
    <col min="12804" max="13056" width="9.140625" style="9"/>
    <col min="13057" max="13057" width="9.85546875" style="9" customWidth="1"/>
    <col min="13058" max="13058" width="23" style="9" customWidth="1"/>
    <col min="13059" max="13059" width="13.7109375" style="9" customWidth="1"/>
    <col min="13060" max="13312" width="9.140625" style="9"/>
    <col min="13313" max="13313" width="9.85546875" style="9" customWidth="1"/>
    <col min="13314" max="13314" width="23" style="9" customWidth="1"/>
    <col min="13315" max="13315" width="13.7109375" style="9" customWidth="1"/>
    <col min="13316" max="13568" width="9.140625" style="9"/>
    <col min="13569" max="13569" width="9.85546875" style="9" customWidth="1"/>
    <col min="13570" max="13570" width="23" style="9" customWidth="1"/>
    <col min="13571" max="13571" width="13.7109375" style="9" customWidth="1"/>
    <col min="13572" max="13824" width="9.140625" style="9"/>
    <col min="13825" max="13825" width="9.85546875" style="9" customWidth="1"/>
    <col min="13826" max="13826" width="23" style="9" customWidth="1"/>
    <col min="13827" max="13827" width="13.7109375" style="9" customWidth="1"/>
    <col min="13828" max="14080" width="9.140625" style="9"/>
    <col min="14081" max="14081" width="9.85546875" style="9" customWidth="1"/>
    <col min="14082" max="14082" width="23" style="9" customWidth="1"/>
    <col min="14083" max="14083" width="13.7109375" style="9" customWidth="1"/>
    <col min="14084" max="14336" width="9.140625" style="9"/>
    <col min="14337" max="14337" width="9.85546875" style="9" customWidth="1"/>
    <col min="14338" max="14338" width="23" style="9" customWidth="1"/>
    <col min="14339" max="14339" width="13.7109375" style="9" customWidth="1"/>
    <col min="14340" max="14592" width="9.140625" style="9"/>
    <col min="14593" max="14593" width="9.85546875" style="9" customWidth="1"/>
    <col min="14594" max="14594" width="23" style="9" customWidth="1"/>
    <col min="14595" max="14595" width="13.7109375" style="9" customWidth="1"/>
    <col min="14596" max="14848" width="9.140625" style="9"/>
    <col min="14849" max="14849" width="9.85546875" style="9" customWidth="1"/>
    <col min="14850" max="14850" width="23" style="9" customWidth="1"/>
    <col min="14851" max="14851" width="13.7109375" style="9" customWidth="1"/>
    <col min="14852" max="15104" width="9.140625" style="9"/>
    <col min="15105" max="15105" width="9.85546875" style="9" customWidth="1"/>
    <col min="15106" max="15106" width="23" style="9" customWidth="1"/>
    <col min="15107" max="15107" width="13.7109375" style="9" customWidth="1"/>
    <col min="15108" max="15360" width="9.140625" style="9"/>
    <col min="15361" max="15361" width="9.85546875" style="9" customWidth="1"/>
    <col min="15362" max="15362" width="23" style="9" customWidth="1"/>
    <col min="15363" max="15363" width="13.7109375" style="9" customWidth="1"/>
    <col min="15364" max="15616" width="9.140625" style="9"/>
    <col min="15617" max="15617" width="9.85546875" style="9" customWidth="1"/>
    <col min="15618" max="15618" width="23" style="9" customWidth="1"/>
    <col min="15619" max="15619" width="13.7109375" style="9" customWidth="1"/>
    <col min="15620" max="15872" width="9.140625" style="9"/>
    <col min="15873" max="15873" width="9.85546875" style="9" customWidth="1"/>
    <col min="15874" max="15874" width="23" style="9" customWidth="1"/>
    <col min="15875" max="15875" width="13.7109375" style="9" customWidth="1"/>
    <col min="15876" max="16128" width="9.140625" style="9"/>
    <col min="16129" max="16129" width="9.85546875" style="9" customWidth="1"/>
    <col min="16130" max="16130" width="23" style="9" customWidth="1"/>
    <col min="16131" max="16131" width="13.7109375" style="9" customWidth="1"/>
    <col min="16132" max="16384" width="9.140625" style="9"/>
  </cols>
  <sheetData>
    <row r="1" spans="1:16" x14ac:dyDescent="0.2">
      <c r="A1" s="83" t="s">
        <v>36</v>
      </c>
      <c r="B1" s="83"/>
      <c r="C1" s="83"/>
      <c r="D1" s="83"/>
      <c r="E1" s="83"/>
      <c r="F1" s="8"/>
      <c r="G1" s="8"/>
      <c r="H1" s="8"/>
      <c r="I1" s="8"/>
      <c r="J1" s="8"/>
      <c r="K1" s="84"/>
      <c r="L1" s="84"/>
    </row>
    <row r="2" spans="1:16" x14ac:dyDescent="0.2">
      <c r="B2" s="10"/>
    </row>
    <row r="3" spans="1:16" x14ac:dyDescent="0.2">
      <c r="B3" s="10" t="s">
        <v>18</v>
      </c>
      <c r="C3" s="11">
        <v>938</v>
      </c>
    </row>
    <row r="4" spans="1:16" x14ac:dyDescent="0.2">
      <c r="B4" s="10" t="s">
        <v>19</v>
      </c>
      <c r="C4" s="11">
        <v>8000</v>
      </c>
      <c r="I4" s="85" t="s">
        <v>0</v>
      </c>
      <c r="J4" s="86"/>
      <c r="K4" s="87"/>
    </row>
    <row r="5" spans="1:16" ht="13.5" thickBot="1" x14ac:dyDescent="0.25">
      <c r="B5" s="10" t="s">
        <v>22</v>
      </c>
      <c r="C5" s="12">
        <v>8</v>
      </c>
      <c r="I5" s="2" t="s">
        <v>2</v>
      </c>
      <c r="J5" s="2" t="s">
        <v>3</v>
      </c>
      <c r="K5" s="2" t="s">
        <v>21</v>
      </c>
    </row>
    <row r="6" spans="1:16" ht="13.5" thickBot="1" x14ac:dyDescent="0.25">
      <c r="B6" s="10" t="s">
        <v>4</v>
      </c>
      <c r="C6" s="13">
        <v>5.2299999999999999E-2</v>
      </c>
      <c r="E6" s="82" t="s">
        <v>5</v>
      </c>
      <c r="F6" s="82"/>
      <c r="G6" s="82"/>
      <c r="H6" s="82"/>
      <c r="I6" s="14">
        <v>1</v>
      </c>
      <c r="J6" s="14">
        <v>1</v>
      </c>
      <c r="K6" s="15">
        <f>C4/C3</f>
        <v>8.5287846481876333</v>
      </c>
    </row>
    <row r="7" spans="1:16" x14ac:dyDescent="0.2">
      <c r="E7" s="82" t="s">
        <v>6</v>
      </c>
      <c r="F7" s="82"/>
      <c r="G7" s="82"/>
      <c r="H7" s="82"/>
      <c r="I7" s="16">
        <v>0.5</v>
      </c>
      <c r="J7" s="16">
        <v>1.5</v>
      </c>
      <c r="K7" s="16">
        <v>2.5</v>
      </c>
    </row>
    <row r="8" spans="1:16" x14ac:dyDescent="0.2">
      <c r="B8" s="1"/>
      <c r="E8" s="82"/>
      <c r="F8" s="82"/>
      <c r="G8" s="82"/>
      <c r="H8" s="82"/>
      <c r="I8" s="17"/>
      <c r="J8" s="17"/>
    </row>
    <row r="9" spans="1:16" x14ac:dyDescent="0.2">
      <c r="A9" s="10" t="s">
        <v>7</v>
      </c>
      <c r="B9" s="11">
        <v>2012</v>
      </c>
      <c r="C9" s="9" t="s">
        <v>20</v>
      </c>
    </row>
    <row r="10" spans="1:16" x14ac:dyDescent="0.2">
      <c r="A10" s="10" t="s">
        <v>1</v>
      </c>
      <c r="B10" s="18">
        <v>8</v>
      </c>
      <c r="C10" s="17"/>
      <c r="D10" s="17" t="s">
        <v>7</v>
      </c>
      <c r="E10" s="17">
        <f>B9</f>
        <v>2012</v>
      </c>
      <c r="F10" s="17">
        <f>E10+1</f>
        <v>2013</v>
      </c>
      <c r="G10" s="17">
        <f t="shared" ref="G10:L10" si="0">F10+1</f>
        <v>2014</v>
      </c>
      <c r="H10" s="17">
        <f t="shared" si="0"/>
        <v>2015</v>
      </c>
      <c r="I10" s="17">
        <f t="shared" si="0"/>
        <v>2016</v>
      </c>
      <c r="J10" s="17">
        <f t="shared" si="0"/>
        <v>2017</v>
      </c>
      <c r="K10" s="17">
        <f t="shared" si="0"/>
        <v>2018</v>
      </c>
      <c r="L10" s="17">
        <f t="shared" si="0"/>
        <v>2019</v>
      </c>
      <c r="M10" s="17"/>
      <c r="N10" s="17"/>
      <c r="O10" s="17"/>
      <c r="P10" s="17"/>
    </row>
    <row r="11" spans="1:16" ht="39" thickBot="1" x14ac:dyDescent="0.25">
      <c r="A11" s="9" t="s">
        <v>14</v>
      </c>
      <c r="B11" s="1"/>
      <c r="D11" s="3" t="s">
        <v>8</v>
      </c>
      <c r="E11" s="19" t="s">
        <v>9</v>
      </c>
    </row>
    <row r="12" spans="1:16" ht="13.5" thickBot="1" x14ac:dyDescent="0.25">
      <c r="A12" s="20" t="s">
        <v>15</v>
      </c>
      <c r="B12" s="1"/>
      <c r="C12" s="4" t="s">
        <v>10</v>
      </c>
      <c r="D12" s="21">
        <f>NPV(RDR,E12:L12)*(1+RDR)</f>
        <v>8.6076748033344721</v>
      </c>
      <c r="E12" s="22">
        <v>0</v>
      </c>
      <c r="F12" s="23">
        <f>$J$7</f>
        <v>1.5</v>
      </c>
      <c r="G12" s="23">
        <f t="shared" ref="G12:L12" si="1">$J$7</f>
        <v>1.5</v>
      </c>
      <c r="H12" s="23">
        <f t="shared" si="1"/>
        <v>1.5</v>
      </c>
      <c r="I12" s="23">
        <f t="shared" si="1"/>
        <v>1.5</v>
      </c>
      <c r="J12" s="23">
        <f t="shared" si="1"/>
        <v>1.5</v>
      </c>
      <c r="K12" s="23">
        <f t="shared" si="1"/>
        <v>1.5</v>
      </c>
      <c r="L12" s="23">
        <f t="shared" si="1"/>
        <v>1.5</v>
      </c>
    </row>
    <row r="13" spans="1:16" x14ac:dyDescent="0.2">
      <c r="A13" s="20"/>
      <c r="B13" s="1"/>
      <c r="C13" s="4" t="s">
        <v>11</v>
      </c>
      <c r="D13" s="5">
        <f>-PMT(RDR,$B$10,D12,,)</f>
        <v>1.3442047313236751</v>
      </c>
      <c r="E13" s="24"/>
      <c r="F13" s="25"/>
      <c r="G13" s="25"/>
      <c r="H13" s="25"/>
      <c r="I13" s="25"/>
      <c r="J13" s="25"/>
      <c r="K13" s="25"/>
      <c r="L13" s="25"/>
    </row>
    <row r="14" spans="1:16" ht="13.5" thickBot="1" x14ac:dyDescent="0.25">
      <c r="A14" s="20"/>
      <c r="B14" s="1"/>
      <c r="C14" s="6" t="s">
        <v>12</v>
      </c>
      <c r="D14" s="7">
        <v>1</v>
      </c>
      <c r="E14" s="24"/>
      <c r="F14" s="25"/>
      <c r="G14" s="25"/>
      <c r="H14" s="25"/>
      <c r="I14" s="25"/>
      <c r="J14" s="25"/>
      <c r="K14" s="25"/>
      <c r="L14" s="25"/>
    </row>
    <row r="15" spans="1:16" ht="13.5" thickBot="1" x14ac:dyDescent="0.25">
      <c r="A15" s="20"/>
      <c r="B15" s="1"/>
      <c r="E15" s="26"/>
      <c r="F15" s="26"/>
      <c r="G15" s="26"/>
      <c r="H15" s="26"/>
      <c r="I15" s="26"/>
      <c r="J15" s="26"/>
      <c r="K15" s="26"/>
      <c r="L15" s="26"/>
    </row>
    <row r="16" spans="1:16" ht="13.5" thickBot="1" x14ac:dyDescent="0.25">
      <c r="A16" s="20" t="s">
        <v>15</v>
      </c>
      <c r="B16" s="1"/>
      <c r="C16" s="4" t="s">
        <v>30</v>
      </c>
      <c r="D16" s="21">
        <f>NPV(RDR,E16:L16)*(1+RDR)</f>
        <v>0</v>
      </c>
      <c r="E16" s="22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</row>
    <row r="17" spans="1:12" x14ac:dyDescent="0.2">
      <c r="A17" s="20"/>
      <c r="B17" s="1"/>
      <c r="C17" s="4" t="s">
        <v>11</v>
      </c>
      <c r="D17" s="5">
        <f>-PMT(RDR,$B$10,D16,,)</f>
        <v>0</v>
      </c>
      <c r="E17" s="24"/>
      <c r="F17" s="25"/>
      <c r="G17" s="25"/>
      <c r="H17" s="25"/>
      <c r="I17" s="25"/>
      <c r="J17" s="25"/>
      <c r="K17" s="25"/>
      <c r="L17" s="25"/>
    </row>
    <row r="18" spans="1:12" ht="13.5" thickBot="1" x14ac:dyDescent="0.25">
      <c r="A18" s="20"/>
      <c r="B18" s="1"/>
      <c r="C18" s="6" t="s">
        <v>12</v>
      </c>
      <c r="D18" s="7">
        <v>1</v>
      </c>
      <c r="E18" s="24"/>
      <c r="F18" s="25"/>
      <c r="G18" s="25"/>
      <c r="H18" s="25"/>
      <c r="I18" s="25"/>
      <c r="J18" s="25"/>
      <c r="K18" s="25"/>
      <c r="L18" s="25"/>
    </row>
    <row r="19" spans="1:12" ht="13.5" thickBot="1" x14ac:dyDescent="0.25">
      <c r="A19" s="20"/>
      <c r="B19" s="1"/>
      <c r="C19" s="6"/>
      <c r="D19" s="25"/>
      <c r="E19" s="24"/>
      <c r="F19" s="25"/>
      <c r="G19" s="25"/>
      <c r="H19" s="25"/>
      <c r="I19" s="25"/>
      <c r="J19" s="25"/>
      <c r="K19" s="25"/>
      <c r="L19" s="25"/>
    </row>
    <row r="20" spans="1:12" ht="13.5" thickBot="1" x14ac:dyDescent="0.25">
      <c r="A20" s="20" t="s">
        <v>16</v>
      </c>
      <c r="B20" s="1"/>
      <c r="C20" s="4" t="s">
        <v>10</v>
      </c>
      <c r="D20" s="21">
        <f>NPV(RDR,E20:L20)*(1+RDR)</f>
        <v>8.6076748033344721</v>
      </c>
      <c r="E20" s="22">
        <v>0</v>
      </c>
      <c r="F20" s="23">
        <f>$J$7</f>
        <v>1.5</v>
      </c>
      <c r="G20" s="23">
        <f t="shared" ref="G20:L20" si="2">$J$7</f>
        <v>1.5</v>
      </c>
      <c r="H20" s="23">
        <f t="shared" si="2"/>
        <v>1.5</v>
      </c>
      <c r="I20" s="23">
        <f t="shared" si="2"/>
        <v>1.5</v>
      </c>
      <c r="J20" s="23">
        <f t="shared" si="2"/>
        <v>1.5</v>
      </c>
      <c r="K20" s="23">
        <f t="shared" si="2"/>
        <v>1.5</v>
      </c>
      <c r="L20" s="23">
        <f t="shared" si="2"/>
        <v>1.5</v>
      </c>
    </row>
    <row r="21" spans="1:12" x14ac:dyDescent="0.2">
      <c r="A21" s="20"/>
      <c r="B21" s="1"/>
      <c r="C21" s="4" t="s">
        <v>11</v>
      </c>
      <c r="D21" s="5">
        <f>-PMT(RDR,$B$10,D20,,)</f>
        <v>1.3442047313236751</v>
      </c>
      <c r="E21" s="24"/>
      <c r="F21" s="25"/>
      <c r="G21" s="25"/>
      <c r="H21" s="25"/>
      <c r="I21" s="25"/>
      <c r="J21" s="25"/>
      <c r="K21" s="25"/>
      <c r="L21" s="25"/>
    </row>
    <row r="22" spans="1:12" ht="13.5" thickBot="1" x14ac:dyDescent="0.25">
      <c r="A22" s="20"/>
      <c r="B22" s="1"/>
      <c r="C22" s="6" t="s">
        <v>12</v>
      </c>
      <c r="D22" s="7">
        <v>1</v>
      </c>
      <c r="E22" s="24"/>
      <c r="F22" s="25"/>
      <c r="G22" s="25"/>
      <c r="H22" s="25"/>
      <c r="I22" s="25"/>
      <c r="J22" s="25"/>
      <c r="K22" s="25"/>
      <c r="L22" s="25"/>
    </row>
    <row r="23" spans="1:12" ht="13.5" thickBot="1" x14ac:dyDescent="0.25">
      <c r="A23" s="20"/>
      <c r="B23" s="1"/>
      <c r="E23" s="26"/>
      <c r="F23" s="26"/>
      <c r="G23" s="26"/>
      <c r="H23" s="26"/>
      <c r="I23" s="26"/>
      <c r="J23" s="26"/>
      <c r="K23" s="26"/>
      <c r="L23" s="26"/>
    </row>
    <row r="24" spans="1:12" ht="13.5" thickBot="1" x14ac:dyDescent="0.25">
      <c r="A24" s="20" t="s">
        <v>16</v>
      </c>
      <c r="B24" s="1"/>
      <c r="C24" s="4" t="s">
        <v>30</v>
      </c>
      <c r="D24" s="21">
        <f>NPV(RDR,E24:L24)*(1+RDR)</f>
        <v>0</v>
      </c>
      <c r="E24" s="22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</row>
    <row r="25" spans="1:12" x14ac:dyDescent="0.2">
      <c r="A25" s="20"/>
      <c r="B25" s="1"/>
      <c r="C25" s="4" t="s">
        <v>11</v>
      </c>
      <c r="D25" s="5">
        <f>-PMT(RDR,$B$10,D24,,)</f>
        <v>0</v>
      </c>
      <c r="E25" s="24"/>
      <c r="F25" s="25"/>
      <c r="G25" s="25"/>
      <c r="H25" s="25"/>
      <c r="I25" s="25"/>
      <c r="J25" s="25"/>
      <c r="K25" s="25"/>
      <c r="L25" s="25"/>
    </row>
    <row r="26" spans="1:12" ht="13.5" thickBot="1" x14ac:dyDescent="0.25">
      <c r="A26" s="20"/>
      <c r="B26" s="1"/>
      <c r="C26" s="6" t="s">
        <v>12</v>
      </c>
      <c r="D26" s="7">
        <v>1</v>
      </c>
      <c r="E26" s="24"/>
      <c r="F26" s="25"/>
      <c r="G26" s="25"/>
      <c r="H26" s="25"/>
      <c r="I26" s="25"/>
      <c r="J26" s="25"/>
      <c r="K26" s="25"/>
      <c r="L26" s="25"/>
    </row>
    <row r="27" spans="1:12" ht="13.5" thickBot="1" x14ac:dyDescent="0.25">
      <c r="A27" s="20"/>
      <c r="B27" s="1"/>
      <c r="C27" s="6"/>
      <c r="D27" s="25"/>
      <c r="E27" s="24"/>
      <c r="F27" s="25"/>
      <c r="G27" s="25"/>
      <c r="H27" s="25"/>
      <c r="I27" s="25"/>
      <c r="J27" s="25"/>
      <c r="K27" s="25"/>
      <c r="L27" s="25"/>
    </row>
    <row r="28" spans="1:12" ht="13.5" thickBot="1" x14ac:dyDescent="0.25">
      <c r="A28" s="20" t="s">
        <v>17</v>
      </c>
      <c r="B28" s="1"/>
      <c r="C28" s="4" t="s">
        <v>10</v>
      </c>
      <c r="D28" s="21">
        <f>NPV(RDR,E28:L28)*(1+RDR)</f>
        <v>7.6573754590410212</v>
      </c>
      <c r="E28" s="22">
        <v>0</v>
      </c>
      <c r="F28" s="23">
        <f>$I$7</f>
        <v>0.5</v>
      </c>
      <c r="G28" s="23">
        <f>$J$7</f>
        <v>1.5</v>
      </c>
      <c r="H28" s="23">
        <f t="shared" ref="H28:L28" si="3">$J$7</f>
        <v>1.5</v>
      </c>
      <c r="I28" s="23">
        <f t="shared" si="3"/>
        <v>1.5</v>
      </c>
      <c r="J28" s="23">
        <f t="shared" si="3"/>
        <v>1.5</v>
      </c>
      <c r="K28" s="23">
        <f t="shared" si="3"/>
        <v>1.5</v>
      </c>
      <c r="L28" s="23">
        <f t="shared" si="3"/>
        <v>1.5</v>
      </c>
    </row>
    <row r="29" spans="1:12" x14ac:dyDescent="0.2">
      <c r="A29" s="20"/>
      <c r="B29" s="1"/>
      <c r="C29" s="4" t="s">
        <v>11</v>
      </c>
      <c r="D29" s="5">
        <f>-PMT(RDR,$B$10,D28,,)</f>
        <v>1.1958026478390389</v>
      </c>
      <c r="E29" s="24"/>
      <c r="F29" s="25"/>
      <c r="G29" s="25"/>
      <c r="H29" s="25"/>
      <c r="I29" s="25"/>
      <c r="J29" s="25"/>
    </row>
    <row r="30" spans="1:12" ht="13.5" thickBot="1" x14ac:dyDescent="0.25">
      <c r="A30" s="20"/>
      <c r="B30" s="1"/>
      <c r="C30" s="6" t="s">
        <v>12</v>
      </c>
      <c r="D30" s="7">
        <v>1</v>
      </c>
      <c r="E30" s="24"/>
      <c r="F30" s="25"/>
      <c r="G30" s="25"/>
      <c r="H30" s="25"/>
      <c r="I30" s="25"/>
      <c r="J30" s="25"/>
    </row>
    <row r="31" spans="1:12" ht="13.5" thickBot="1" x14ac:dyDescent="0.25">
      <c r="A31" s="20"/>
      <c r="B31" s="1"/>
      <c r="E31" s="26"/>
      <c r="F31" s="26"/>
      <c r="G31" s="26"/>
      <c r="H31" s="26"/>
      <c r="I31" s="26"/>
      <c r="J31" s="26"/>
      <c r="K31" s="26"/>
      <c r="L31" s="26"/>
    </row>
    <row r="32" spans="1:12" ht="13.5" thickBot="1" x14ac:dyDescent="0.25">
      <c r="A32" s="20" t="s">
        <v>17</v>
      </c>
      <c r="B32" s="1"/>
      <c r="C32" s="4" t="s">
        <v>30</v>
      </c>
      <c r="D32" s="21">
        <f>NPV(RDR,E32:L32)*(1+RDR)</f>
        <v>0</v>
      </c>
      <c r="E32" s="22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</row>
    <row r="33" spans="1:12" x14ac:dyDescent="0.2">
      <c r="A33" s="20"/>
      <c r="B33" s="1"/>
      <c r="C33" s="4" t="s">
        <v>11</v>
      </c>
      <c r="D33" s="5">
        <f>-PMT(RDR,$B$10,D32,,)</f>
        <v>0</v>
      </c>
      <c r="E33" s="24"/>
      <c r="F33" s="25"/>
      <c r="G33" s="25"/>
      <c r="H33" s="25"/>
      <c r="I33" s="25"/>
      <c r="J33" s="25"/>
      <c r="K33" s="25"/>
      <c r="L33" s="25"/>
    </row>
    <row r="34" spans="1:12" ht="13.5" thickBot="1" x14ac:dyDescent="0.25">
      <c r="A34" s="20"/>
      <c r="B34" s="1"/>
      <c r="C34" s="6" t="s">
        <v>12</v>
      </c>
      <c r="D34" s="7">
        <v>1</v>
      </c>
      <c r="E34" s="24"/>
      <c r="F34" s="25"/>
      <c r="G34" s="25"/>
      <c r="H34" s="25"/>
      <c r="I34" s="25"/>
      <c r="J34" s="25"/>
      <c r="K34" s="25"/>
      <c r="L34" s="25"/>
    </row>
    <row r="35" spans="1:12" x14ac:dyDescent="0.2">
      <c r="A35" s="20"/>
      <c r="B35" s="1"/>
      <c r="C35" s="6"/>
      <c r="D35" s="25"/>
      <c r="E35" s="24"/>
      <c r="F35" s="25"/>
      <c r="G35" s="25"/>
      <c r="H35" s="25"/>
      <c r="I35" s="25"/>
      <c r="J35" s="25"/>
      <c r="K35" s="25"/>
      <c r="L35" s="25"/>
    </row>
    <row r="37" spans="1:12" x14ac:dyDescent="0.2">
      <c r="A37" s="10" t="s">
        <v>7</v>
      </c>
      <c r="B37" s="11">
        <v>2013</v>
      </c>
      <c r="C37" s="9" t="s">
        <v>28</v>
      </c>
    </row>
    <row r="38" spans="1:12" x14ac:dyDescent="0.2">
      <c r="A38" s="10" t="s">
        <v>1</v>
      </c>
      <c r="B38" s="14">
        <v>7</v>
      </c>
      <c r="C38" s="17"/>
      <c r="D38" s="17" t="s">
        <v>7</v>
      </c>
      <c r="E38" s="17">
        <f>B37</f>
        <v>2013</v>
      </c>
      <c r="F38" s="17">
        <f>E38+1</f>
        <v>2014</v>
      </c>
      <c r="G38" s="17">
        <f t="shared" ref="G38:K38" si="4">F38+1</f>
        <v>2015</v>
      </c>
      <c r="H38" s="17">
        <f t="shared" si="4"/>
        <v>2016</v>
      </c>
      <c r="I38" s="17">
        <f t="shared" si="4"/>
        <v>2017</v>
      </c>
      <c r="J38" s="17">
        <f t="shared" si="4"/>
        <v>2018</v>
      </c>
      <c r="K38" s="17">
        <f t="shared" si="4"/>
        <v>2019</v>
      </c>
    </row>
    <row r="39" spans="1:12" ht="39" thickBot="1" x14ac:dyDescent="0.25">
      <c r="A39" s="9" t="s">
        <v>14</v>
      </c>
      <c r="B39" s="1"/>
      <c r="D39" s="3" t="s">
        <v>8</v>
      </c>
      <c r="E39" s="19" t="s">
        <v>9</v>
      </c>
    </row>
    <row r="40" spans="1:12" ht="13.5" thickBot="1" x14ac:dyDescent="0.25">
      <c r="A40" s="20" t="s">
        <v>15</v>
      </c>
      <c r="B40" s="1"/>
      <c r="C40" s="4" t="s">
        <v>10</v>
      </c>
      <c r="D40" s="21">
        <f>NPV(RDR,E40:K40)*(1+RDR)</f>
        <v>7.5578561955488661</v>
      </c>
      <c r="E40" s="22">
        <v>0</v>
      </c>
      <c r="F40" s="23">
        <f>$J$7</f>
        <v>1.5</v>
      </c>
      <c r="G40" s="23">
        <f t="shared" ref="G40:K40" si="5">$J$7</f>
        <v>1.5</v>
      </c>
      <c r="H40" s="23">
        <f t="shared" si="5"/>
        <v>1.5</v>
      </c>
      <c r="I40" s="23">
        <f t="shared" si="5"/>
        <v>1.5</v>
      </c>
      <c r="J40" s="23">
        <f t="shared" si="5"/>
        <v>1.5</v>
      </c>
      <c r="K40" s="23">
        <f t="shared" si="5"/>
        <v>1.5</v>
      </c>
    </row>
    <row r="41" spans="1:12" x14ac:dyDescent="0.2">
      <c r="A41" s="20"/>
      <c r="B41" s="1"/>
      <c r="C41" s="4" t="s">
        <v>11</v>
      </c>
      <c r="D41" s="5">
        <f>-PMT(RDR,$B$10,D40,,)</f>
        <v>1.1802613700955791</v>
      </c>
      <c r="E41" s="24"/>
      <c r="F41" s="25"/>
      <c r="G41" s="25"/>
      <c r="H41" s="25"/>
      <c r="I41" s="25"/>
      <c r="J41" s="25"/>
      <c r="K41" s="25"/>
    </row>
    <row r="42" spans="1:12" ht="13.5" thickBot="1" x14ac:dyDescent="0.25">
      <c r="A42" s="20"/>
      <c r="B42" s="1"/>
      <c r="C42" s="6" t="s">
        <v>12</v>
      </c>
      <c r="D42" s="7">
        <v>1</v>
      </c>
      <c r="E42" s="24"/>
      <c r="F42" s="25"/>
      <c r="G42" s="25"/>
      <c r="H42" s="25"/>
      <c r="I42" s="25"/>
      <c r="J42" s="25"/>
      <c r="K42" s="25"/>
    </row>
    <row r="43" spans="1:12" ht="13.5" thickBot="1" x14ac:dyDescent="0.25">
      <c r="A43" s="20"/>
      <c r="B43" s="1"/>
      <c r="E43" s="26"/>
      <c r="F43" s="26"/>
      <c r="G43" s="26"/>
      <c r="H43" s="26"/>
      <c r="I43" s="26"/>
      <c r="J43" s="26"/>
      <c r="K43" s="26"/>
    </row>
    <row r="44" spans="1:12" ht="13.5" thickBot="1" x14ac:dyDescent="0.25">
      <c r="A44" s="20" t="s">
        <v>15</v>
      </c>
      <c r="B44" s="1"/>
      <c r="C44" s="4" t="s">
        <v>30</v>
      </c>
      <c r="D44" s="21">
        <f>NPV(RDR,E44:K44)*(1+RDR)</f>
        <v>0</v>
      </c>
      <c r="E44" s="22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</row>
    <row r="45" spans="1:12" x14ac:dyDescent="0.2">
      <c r="A45" s="20"/>
      <c r="B45" s="1"/>
      <c r="C45" s="4" t="s">
        <v>11</v>
      </c>
      <c r="D45" s="5">
        <f>-PMT(RDR,$B$10,D44,,)</f>
        <v>0</v>
      </c>
      <c r="E45" s="24"/>
      <c r="F45" s="25"/>
      <c r="G45" s="25"/>
      <c r="H45" s="25"/>
      <c r="I45" s="25"/>
      <c r="J45" s="25"/>
      <c r="K45" s="25"/>
    </row>
    <row r="46" spans="1:12" ht="13.5" thickBot="1" x14ac:dyDescent="0.25">
      <c r="A46" s="20"/>
      <c r="B46" s="1"/>
      <c r="C46" s="6" t="s">
        <v>12</v>
      </c>
      <c r="D46" s="7">
        <v>1</v>
      </c>
      <c r="E46" s="24"/>
      <c r="F46" s="25"/>
      <c r="G46" s="25"/>
      <c r="H46" s="25"/>
      <c r="I46" s="25"/>
      <c r="J46" s="25"/>
      <c r="K46" s="25"/>
    </row>
    <row r="47" spans="1:12" ht="13.5" thickBot="1" x14ac:dyDescent="0.25">
      <c r="A47" s="20"/>
      <c r="B47" s="1"/>
      <c r="C47" s="6"/>
      <c r="D47" s="25"/>
      <c r="E47" s="24"/>
      <c r="F47" s="25"/>
      <c r="G47" s="25"/>
      <c r="H47" s="25"/>
      <c r="I47" s="25"/>
      <c r="J47" s="25"/>
      <c r="K47" s="25"/>
    </row>
    <row r="48" spans="1:12" ht="13.5" thickBot="1" x14ac:dyDescent="0.25">
      <c r="A48" s="20" t="s">
        <v>16</v>
      </c>
      <c r="B48" s="1"/>
      <c r="C48" s="4" t="s">
        <v>10</v>
      </c>
      <c r="D48" s="21">
        <f>NPV(RDR,E48:K48)*(1+RDR)</f>
        <v>7.5578561955488661</v>
      </c>
      <c r="E48" s="22">
        <v>0</v>
      </c>
      <c r="F48" s="23">
        <f>$J$7</f>
        <v>1.5</v>
      </c>
      <c r="G48" s="23">
        <f t="shared" ref="G48:K48" si="6">$J$7</f>
        <v>1.5</v>
      </c>
      <c r="H48" s="23">
        <f t="shared" si="6"/>
        <v>1.5</v>
      </c>
      <c r="I48" s="23">
        <f t="shared" si="6"/>
        <v>1.5</v>
      </c>
      <c r="J48" s="23">
        <f t="shared" si="6"/>
        <v>1.5</v>
      </c>
      <c r="K48" s="23">
        <f t="shared" si="6"/>
        <v>1.5</v>
      </c>
    </row>
    <row r="49" spans="1:12" x14ac:dyDescent="0.2">
      <c r="A49" s="20"/>
      <c r="B49" s="1"/>
      <c r="C49" s="4" t="s">
        <v>11</v>
      </c>
      <c r="D49" s="5">
        <f>-PMT(RDR,$B$10,D48,,)</f>
        <v>1.1802613700955791</v>
      </c>
      <c r="E49" s="24"/>
      <c r="F49" s="25"/>
      <c r="G49" s="25"/>
      <c r="H49" s="25"/>
      <c r="I49" s="25"/>
      <c r="J49" s="25"/>
      <c r="K49" s="25"/>
    </row>
    <row r="50" spans="1:12" ht="13.5" thickBot="1" x14ac:dyDescent="0.25">
      <c r="A50" s="20"/>
      <c r="B50" s="1"/>
      <c r="C50" s="6" t="s">
        <v>12</v>
      </c>
      <c r="D50" s="7">
        <v>1</v>
      </c>
      <c r="E50" s="24"/>
      <c r="F50" s="25"/>
      <c r="G50" s="25"/>
      <c r="H50" s="25"/>
      <c r="I50" s="25"/>
      <c r="J50" s="25"/>
      <c r="K50" s="25"/>
    </row>
    <row r="51" spans="1:12" ht="13.5" thickBot="1" x14ac:dyDescent="0.25">
      <c r="A51" s="20"/>
      <c r="B51" s="1"/>
      <c r="E51" s="26"/>
      <c r="F51" s="26"/>
      <c r="G51" s="26"/>
      <c r="H51" s="26"/>
      <c r="I51" s="26"/>
      <c r="J51" s="26"/>
      <c r="K51" s="26"/>
    </row>
    <row r="52" spans="1:12" ht="13.5" thickBot="1" x14ac:dyDescent="0.25">
      <c r="A52" s="20" t="s">
        <v>16</v>
      </c>
      <c r="B52" s="1"/>
      <c r="C52" s="4" t="s">
        <v>30</v>
      </c>
      <c r="D52" s="21">
        <f>NPV(RDR,E52:K52)*(1+RDR)</f>
        <v>0</v>
      </c>
      <c r="E52" s="22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</row>
    <row r="53" spans="1:12" x14ac:dyDescent="0.2">
      <c r="A53" s="20"/>
      <c r="B53" s="1"/>
      <c r="C53" s="4" t="s">
        <v>11</v>
      </c>
      <c r="D53" s="5">
        <f>-PMT(RDR,$B$10,D52,,)</f>
        <v>0</v>
      </c>
      <c r="E53" s="24"/>
      <c r="F53" s="25"/>
      <c r="G53" s="25"/>
      <c r="H53" s="25"/>
      <c r="I53" s="25"/>
      <c r="J53" s="25"/>
      <c r="K53" s="25"/>
    </row>
    <row r="54" spans="1:12" ht="13.5" thickBot="1" x14ac:dyDescent="0.25">
      <c r="A54" s="20"/>
      <c r="B54" s="1"/>
      <c r="C54" s="6" t="s">
        <v>12</v>
      </c>
      <c r="D54" s="7">
        <v>1</v>
      </c>
      <c r="E54" s="24"/>
      <c r="F54" s="25"/>
      <c r="G54" s="25"/>
      <c r="H54" s="25"/>
      <c r="I54" s="25"/>
      <c r="J54" s="25"/>
      <c r="K54" s="25"/>
    </row>
    <row r="55" spans="1:12" ht="13.5" thickBot="1" x14ac:dyDescent="0.25">
      <c r="A55" s="20"/>
      <c r="B55" s="1"/>
      <c r="C55" s="6"/>
      <c r="D55" s="25"/>
      <c r="E55" s="24"/>
      <c r="F55" s="25"/>
      <c r="G55" s="25"/>
      <c r="H55" s="25"/>
      <c r="I55" s="25"/>
      <c r="J55" s="25"/>
      <c r="K55" s="25"/>
    </row>
    <row r="56" spans="1:12" ht="13.5" thickBot="1" x14ac:dyDescent="0.25">
      <c r="A56" s="20" t="s">
        <v>17</v>
      </c>
      <c r="B56" s="1"/>
      <c r="C56" s="4" t="s">
        <v>10</v>
      </c>
      <c r="D56" s="21">
        <f>NPV(RDR,E56:K56)*(1+RDR)</f>
        <v>7.5578561955488661</v>
      </c>
      <c r="E56" s="22">
        <v>0</v>
      </c>
      <c r="F56" s="23">
        <v>1.5</v>
      </c>
      <c r="G56" s="23">
        <f>$J$7</f>
        <v>1.5</v>
      </c>
      <c r="H56" s="23">
        <f t="shared" ref="H56:K56" si="7">$J$7</f>
        <v>1.5</v>
      </c>
      <c r="I56" s="23">
        <f t="shared" si="7"/>
        <v>1.5</v>
      </c>
      <c r="J56" s="23">
        <f t="shared" si="7"/>
        <v>1.5</v>
      </c>
      <c r="K56" s="23">
        <f t="shared" si="7"/>
        <v>1.5</v>
      </c>
    </row>
    <row r="57" spans="1:12" x14ac:dyDescent="0.2">
      <c r="A57" s="20"/>
      <c r="B57" s="1"/>
      <c r="C57" s="4" t="s">
        <v>11</v>
      </c>
      <c r="D57" s="5">
        <f>-PMT(RDR,$B$10,D56,,)</f>
        <v>1.1802613700955791</v>
      </c>
      <c r="E57" s="24"/>
      <c r="F57" s="25"/>
      <c r="G57" s="25"/>
      <c r="H57" s="25"/>
      <c r="I57" s="25"/>
      <c r="J57" s="25"/>
    </row>
    <row r="58" spans="1:12" ht="13.5" thickBot="1" x14ac:dyDescent="0.25">
      <c r="A58" s="20"/>
      <c r="B58" s="1"/>
      <c r="C58" s="6" t="s">
        <v>12</v>
      </c>
      <c r="D58" s="7">
        <v>1</v>
      </c>
      <c r="E58" s="24"/>
      <c r="F58" s="25"/>
      <c r="G58" s="25"/>
      <c r="H58" s="25"/>
      <c r="I58" s="25"/>
      <c r="J58" s="25"/>
    </row>
    <row r="59" spans="1:12" ht="13.5" thickBot="1" x14ac:dyDescent="0.25">
      <c r="A59" s="20"/>
      <c r="B59" s="1"/>
      <c r="E59" s="26"/>
      <c r="F59" s="26"/>
      <c r="G59" s="26"/>
      <c r="H59" s="26"/>
      <c r="I59" s="26"/>
      <c r="J59" s="26"/>
      <c r="K59" s="26"/>
    </row>
    <row r="60" spans="1:12" ht="13.5" thickBot="1" x14ac:dyDescent="0.25">
      <c r="A60" s="20" t="s">
        <v>17</v>
      </c>
      <c r="B60" s="1"/>
      <c r="C60" s="4" t="s">
        <v>30</v>
      </c>
      <c r="D60" s="21">
        <f>NPV(RDR,E60:K60)*(1+RDR)</f>
        <v>0</v>
      </c>
      <c r="E60" s="22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</row>
    <row r="61" spans="1:12" x14ac:dyDescent="0.2">
      <c r="A61" s="20"/>
      <c r="B61" s="1"/>
      <c r="C61" s="4" t="s">
        <v>11</v>
      </c>
      <c r="D61" s="5">
        <f>-PMT(RDR,$B$10,D60,,)</f>
        <v>0</v>
      </c>
      <c r="E61" s="24"/>
      <c r="F61" s="25"/>
      <c r="G61" s="25"/>
      <c r="H61" s="25"/>
      <c r="I61" s="25"/>
      <c r="J61" s="25"/>
      <c r="K61" s="25"/>
    </row>
    <row r="62" spans="1:12" ht="13.5" thickBot="1" x14ac:dyDescent="0.25">
      <c r="A62" s="20"/>
      <c r="B62" s="1"/>
      <c r="C62" s="6" t="s">
        <v>12</v>
      </c>
      <c r="D62" s="7">
        <v>1</v>
      </c>
      <c r="E62" s="24"/>
      <c r="F62" s="25"/>
      <c r="G62" s="25"/>
      <c r="H62" s="25"/>
      <c r="I62" s="25"/>
      <c r="J62" s="25"/>
      <c r="K62" s="25"/>
    </row>
    <row r="63" spans="1:12" x14ac:dyDescent="0.2">
      <c r="A63" s="20"/>
      <c r="B63" s="1"/>
      <c r="C63" s="6"/>
      <c r="D63" s="24"/>
      <c r="E63" s="24"/>
      <c r="F63" s="25"/>
      <c r="G63" s="25"/>
      <c r="H63" s="25"/>
      <c r="I63" s="25"/>
      <c r="J63" s="25"/>
      <c r="K63" s="25"/>
      <c r="L63" s="25"/>
    </row>
    <row r="64" spans="1:12" x14ac:dyDescent="0.2">
      <c r="A64" s="10" t="s">
        <v>7</v>
      </c>
      <c r="B64" s="11">
        <v>2014</v>
      </c>
      <c r="C64" s="9" t="s">
        <v>29</v>
      </c>
    </row>
    <row r="65" spans="1:10" x14ac:dyDescent="0.2">
      <c r="A65" s="10" t="s">
        <v>1</v>
      </c>
      <c r="B65" s="14">
        <v>6</v>
      </c>
      <c r="C65" s="17"/>
      <c r="D65" s="17" t="s">
        <v>7</v>
      </c>
      <c r="E65" s="17">
        <f>B64</f>
        <v>2014</v>
      </c>
      <c r="F65" s="17">
        <f>E65+1</f>
        <v>2015</v>
      </c>
      <c r="G65" s="17">
        <f t="shared" ref="G65:J65" si="8">F65+1</f>
        <v>2016</v>
      </c>
      <c r="H65" s="17">
        <f t="shared" si="8"/>
        <v>2017</v>
      </c>
      <c r="I65" s="17">
        <f t="shared" si="8"/>
        <v>2018</v>
      </c>
      <c r="J65" s="17">
        <f t="shared" si="8"/>
        <v>2019</v>
      </c>
    </row>
    <row r="66" spans="1:10" ht="39" thickBot="1" x14ac:dyDescent="0.25">
      <c r="A66" s="9" t="s">
        <v>14</v>
      </c>
      <c r="B66" s="1"/>
      <c r="D66" s="3" t="s">
        <v>8</v>
      </c>
      <c r="E66" s="19" t="s">
        <v>9</v>
      </c>
    </row>
    <row r="67" spans="1:10" ht="13.5" thickBot="1" x14ac:dyDescent="0.25">
      <c r="A67" s="20" t="s">
        <v>15</v>
      </c>
      <c r="B67" s="1"/>
      <c r="C67" s="4" t="s">
        <v>10</v>
      </c>
      <c r="D67" s="21">
        <f>NPV(RDR,E67:J67)*(1+RDR)</f>
        <v>6.4531320745760716</v>
      </c>
      <c r="E67" s="22">
        <v>0</v>
      </c>
      <c r="F67" s="23">
        <f>$J$7</f>
        <v>1.5</v>
      </c>
      <c r="G67" s="23">
        <f t="shared" ref="G67:J67" si="9">$J$7</f>
        <v>1.5</v>
      </c>
      <c r="H67" s="23">
        <f t="shared" si="9"/>
        <v>1.5</v>
      </c>
      <c r="I67" s="23">
        <f t="shared" si="9"/>
        <v>1.5</v>
      </c>
      <c r="J67" s="23">
        <f t="shared" si="9"/>
        <v>1.5</v>
      </c>
    </row>
    <row r="68" spans="1:10" x14ac:dyDescent="0.2">
      <c r="A68" s="20"/>
      <c r="B68" s="1"/>
      <c r="C68" s="4" t="s">
        <v>11</v>
      </c>
      <c r="D68" s="5">
        <f>-PMT(RDR,$B$10,D67,,)</f>
        <v>1.0077437710752533</v>
      </c>
      <c r="E68" s="24"/>
      <c r="F68" s="25"/>
      <c r="G68" s="25"/>
      <c r="H68" s="25"/>
      <c r="I68" s="25"/>
      <c r="J68" s="25"/>
    </row>
    <row r="69" spans="1:10" ht="13.5" thickBot="1" x14ac:dyDescent="0.25">
      <c r="A69" s="20"/>
      <c r="B69" s="1"/>
      <c r="C69" s="6" t="s">
        <v>12</v>
      </c>
      <c r="D69" s="7">
        <v>1</v>
      </c>
      <c r="E69" s="24"/>
      <c r="F69" s="25"/>
      <c r="G69" s="25"/>
      <c r="H69" s="25"/>
      <c r="I69" s="25"/>
      <c r="J69" s="25"/>
    </row>
    <row r="70" spans="1:10" ht="13.5" thickBot="1" x14ac:dyDescent="0.25">
      <c r="A70" s="20"/>
      <c r="B70" s="1"/>
      <c r="E70" s="26"/>
      <c r="F70" s="26"/>
      <c r="G70" s="26"/>
      <c r="H70" s="26"/>
      <c r="I70" s="26"/>
      <c r="J70" s="26"/>
    </row>
    <row r="71" spans="1:10" ht="13.5" thickBot="1" x14ac:dyDescent="0.25">
      <c r="A71" s="20" t="s">
        <v>15</v>
      </c>
      <c r="B71" s="1"/>
      <c r="C71" s="4" t="s">
        <v>30</v>
      </c>
      <c r="D71" s="21">
        <f>NPV(RDR,E71:J71)*(1+RDR)</f>
        <v>0</v>
      </c>
      <c r="E71" s="22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</row>
    <row r="72" spans="1:10" x14ac:dyDescent="0.2">
      <c r="A72" s="20"/>
      <c r="B72" s="1"/>
      <c r="C72" s="4" t="s">
        <v>11</v>
      </c>
      <c r="D72" s="5">
        <f>-PMT(RDR,$B$10,D71,,)</f>
        <v>0</v>
      </c>
      <c r="E72" s="24"/>
      <c r="F72" s="25"/>
      <c r="G72" s="25"/>
      <c r="H72" s="25"/>
      <c r="I72" s="25"/>
      <c r="J72" s="25"/>
    </row>
    <row r="73" spans="1:10" ht="13.5" thickBot="1" x14ac:dyDescent="0.25">
      <c r="A73" s="20"/>
      <c r="B73" s="1"/>
      <c r="C73" s="6" t="s">
        <v>12</v>
      </c>
      <c r="D73" s="7">
        <v>1</v>
      </c>
      <c r="E73" s="24"/>
      <c r="F73" s="25"/>
      <c r="G73" s="25"/>
      <c r="H73" s="25"/>
      <c r="I73" s="25"/>
      <c r="J73" s="25"/>
    </row>
    <row r="74" spans="1:10" ht="13.5" thickBot="1" x14ac:dyDescent="0.25">
      <c r="A74" s="20"/>
      <c r="B74" s="1"/>
      <c r="C74" s="6"/>
      <c r="D74" s="25"/>
      <c r="E74" s="24"/>
      <c r="F74" s="25"/>
      <c r="G74" s="25"/>
      <c r="H74" s="25"/>
      <c r="I74" s="25"/>
      <c r="J74" s="25"/>
    </row>
    <row r="75" spans="1:10" ht="13.5" thickBot="1" x14ac:dyDescent="0.25">
      <c r="A75" s="20" t="s">
        <v>16</v>
      </c>
      <c r="B75" s="1"/>
      <c r="C75" s="4" t="s">
        <v>10</v>
      </c>
      <c r="D75" s="21">
        <f>NPV(RDR,E75:J75)*(1+RDR)</f>
        <v>6.4531320745760716</v>
      </c>
      <c r="E75" s="22">
        <v>0</v>
      </c>
      <c r="F75" s="23">
        <f>$J$7</f>
        <v>1.5</v>
      </c>
      <c r="G75" s="23">
        <f t="shared" ref="G75:J75" si="10">$J$7</f>
        <v>1.5</v>
      </c>
      <c r="H75" s="23">
        <f t="shared" si="10"/>
        <v>1.5</v>
      </c>
      <c r="I75" s="23">
        <f t="shared" si="10"/>
        <v>1.5</v>
      </c>
      <c r="J75" s="23">
        <f t="shared" si="10"/>
        <v>1.5</v>
      </c>
    </row>
    <row r="76" spans="1:10" x14ac:dyDescent="0.2">
      <c r="A76" s="20"/>
      <c r="B76" s="1"/>
      <c r="C76" s="4" t="s">
        <v>11</v>
      </c>
      <c r="D76" s="5">
        <f>-PMT(RDR,$B$10,D75,,)</f>
        <v>1.0077437710752533</v>
      </c>
      <c r="E76" s="24"/>
      <c r="F76" s="25"/>
      <c r="G76" s="25"/>
      <c r="H76" s="25"/>
      <c r="I76" s="25"/>
      <c r="J76" s="25"/>
    </row>
    <row r="77" spans="1:10" ht="13.5" thickBot="1" x14ac:dyDescent="0.25">
      <c r="A77" s="20"/>
      <c r="B77" s="1"/>
      <c r="C77" s="6" t="s">
        <v>12</v>
      </c>
      <c r="D77" s="7">
        <v>1</v>
      </c>
      <c r="E77" s="24"/>
      <c r="F77" s="25"/>
      <c r="G77" s="25"/>
      <c r="H77" s="25"/>
      <c r="I77" s="25"/>
      <c r="J77" s="25"/>
    </row>
    <row r="78" spans="1:10" ht="13.5" thickBot="1" x14ac:dyDescent="0.25">
      <c r="A78" s="20"/>
      <c r="B78" s="1"/>
      <c r="E78" s="26"/>
      <c r="F78" s="26"/>
      <c r="G78" s="26"/>
      <c r="H78" s="26"/>
      <c r="I78" s="26"/>
      <c r="J78" s="26"/>
    </row>
    <row r="79" spans="1:10" ht="13.5" thickBot="1" x14ac:dyDescent="0.25">
      <c r="A79" s="20" t="s">
        <v>16</v>
      </c>
      <c r="B79" s="1"/>
      <c r="C79" s="4" t="s">
        <v>30</v>
      </c>
      <c r="D79" s="21">
        <f>NPV(RDR,E79:J79)*(1+RDR)</f>
        <v>0</v>
      </c>
      <c r="E79" s="22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</row>
    <row r="80" spans="1:10" x14ac:dyDescent="0.2">
      <c r="A80" s="20"/>
      <c r="B80" s="1"/>
      <c r="C80" s="4" t="s">
        <v>11</v>
      </c>
      <c r="D80" s="5">
        <f>-PMT(RDR,$B$10,D79,,)</f>
        <v>0</v>
      </c>
      <c r="E80" s="24"/>
      <c r="F80" s="25"/>
      <c r="G80" s="25"/>
      <c r="H80" s="25"/>
      <c r="I80" s="25"/>
      <c r="J80" s="25"/>
    </row>
    <row r="81" spans="1:14" ht="13.5" thickBot="1" x14ac:dyDescent="0.25">
      <c r="A81" s="20"/>
      <c r="B81" s="1"/>
      <c r="C81" s="6" t="s">
        <v>12</v>
      </c>
      <c r="D81" s="7">
        <v>1</v>
      </c>
      <c r="E81" s="24"/>
      <c r="F81" s="25"/>
      <c r="G81" s="25"/>
      <c r="H81" s="25"/>
      <c r="I81" s="25"/>
      <c r="J81" s="25"/>
    </row>
    <row r="82" spans="1:14" ht="13.5" thickBot="1" x14ac:dyDescent="0.25">
      <c r="A82" s="20"/>
      <c r="B82" s="1"/>
      <c r="C82" s="6"/>
      <c r="D82" s="25"/>
      <c r="E82" s="24"/>
      <c r="F82" s="25"/>
      <c r="G82" s="25"/>
      <c r="H82" s="25"/>
      <c r="I82" s="25"/>
      <c r="J82" s="25"/>
    </row>
    <row r="83" spans="1:14" ht="13.5" thickBot="1" x14ac:dyDescent="0.25">
      <c r="A83" s="20" t="s">
        <v>17</v>
      </c>
      <c r="B83" s="1"/>
      <c r="C83" s="4" t="s">
        <v>10</v>
      </c>
      <c r="D83" s="21">
        <f>NPV(RDR,E83:J83)*(1+RDR)</f>
        <v>6.4531320745760716</v>
      </c>
      <c r="E83" s="22">
        <v>0</v>
      </c>
      <c r="F83" s="23">
        <f>$J$7</f>
        <v>1.5</v>
      </c>
      <c r="G83" s="23">
        <f>$J$7</f>
        <v>1.5</v>
      </c>
      <c r="H83" s="23">
        <f t="shared" ref="H83:J83" si="11">$J$7</f>
        <v>1.5</v>
      </c>
      <c r="I83" s="23">
        <f t="shared" si="11"/>
        <v>1.5</v>
      </c>
      <c r="J83" s="23">
        <f t="shared" si="11"/>
        <v>1.5</v>
      </c>
    </row>
    <row r="84" spans="1:14" x14ac:dyDescent="0.2">
      <c r="A84" s="20"/>
      <c r="B84" s="1"/>
      <c r="C84" s="4" t="s">
        <v>11</v>
      </c>
      <c r="D84" s="5">
        <f>-PMT(RDR,$B$10,D83,,)</f>
        <v>1.0077437710752533</v>
      </c>
      <c r="E84" s="24"/>
      <c r="F84" s="25"/>
      <c r="G84" s="25"/>
      <c r="H84" s="25"/>
      <c r="I84" s="25"/>
      <c r="J84" s="25"/>
    </row>
    <row r="85" spans="1:14" ht="13.5" thickBot="1" x14ac:dyDescent="0.25">
      <c r="A85" s="20"/>
      <c r="B85" s="1"/>
      <c r="C85" s="6" t="s">
        <v>12</v>
      </c>
      <c r="D85" s="7">
        <v>1</v>
      </c>
      <c r="E85" s="24"/>
      <c r="F85" s="25"/>
      <c r="G85" s="25"/>
      <c r="H85" s="25"/>
      <c r="I85" s="25"/>
      <c r="J85" s="25"/>
    </row>
    <row r="86" spans="1:14" ht="13.5" thickBot="1" x14ac:dyDescent="0.25">
      <c r="A86" s="20"/>
      <c r="B86" s="1"/>
      <c r="E86" s="26"/>
      <c r="F86" s="26"/>
      <c r="G86" s="26"/>
      <c r="H86" s="26"/>
      <c r="I86" s="26"/>
      <c r="J86" s="26"/>
    </row>
    <row r="87" spans="1:14" ht="13.5" thickBot="1" x14ac:dyDescent="0.25">
      <c r="A87" s="20" t="s">
        <v>17</v>
      </c>
      <c r="B87" s="1"/>
      <c r="C87" s="4" t="s">
        <v>30</v>
      </c>
      <c r="D87" s="21">
        <f>NPV(RDR,E87:J87)*(1+RDR)</f>
        <v>0</v>
      </c>
      <c r="E87" s="22"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</row>
    <row r="88" spans="1:14" x14ac:dyDescent="0.2">
      <c r="A88" s="20"/>
      <c r="B88" s="1"/>
      <c r="C88" s="4" t="s">
        <v>11</v>
      </c>
      <c r="D88" s="5">
        <f>-PMT(RDR,$B$10,D87,,)</f>
        <v>0</v>
      </c>
      <c r="E88" s="24"/>
      <c r="F88" s="25"/>
      <c r="G88" s="25"/>
      <c r="H88" s="25"/>
      <c r="I88" s="25"/>
      <c r="J88" s="25"/>
    </row>
    <row r="89" spans="1:14" ht="13.5" thickBot="1" x14ac:dyDescent="0.25">
      <c r="A89" s="20"/>
      <c r="B89" s="1"/>
      <c r="C89" s="6" t="s">
        <v>12</v>
      </c>
      <c r="D89" s="7">
        <v>1</v>
      </c>
      <c r="E89" s="24"/>
      <c r="F89" s="25"/>
      <c r="G89" s="25"/>
      <c r="H89" s="25"/>
      <c r="I89" s="25"/>
      <c r="J89" s="25"/>
    </row>
    <row r="90" spans="1:14" x14ac:dyDescent="0.2">
      <c r="A90" s="20"/>
      <c r="B90" s="1"/>
      <c r="C90" s="6"/>
      <c r="D90" s="24"/>
      <c r="E90" s="24"/>
      <c r="F90" s="25"/>
      <c r="G90" s="25"/>
      <c r="H90" s="25"/>
      <c r="I90" s="25"/>
      <c r="J90" s="25"/>
      <c r="K90" s="25"/>
      <c r="L90" s="25"/>
    </row>
    <row r="91" spans="1:14" ht="15" customHeight="1" x14ac:dyDescent="0.2">
      <c r="C91" s="88" t="s">
        <v>14</v>
      </c>
      <c r="D91" s="89" t="s">
        <v>13</v>
      </c>
      <c r="E91" s="89"/>
      <c r="F91" s="89"/>
      <c r="G91" s="89"/>
      <c r="J91" s="88" t="s">
        <v>14</v>
      </c>
      <c r="K91" s="89" t="s">
        <v>34</v>
      </c>
      <c r="L91" s="89"/>
      <c r="M91" s="89"/>
      <c r="N91" s="89"/>
    </row>
    <row r="92" spans="1:14" ht="15" customHeight="1" x14ac:dyDescent="0.2">
      <c r="C92" s="88"/>
      <c r="D92" s="89" t="s">
        <v>31</v>
      </c>
      <c r="E92" s="89"/>
      <c r="F92" s="89"/>
      <c r="G92" s="27" t="s">
        <v>32</v>
      </c>
      <c r="J92" s="88"/>
      <c r="K92" s="89" t="s">
        <v>31</v>
      </c>
      <c r="L92" s="89"/>
      <c r="M92" s="89"/>
      <c r="N92" s="27" t="s">
        <v>32</v>
      </c>
    </row>
    <row r="93" spans="1:14" ht="38.25" x14ac:dyDescent="0.2">
      <c r="C93" s="88"/>
      <c r="D93" s="28" t="s">
        <v>25</v>
      </c>
      <c r="E93" s="28" t="s">
        <v>26</v>
      </c>
      <c r="F93" s="28" t="s">
        <v>27</v>
      </c>
      <c r="G93" s="29" t="s">
        <v>33</v>
      </c>
      <c r="J93" s="88"/>
      <c r="K93" s="28" t="s">
        <v>25</v>
      </c>
      <c r="L93" s="28" t="s">
        <v>26</v>
      </c>
      <c r="M93" s="28" t="s">
        <v>27</v>
      </c>
      <c r="N93" s="29" t="s">
        <v>33</v>
      </c>
    </row>
    <row r="94" spans="1:14" x14ac:dyDescent="0.2">
      <c r="C94" s="30" t="s">
        <v>15</v>
      </c>
      <c r="D94" s="31">
        <f>D13</f>
        <v>1.3442047313236751</v>
      </c>
      <c r="E94" s="31">
        <f>D41</f>
        <v>1.1802613700955791</v>
      </c>
      <c r="F94" s="31">
        <f>D68</f>
        <v>1.0077437710752533</v>
      </c>
      <c r="G94" s="93">
        <f>D88</f>
        <v>0</v>
      </c>
      <c r="J94" s="30" t="s">
        <v>15</v>
      </c>
      <c r="K94" s="31">
        <f>D12</f>
        <v>8.6076748033344721</v>
      </c>
      <c r="L94" s="31">
        <f>D40</f>
        <v>7.5578561955488661</v>
      </c>
      <c r="M94" s="31">
        <f>D67</f>
        <v>6.4531320745760716</v>
      </c>
      <c r="N94" s="93">
        <f>D87</f>
        <v>0</v>
      </c>
    </row>
    <row r="95" spans="1:14" x14ac:dyDescent="0.2">
      <c r="C95" s="30" t="s">
        <v>16</v>
      </c>
      <c r="D95" s="31">
        <f>D21</f>
        <v>1.3442047313236751</v>
      </c>
      <c r="E95" s="31">
        <f>D49</f>
        <v>1.1802613700955791</v>
      </c>
      <c r="F95" s="31">
        <f>D76</f>
        <v>1.0077437710752533</v>
      </c>
      <c r="G95" s="93"/>
      <c r="J95" s="30" t="s">
        <v>16</v>
      </c>
      <c r="K95" s="31">
        <f>D20</f>
        <v>8.6076748033344721</v>
      </c>
      <c r="L95" s="31">
        <f>D48</f>
        <v>7.5578561955488661</v>
      </c>
      <c r="M95" s="31">
        <f>D75</f>
        <v>6.4531320745760716</v>
      </c>
      <c r="N95" s="93"/>
    </row>
    <row r="96" spans="1:14" x14ac:dyDescent="0.2">
      <c r="C96" s="30" t="s">
        <v>23</v>
      </c>
      <c r="D96" s="31">
        <f>D29</f>
        <v>1.1958026478390389</v>
      </c>
      <c r="E96" s="31">
        <f>D57</f>
        <v>1.1802613700955791</v>
      </c>
      <c r="F96" s="31">
        <f>D84</f>
        <v>1.0077437710752533</v>
      </c>
      <c r="G96" s="93"/>
      <c r="J96" s="30" t="s">
        <v>23</v>
      </c>
      <c r="K96" s="31">
        <f>D28</f>
        <v>7.6573754590410212</v>
      </c>
      <c r="L96" s="31">
        <f>D56</f>
        <v>7.5578561955488661</v>
      </c>
      <c r="M96" s="31">
        <f>D83</f>
        <v>6.4531320745760716</v>
      </c>
      <c r="N96" s="93"/>
    </row>
    <row r="97" spans="1:14" x14ac:dyDescent="0.2">
      <c r="C97" s="30" t="s">
        <v>24</v>
      </c>
      <c r="D97" s="31">
        <f>D29</f>
        <v>1.1958026478390389</v>
      </c>
      <c r="E97" s="31">
        <f>D57</f>
        <v>1.1802613700955791</v>
      </c>
      <c r="F97" s="31">
        <f>D84</f>
        <v>1.0077437710752533</v>
      </c>
      <c r="G97" s="93"/>
      <c r="J97" s="30" t="s">
        <v>24</v>
      </c>
      <c r="K97" s="31">
        <f>D28</f>
        <v>7.6573754590410212</v>
      </c>
      <c r="L97" s="31">
        <f>D56</f>
        <v>7.5578561955488661</v>
      </c>
      <c r="M97" s="31">
        <f>D83</f>
        <v>6.4531320745760716</v>
      </c>
      <c r="N97" s="93"/>
    </row>
    <row r="99" spans="1:14" ht="15" customHeight="1" x14ac:dyDescent="0.2">
      <c r="A99" s="3" t="s">
        <v>39</v>
      </c>
      <c r="C99" s="88" t="s">
        <v>14</v>
      </c>
      <c r="D99" s="89" t="s">
        <v>13</v>
      </c>
      <c r="E99" s="89"/>
      <c r="F99" s="89"/>
      <c r="G99" s="89"/>
      <c r="J99" s="88" t="s">
        <v>14</v>
      </c>
      <c r="K99" s="89" t="s">
        <v>34</v>
      </c>
      <c r="L99" s="89"/>
      <c r="M99" s="89"/>
      <c r="N99" s="89"/>
    </row>
    <row r="100" spans="1:14" ht="15" customHeight="1" x14ac:dyDescent="0.2">
      <c r="A100" s="3"/>
      <c r="C100" s="88"/>
      <c r="D100" s="89" t="s">
        <v>31</v>
      </c>
      <c r="E100" s="89"/>
      <c r="F100" s="89"/>
      <c r="G100" s="27" t="s">
        <v>32</v>
      </c>
      <c r="J100" s="88"/>
      <c r="K100" s="89" t="s">
        <v>31</v>
      </c>
      <c r="L100" s="89"/>
      <c r="M100" s="89"/>
      <c r="N100" s="27" t="s">
        <v>32</v>
      </c>
    </row>
    <row r="101" spans="1:14" ht="45" customHeight="1" x14ac:dyDescent="0.2">
      <c r="C101" s="88"/>
      <c r="D101" s="28" t="s">
        <v>25</v>
      </c>
      <c r="E101" s="28" t="s">
        <v>26</v>
      </c>
      <c r="F101" s="28" t="s">
        <v>27</v>
      </c>
      <c r="G101" s="29" t="s">
        <v>33</v>
      </c>
      <c r="J101" s="88"/>
      <c r="K101" s="28" t="s">
        <v>25</v>
      </c>
      <c r="L101" s="28" t="s">
        <v>26</v>
      </c>
      <c r="M101" s="28" t="s">
        <v>27</v>
      </c>
      <c r="N101" s="29" t="s">
        <v>33</v>
      </c>
    </row>
    <row r="102" spans="1:14" x14ac:dyDescent="0.2">
      <c r="C102" s="30" t="s">
        <v>15</v>
      </c>
      <c r="D102" s="31">
        <f>D94*0.98</f>
        <v>1.3173206366972017</v>
      </c>
      <c r="E102" s="31">
        <f t="shared" ref="E102:F102" si="12">E94*0.98</f>
        <v>1.1566561426936675</v>
      </c>
      <c r="F102" s="31">
        <f t="shared" si="12"/>
        <v>0.98758889565374819</v>
      </c>
      <c r="G102" s="90">
        <f>G94*0.98</f>
        <v>0</v>
      </c>
      <c r="J102" s="30" t="s">
        <v>15</v>
      </c>
      <c r="K102" s="31">
        <f>K94*0.98</f>
        <v>8.4355213072677824</v>
      </c>
      <c r="L102" s="31">
        <f t="shared" ref="L102:M102" si="13">L94*0.98</f>
        <v>7.4066990716378891</v>
      </c>
      <c r="M102" s="31">
        <f t="shared" si="13"/>
        <v>6.3240694330845502</v>
      </c>
      <c r="N102" s="90">
        <f>N94*0.98</f>
        <v>0</v>
      </c>
    </row>
    <row r="103" spans="1:14" x14ac:dyDescent="0.2">
      <c r="C103" s="30" t="s">
        <v>16</v>
      </c>
      <c r="D103" s="31">
        <f t="shared" ref="D103:F105" si="14">D95*0.98</f>
        <v>1.3173206366972017</v>
      </c>
      <c r="E103" s="31">
        <f t="shared" si="14"/>
        <v>1.1566561426936675</v>
      </c>
      <c r="F103" s="31">
        <f t="shared" si="14"/>
        <v>0.98758889565374819</v>
      </c>
      <c r="G103" s="91"/>
      <c r="J103" s="30" t="s">
        <v>16</v>
      </c>
      <c r="K103" s="31">
        <f t="shared" ref="K103:M105" si="15">K95*0.98</f>
        <v>8.4355213072677824</v>
      </c>
      <c r="L103" s="31">
        <f t="shared" si="15"/>
        <v>7.4066990716378891</v>
      </c>
      <c r="M103" s="31">
        <f t="shared" si="15"/>
        <v>6.3240694330845502</v>
      </c>
      <c r="N103" s="91"/>
    </row>
    <row r="104" spans="1:14" x14ac:dyDescent="0.2">
      <c r="C104" s="30" t="s">
        <v>23</v>
      </c>
      <c r="D104" s="31">
        <f t="shared" si="14"/>
        <v>1.1718865948822581</v>
      </c>
      <c r="E104" s="31">
        <f t="shared" si="14"/>
        <v>1.1566561426936675</v>
      </c>
      <c r="F104" s="31">
        <f t="shared" si="14"/>
        <v>0.98758889565374819</v>
      </c>
      <c r="G104" s="91"/>
      <c r="J104" s="30" t="s">
        <v>23</v>
      </c>
      <c r="K104" s="31">
        <f t="shared" si="15"/>
        <v>7.5042279498602005</v>
      </c>
      <c r="L104" s="31">
        <f t="shared" si="15"/>
        <v>7.4066990716378891</v>
      </c>
      <c r="M104" s="31">
        <f t="shared" si="15"/>
        <v>6.3240694330845502</v>
      </c>
      <c r="N104" s="91"/>
    </row>
    <row r="105" spans="1:14" x14ac:dyDescent="0.2">
      <c r="C105" s="30" t="s">
        <v>24</v>
      </c>
      <c r="D105" s="31">
        <f t="shared" si="14"/>
        <v>1.1718865948822581</v>
      </c>
      <c r="E105" s="31">
        <f t="shared" si="14"/>
        <v>1.1566561426936675</v>
      </c>
      <c r="F105" s="31">
        <f t="shared" si="14"/>
        <v>0.98758889565374819</v>
      </c>
      <c r="G105" s="92"/>
      <c r="J105" s="30" t="s">
        <v>24</v>
      </c>
      <c r="K105" s="31">
        <f t="shared" si="15"/>
        <v>7.5042279498602005</v>
      </c>
      <c r="L105" s="31">
        <f t="shared" si="15"/>
        <v>7.4066990716378891</v>
      </c>
      <c r="M105" s="31">
        <f t="shared" si="15"/>
        <v>6.3240694330845502</v>
      </c>
      <c r="N105" s="92"/>
    </row>
  </sheetData>
  <mergeCells count="22">
    <mergeCell ref="G102:G105"/>
    <mergeCell ref="N102:N105"/>
    <mergeCell ref="G94:G97"/>
    <mergeCell ref="N94:N97"/>
    <mergeCell ref="C99:C101"/>
    <mergeCell ref="D99:G99"/>
    <mergeCell ref="J99:J101"/>
    <mergeCell ref="K99:N99"/>
    <mergeCell ref="D100:F100"/>
    <mergeCell ref="K100:M100"/>
    <mergeCell ref="C91:C93"/>
    <mergeCell ref="D91:G91"/>
    <mergeCell ref="J91:J93"/>
    <mergeCell ref="K91:N91"/>
    <mergeCell ref="D92:F92"/>
    <mergeCell ref="K92:M92"/>
    <mergeCell ref="E8:H8"/>
    <mergeCell ref="A1:E1"/>
    <mergeCell ref="K1:L1"/>
    <mergeCell ref="I4:K4"/>
    <mergeCell ref="E6:H6"/>
    <mergeCell ref="E7:H7"/>
  </mergeCells>
  <pageMargins left="0.7" right="0.7" top="0.75" bottom="0.75" header="0.3" footer="0.3"/>
  <pageSetup paperSize="0" orientation="portrait" horizontalDpi="0" verticalDpi="0" copies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6"/>
  <sheetViews>
    <sheetView topLeftCell="B1" workbookViewId="0">
      <selection activeCell="H1" sqref="H1"/>
    </sheetView>
  </sheetViews>
  <sheetFormatPr defaultRowHeight="12.75" x14ac:dyDescent="0.2"/>
  <cols>
    <col min="1" max="1" width="13.28515625" style="9" customWidth="1"/>
    <col min="2" max="2" width="16.42578125" style="9" customWidth="1"/>
    <col min="3" max="3" width="16.7109375" style="9" customWidth="1"/>
    <col min="4" max="4" width="10.42578125" style="9" customWidth="1"/>
    <col min="5" max="5" width="10.140625" style="9" customWidth="1"/>
    <col min="6" max="6" width="10" style="9" customWidth="1"/>
    <col min="7" max="9" width="9.140625" style="9"/>
    <col min="10" max="10" width="15.7109375" style="9" customWidth="1"/>
    <col min="11" max="256" width="9.140625" style="9"/>
    <col min="257" max="257" width="9.85546875" style="9" customWidth="1"/>
    <col min="258" max="258" width="23" style="9" customWidth="1"/>
    <col min="259" max="259" width="13.7109375" style="9" customWidth="1"/>
    <col min="260" max="512" width="9.140625" style="9"/>
    <col min="513" max="513" width="9.85546875" style="9" customWidth="1"/>
    <col min="514" max="514" width="23" style="9" customWidth="1"/>
    <col min="515" max="515" width="13.7109375" style="9" customWidth="1"/>
    <col min="516" max="768" width="9.140625" style="9"/>
    <col min="769" max="769" width="9.85546875" style="9" customWidth="1"/>
    <col min="770" max="770" width="23" style="9" customWidth="1"/>
    <col min="771" max="771" width="13.7109375" style="9" customWidth="1"/>
    <col min="772" max="1024" width="9.140625" style="9"/>
    <col min="1025" max="1025" width="9.85546875" style="9" customWidth="1"/>
    <col min="1026" max="1026" width="23" style="9" customWidth="1"/>
    <col min="1027" max="1027" width="13.7109375" style="9" customWidth="1"/>
    <col min="1028" max="1280" width="9.140625" style="9"/>
    <col min="1281" max="1281" width="9.85546875" style="9" customWidth="1"/>
    <col min="1282" max="1282" width="23" style="9" customWidth="1"/>
    <col min="1283" max="1283" width="13.7109375" style="9" customWidth="1"/>
    <col min="1284" max="1536" width="9.140625" style="9"/>
    <col min="1537" max="1537" width="9.85546875" style="9" customWidth="1"/>
    <col min="1538" max="1538" width="23" style="9" customWidth="1"/>
    <col min="1539" max="1539" width="13.7109375" style="9" customWidth="1"/>
    <col min="1540" max="1792" width="9.140625" style="9"/>
    <col min="1793" max="1793" width="9.85546875" style="9" customWidth="1"/>
    <col min="1794" max="1794" width="23" style="9" customWidth="1"/>
    <col min="1795" max="1795" width="13.7109375" style="9" customWidth="1"/>
    <col min="1796" max="2048" width="9.140625" style="9"/>
    <col min="2049" max="2049" width="9.85546875" style="9" customWidth="1"/>
    <col min="2050" max="2050" width="23" style="9" customWidth="1"/>
    <col min="2051" max="2051" width="13.7109375" style="9" customWidth="1"/>
    <col min="2052" max="2304" width="9.140625" style="9"/>
    <col min="2305" max="2305" width="9.85546875" style="9" customWidth="1"/>
    <col min="2306" max="2306" width="23" style="9" customWidth="1"/>
    <col min="2307" max="2307" width="13.7109375" style="9" customWidth="1"/>
    <col min="2308" max="2560" width="9.140625" style="9"/>
    <col min="2561" max="2561" width="9.85546875" style="9" customWidth="1"/>
    <col min="2562" max="2562" width="23" style="9" customWidth="1"/>
    <col min="2563" max="2563" width="13.7109375" style="9" customWidth="1"/>
    <col min="2564" max="2816" width="9.140625" style="9"/>
    <col min="2817" max="2817" width="9.85546875" style="9" customWidth="1"/>
    <col min="2818" max="2818" width="23" style="9" customWidth="1"/>
    <col min="2819" max="2819" width="13.7109375" style="9" customWidth="1"/>
    <col min="2820" max="3072" width="9.140625" style="9"/>
    <col min="3073" max="3073" width="9.85546875" style="9" customWidth="1"/>
    <col min="3074" max="3074" width="23" style="9" customWidth="1"/>
    <col min="3075" max="3075" width="13.7109375" style="9" customWidth="1"/>
    <col min="3076" max="3328" width="9.140625" style="9"/>
    <col min="3329" max="3329" width="9.85546875" style="9" customWidth="1"/>
    <col min="3330" max="3330" width="23" style="9" customWidth="1"/>
    <col min="3331" max="3331" width="13.7109375" style="9" customWidth="1"/>
    <col min="3332" max="3584" width="9.140625" style="9"/>
    <col min="3585" max="3585" width="9.85546875" style="9" customWidth="1"/>
    <col min="3586" max="3586" width="23" style="9" customWidth="1"/>
    <col min="3587" max="3587" width="13.7109375" style="9" customWidth="1"/>
    <col min="3588" max="3840" width="9.140625" style="9"/>
    <col min="3841" max="3841" width="9.85546875" style="9" customWidth="1"/>
    <col min="3842" max="3842" width="23" style="9" customWidth="1"/>
    <col min="3843" max="3843" width="13.7109375" style="9" customWidth="1"/>
    <col min="3844" max="4096" width="9.140625" style="9"/>
    <col min="4097" max="4097" width="9.85546875" style="9" customWidth="1"/>
    <col min="4098" max="4098" width="23" style="9" customWidth="1"/>
    <col min="4099" max="4099" width="13.7109375" style="9" customWidth="1"/>
    <col min="4100" max="4352" width="9.140625" style="9"/>
    <col min="4353" max="4353" width="9.85546875" style="9" customWidth="1"/>
    <col min="4354" max="4354" width="23" style="9" customWidth="1"/>
    <col min="4355" max="4355" width="13.7109375" style="9" customWidth="1"/>
    <col min="4356" max="4608" width="9.140625" style="9"/>
    <col min="4609" max="4609" width="9.85546875" style="9" customWidth="1"/>
    <col min="4610" max="4610" width="23" style="9" customWidth="1"/>
    <col min="4611" max="4611" width="13.7109375" style="9" customWidth="1"/>
    <col min="4612" max="4864" width="9.140625" style="9"/>
    <col min="4865" max="4865" width="9.85546875" style="9" customWidth="1"/>
    <col min="4866" max="4866" width="23" style="9" customWidth="1"/>
    <col min="4867" max="4867" width="13.7109375" style="9" customWidth="1"/>
    <col min="4868" max="5120" width="9.140625" style="9"/>
    <col min="5121" max="5121" width="9.85546875" style="9" customWidth="1"/>
    <col min="5122" max="5122" width="23" style="9" customWidth="1"/>
    <col min="5123" max="5123" width="13.7109375" style="9" customWidth="1"/>
    <col min="5124" max="5376" width="9.140625" style="9"/>
    <col min="5377" max="5377" width="9.85546875" style="9" customWidth="1"/>
    <col min="5378" max="5378" width="23" style="9" customWidth="1"/>
    <col min="5379" max="5379" width="13.7109375" style="9" customWidth="1"/>
    <col min="5380" max="5632" width="9.140625" style="9"/>
    <col min="5633" max="5633" width="9.85546875" style="9" customWidth="1"/>
    <col min="5634" max="5634" width="23" style="9" customWidth="1"/>
    <col min="5635" max="5635" width="13.7109375" style="9" customWidth="1"/>
    <col min="5636" max="5888" width="9.140625" style="9"/>
    <col min="5889" max="5889" width="9.85546875" style="9" customWidth="1"/>
    <col min="5890" max="5890" width="23" style="9" customWidth="1"/>
    <col min="5891" max="5891" width="13.7109375" style="9" customWidth="1"/>
    <col min="5892" max="6144" width="9.140625" style="9"/>
    <col min="6145" max="6145" width="9.85546875" style="9" customWidth="1"/>
    <col min="6146" max="6146" width="23" style="9" customWidth="1"/>
    <col min="6147" max="6147" width="13.7109375" style="9" customWidth="1"/>
    <col min="6148" max="6400" width="9.140625" style="9"/>
    <col min="6401" max="6401" width="9.85546875" style="9" customWidth="1"/>
    <col min="6402" max="6402" width="23" style="9" customWidth="1"/>
    <col min="6403" max="6403" width="13.7109375" style="9" customWidth="1"/>
    <col min="6404" max="6656" width="9.140625" style="9"/>
    <col min="6657" max="6657" width="9.85546875" style="9" customWidth="1"/>
    <col min="6658" max="6658" width="23" style="9" customWidth="1"/>
    <col min="6659" max="6659" width="13.7109375" style="9" customWidth="1"/>
    <col min="6660" max="6912" width="9.140625" style="9"/>
    <col min="6913" max="6913" width="9.85546875" style="9" customWidth="1"/>
    <col min="6914" max="6914" width="23" style="9" customWidth="1"/>
    <col min="6915" max="6915" width="13.7109375" style="9" customWidth="1"/>
    <col min="6916" max="7168" width="9.140625" style="9"/>
    <col min="7169" max="7169" width="9.85546875" style="9" customWidth="1"/>
    <col min="7170" max="7170" width="23" style="9" customWidth="1"/>
    <col min="7171" max="7171" width="13.7109375" style="9" customWidth="1"/>
    <col min="7172" max="7424" width="9.140625" style="9"/>
    <col min="7425" max="7425" width="9.85546875" style="9" customWidth="1"/>
    <col min="7426" max="7426" width="23" style="9" customWidth="1"/>
    <col min="7427" max="7427" width="13.7109375" style="9" customWidth="1"/>
    <col min="7428" max="7680" width="9.140625" style="9"/>
    <col min="7681" max="7681" width="9.85546875" style="9" customWidth="1"/>
    <col min="7682" max="7682" width="23" style="9" customWidth="1"/>
    <col min="7683" max="7683" width="13.7109375" style="9" customWidth="1"/>
    <col min="7684" max="7936" width="9.140625" style="9"/>
    <col min="7937" max="7937" width="9.85546875" style="9" customWidth="1"/>
    <col min="7938" max="7938" width="23" style="9" customWidth="1"/>
    <col min="7939" max="7939" width="13.7109375" style="9" customWidth="1"/>
    <col min="7940" max="8192" width="9.140625" style="9"/>
    <col min="8193" max="8193" width="9.85546875" style="9" customWidth="1"/>
    <col min="8194" max="8194" width="23" style="9" customWidth="1"/>
    <col min="8195" max="8195" width="13.7109375" style="9" customWidth="1"/>
    <col min="8196" max="8448" width="9.140625" style="9"/>
    <col min="8449" max="8449" width="9.85546875" style="9" customWidth="1"/>
    <col min="8450" max="8450" width="23" style="9" customWidth="1"/>
    <col min="8451" max="8451" width="13.7109375" style="9" customWidth="1"/>
    <col min="8452" max="8704" width="9.140625" style="9"/>
    <col min="8705" max="8705" width="9.85546875" style="9" customWidth="1"/>
    <col min="8706" max="8706" width="23" style="9" customWidth="1"/>
    <col min="8707" max="8707" width="13.7109375" style="9" customWidth="1"/>
    <col min="8708" max="8960" width="9.140625" style="9"/>
    <col min="8961" max="8961" width="9.85546875" style="9" customWidth="1"/>
    <col min="8962" max="8962" width="23" style="9" customWidth="1"/>
    <col min="8963" max="8963" width="13.7109375" style="9" customWidth="1"/>
    <col min="8964" max="9216" width="9.140625" style="9"/>
    <col min="9217" max="9217" width="9.85546875" style="9" customWidth="1"/>
    <col min="9218" max="9218" width="23" style="9" customWidth="1"/>
    <col min="9219" max="9219" width="13.7109375" style="9" customWidth="1"/>
    <col min="9220" max="9472" width="9.140625" style="9"/>
    <col min="9473" max="9473" width="9.85546875" style="9" customWidth="1"/>
    <col min="9474" max="9474" width="23" style="9" customWidth="1"/>
    <col min="9475" max="9475" width="13.7109375" style="9" customWidth="1"/>
    <col min="9476" max="9728" width="9.140625" style="9"/>
    <col min="9729" max="9729" width="9.85546875" style="9" customWidth="1"/>
    <col min="9730" max="9730" width="23" style="9" customWidth="1"/>
    <col min="9731" max="9731" width="13.7109375" style="9" customWidth="1"/>
    <col min="9732" max="9984" width="9.140625" style="9"/>
    <col min="9985" max="9985" width="9.85546875" style="9" customWidth="1"/>
    <col min="9986" max="9986" width="23" style="9" customWidth="1"/>
    <col min="9987" max="9987" width="13.7109375" style="9" customWidth="1"/>
    <col min="9988" max="10240" width="9.140625" style="9"/>
    <col min="10241" max="10241" width="9.85546875" style="9" customWidth="1"/>
    <col min="10242" max="10242" width="23" style="9" customWidth="1"/>
    <col min="10243" max="10243" width="13.7109375" style="9" customWidth="1"/>
    <col min="10244" max="10496" width="9.140625" style="9"/>
    <col min="10497" max="10497" width="9.85546875" style="9" customWidth="1"/>
    <col min="10498" max="10498" width="23" style="9" customWidth="1"/>
    <col min="10499" max="10499" width="13.7109375" style="9" customWidth="1"/>
    <col min="10500" max="10752" width="9.140625" style="9"/>
    <col min="10753" max="10753" width="9.85546875" style="9" customWidth="1"/>
    <col min="10754" max="10754" width="23" style="9" customWidth="1"/>
    <col min="10755" max="10755" width="13.7109375" style="9" customWidth="1"/>
    <col min="10756" max="11008" width="9.140625" style="9"/>
    <col min="11009" max="11009" width="9.85546875" style="9" customWidth="1"/>
    <col min="11010" max="11010" width="23" style="9" customWidth="1"/>
    <col min="11011" max="11011" width="13.7109375" style="9" customWidth="1"/>
    <col min="11012" max="11264" width="9.140625" style="9"/>
    <col min="11265" max="11265" width="9.85546875" style="9" customWidth="1"/>
    <col min="11266" max="11266" width="23" style="9" customWidth="1"/>
    <col min="11267" max="11267" width="13.7109375" style="9" customWidth="1"/>
    <col min="11268" max="11520" width="9.140625" style="9"/>
    <col min="11521" max="11521" width="9.85546875" style="9" customWidth="1"/>
    <col min="11522" max="11522" width="23" style="9" customWidth="1"/>
    <col min="11523" max="11523" width="13.7109375" style="9" customWidth="1"/>
    <col min="11524" max="11776" width="9.140625" style="9"/>
    <col min="11777" max="11777" width="9.85546875" style="9" customWidth="1"/>
    <col min="11778" max="11778" width="23" style="9" customWidth="1"/>
    <col min="11779" max="11779" width="13.7109375" style="9" customWidth="1"/>
    <col min="11780" max="12032" width="9.140625" style="9"/>
    <col min="12033" max="12033" width="9.85546875" style="9" customWidth="1"/>
    <col min="12034" max="12034" width="23" style="9" customWidth="1"/>
    <col min="12035" max="12035" width="13.7109375" style="9" customWidth="1"/>
    <col min="12036" max="12288" width="9.140625" style="9"/>
    <col min="12289" max="12289" width="9.85546875" style="9" customWidth="1"/>
    <col min="12290" max="12290" width="23" style="9" customWidth="1"/>
    <col min="12291" max="12291" width="13.7109375" style="9" customWidth="1"/>
    <col min="12292" max="12544" width="9.140625" style="9"/>
    <col min="12545" max="12545" width="9.85546875" style="9" customWidth="1"/>
    <col min="12546" max="12546" width="23" style="9" customWidth="1"/>
    <col min="12547" max="12547" width="13.7109375" style="9" customWidth="1"/>
    <col min="12548" max="12800" width="9.140625" style="9"/>
    <col min="12801" max="12801" width="9.85546875" style="9" customWidth="1"/>
    <col min="12802" max="12802" width="23" style="9" customWidth="1"/>
    <col min="12803" max="12803" width="13.7109375" style="9" customWidth="1"/>
    <col min="12804" max="13056" width="9.140625" style="9"/>
    <col min="13057" max="13057" width="9.85546875" style="9" customWidth="1"/>
    <col min="13058" max="13058" width="23" style="9" customWidth="1"/>
    <col min="13059" max="13059" width="13.7109375" style="9" customWidth="1"/>
    <col min="13060" max="13312" width="9.140625" style="9"/>
    <col min="13313" max="13313" width="9.85546875" style="9" customWidth="1"/>
    <col min="13314" max="13314" width="23" style="9" customWidth="1"/>
    <col min="13315" max="13315" width="13.7109375" style="9" customWidth="1"/>
    <col min="13316" max="13568" width="9.140625" style="9"/>
    <col min="13569" max="13569" width="9.85546875" style="9" customWidth="1"/>
    <col min="13570" max="13570" width="23" style="9" customWidth="1"/>
    <col min="13571" max="13571" width="13.7109375" style="9" customWidth="1"/>
    <col min="13572" max="13824" width="9.140625" style="9"/>
    <col min="13825" max="13825" width="9.85546875" style="9" customWidth="1"/>
    <col min="13826" max="13826" width="23" style="9" customWidth="1"/>
    <col min="13827" max="13827" width="13.7109375" style="9" customWidth="1"/>
    <col min="13828" max="14080" width="9.140625" style="9"/>
    <col min="14081" max="14081" width="9.85546875" style="9" customWidth="1"/>
    <col min="14082" max="14082" width="23" style="9" customWidth="1"/>
    <col min="14083" max="14083" width="13.7109375" style="9" customWidth="1"/>
    <col min="14084" max="14336" width="9.140625" style="9"/>
    <col min="14337" max="14337" width="9.85546875" style="9" customWidth="1"/>
    <col min="14338" max="14338" width="23" style="9" customWidth="1"/>
    <col min="14339" max="14339" width="13.7109375" style="9" customWidth="1"/>
    <col min="14340" max="14592" width="9.140625" style="9"/>
    <col min="14593" max="14593" width="9.85546875" style="9" customWidth="1"/>
    <col min="14594" max="14594" width="23" style="9" customWidth="1"/>
    <col min="14595" max="14595" width="13.7109375" style="9" customWidth="1"/>
    <col min="14596" max="14848" width="9.140625" style="9"/>
    <col min="14849" max="14849" width="9.85546875" style="9" customWidth="1"/>
    <col min="14850" max="14850" width="23" style="9" customWidth="1"/>
    <col min="14851" max="14851" width="13.7109375" style="9" customWidth="1"/>
    <col min="14852" max="15104" width="9.140625" style="9"/>
    <col min="15105" max="15105" width="9.85546875" style="9" customWidth="1"/>
    <col min="15106" max="15106" width="23" style="9" customWidth="1"/>
    <col min="15107" max="15107" width="13.7109375" style="9" customWidth="1"/>
    <col min="15108" max="15360" width="9.140625" style="9"/>
    <col min="15361" max="15361" width="9.85546875" style="9" customWidth="1"/>
    <col min="15362" max="15362" width="23" style="9" customWidth="1"/>
    <col min="15363" max="15363" width="13.7109375" style="9" customWidth="1"/>
    <col min="15364" max="15616" width="9.140625" style="9"/>
    <col min="15617" max="15617" width="9.85546875" style="9" customWidth="1"/>
    <col min="15618" max="15618" width="23" style="9" customWidth="1"/>
    <col min="15619" max="15619" width="13.7109375" style="9" customWidth="1"/>
    <col min="15620" max="15872" width="9.140625" style="9"/>
    <col min="15873" max="15873" width="9.85546875" style="9" customWidth="1"/>
    <col min="15874" max="15874" width="23" style="9" customWidth="1"/>
    <col min="15875" max="15875" width="13.7109375" style="9" customWidth="1"/>
    <col min="15876" max="16128" width="9.140625" style="9"/>
    <col min="16129" max="16129" width="9.85546875" style="9" customWidth="1"/>
    <col min="16130" max="16130" width="23" style="9" customWidth="1"/>
    <col min="16131" max="16131" width="13.7109375" style="9" customWidth="1"/>
    <col min="16132" max="16384" width="9.140625" style="9"/>
  </cols>
  <sheetData>
    <row r="1" spans="1:16" x14ac:dyDescent="0.2">
      <c r="A1" s="83" t="s">
        <v>35</v>
      </c>
      <c r="B1" s="83"/>
      <c r="C1" s="83"/>
      <c r="D1" s="83"/>
      <c r="E1" s="83"/>
      <c r="F1" s="8"/>
      <c r="G1" s="8"/>
      <c r="H1" s="8"/>
      <c r="I1" s="8"/>
      <c r="J1" s="8"/>
      <c r="K1" s="84"/>
      <c r="L1" s="84"/>
    </row>
    <row r="2" spans="1:16" x14ac:dyDescent="0.2">
      <c r="B2" s="10"/>
    </row>
    <row r="3" spans="1:16" x14ac:dyDescent="0.2">
      <c r="B3" s="10" t="s">
        <v>18</v>
      </c>
      <c r="C3" s="11">
        <v>5950</v>
      </c>
    </row>
    <row r="4" spans="1:16" x14ac:dyDescent="0.2">
      <c r="B4" s="10" t="s">
        <v>19</v>
      </c>
      <c r="C4" s="11">
        <v>10000</v>
      </c>
      <c r="I4" s="85" t="s">
        <v>0</v>
      </c>
      <c r="J4" s="86"/>
      <c r="K4" s="87"/>
    </row>
    <row r="5" spans="1:16" ht="13.5" thickBot="1" x14ac:dyDescent="0.25">
      <c r="B5" s="10" t="s">
        <v>22</v>
      </c>
      <c r="C5" s="12">
        <v>8</v>
      </c>
      <c r="I5" s="2" t="s">
        <v>2</v>
      </c>
      <c r="J5" s="2" t="s">
        <v>3</v>
      </c>
      <c r="K5" s="2" t="s">
        <v>21</v>
      </c>
    </row>
    <row r="6" spans="1:16" ht="15.75" customHeight="1" thickBot="1" x14ac:dyDescent="0.25">
      <c r="B6" s="10" t="s">
        <v>4</v>
      </c>
      <c r="C6" s="13">
        <v>5.2299999999999999E-2</v>
      </c>
      <c r="E6" s="82" t="s">
        <v>37</v>
      </c>
      <c r="F6" s="82"/>
      <c r="G6" s="82"/>
      <c r="H6" s="82"/>
      <c r="I6" s="32">
        <v>1000</v>
      </c>
      <c r="J6" s="32">
        <v>1000</v>
      </c>
      <c r="K6" s="18">
        <f>C4</f>
        <v>10000</v>
      </c>
    </row>
    <row r="7" spans="1:16" ht="15" customHeight="1" x14ac:dyDescent="0.2">
      <c r="E7" s="82" t="s">
        <v>6</v>
      </c>
      <c r="F7" s="82"/>
      <c r="G7" s="82"/>
      <c r="H7" s="82"/>
      <c r="I7" s="16">
        <v>0.5</v>
      </c>
      <c r="J7" s="16">
        <v>1.5</v>
      </c>
      <c r="K7" s="16">
        <v>2.5</v>
      </c>
    </row>
    <row r="8" spans="1:16" x14ac:dyDescent="0.2">
      <c r="E8" s="82" t="s">
        <v>38</v>
      </c>
      <c r="F8" s="82"/>
      <c r="G8" s="82"/>
      <c r="H8" s="82"/>
      <c r="I8" s="16">
        <f>$C$3/I6*I7</f>
        <v>2.9750000000000001</v>
      </c>
      <c r="J8" s="16">
        <f>$C$3/J6*J7</f>
        <v>8.9250000000000007</v>
      </c>
      <c r="K8" s="16">
        <f>$C$3/K6*K7</f>
        <v>1.4874999999999998</v>
      </c>
    </row>
    <row r="9" spans="1:16" x14ac:dyDescent="0.2">
      <c r="B9" s="1"/>
      <c r="E9" s="82"/>
      <c r="F9" s="82"/>
      <c r="G9" s="82"/>
      <c r="H9" s="82"/>
      <c r="I9" s="17"/>
      <c r="J9" s="17"/>
    </row>
    <row r="10" spans="1:16" x14ac:dyDescent="0.2">
      <c r="A10" s="10" t="s">
        <v>7</v>
      </c>
      <c r="B10" s="11">
        <v>2012</v>
      </c>
      <c r="C10" s="9" t="s">
        <v>20</v>
      </c>
    </row>
    <row r="11" spans="1:16" x14ac:dyDescent="0.2">
      <c r="A11" s="10" t="s">
        <v>1</v>
      </c>
      <c r="B11" s="18">
        <v>8</v>
      </c>
      <c r="C11" s="17"/>
      <c r="D11" s="17" t="s">
        <v>7</v>
      </c>
      <c r="E11" s="17">
        <f>B10</f>
        <v>2012</v>
      </c>
      <c r="F11" s="17">
        <f>E11+1</f>
        <v>2013</v>
      </c>
      <c r="G11" s="17">
        <f t="shared" ref="G11:L11" si="0">F11+1</f>
        <v>2014</v>
      </c>
      <c r="H11" s="17">
        <f t="shared" si="0"/>
        <v>2015</v>
      </c>
      <c r="I11" s="17">
        <f t="shared" si="0"/>
        <v>2016</v>
      </c>
      <c r="J11" s="17">
        <f t="shared" si="0"/>
        <v>2017</v>
      </c>
      <c r="K11" s="17">
        <f t="shared" si="0"/>
        <v>2018</v>
      </c>
      <c r="L11" s="17">
        <f t="shared" si="0"/>
        <v>2019</v>
      </c>
      <c r="M11" s="17"/>
      <c r="N11" s="17"/>
      <c r="O11" s="17"/>
      <c r="P11" s="17"/>
    </row>
    <row r="12" spans="1:16" ht="39" thickBot="1" x14ac:dyDescent="0.25">
      <c r="A12" s="9" t="s">
        <v>14</v>
      </c>
      <c r="B12" s="1"/>
      <c r="D12" s="3" t="s">
        <v>8</v>
      </c>
      <c r="E12" s="19" t="s">
        <v>9</v>
      </c>
    </row>
    <row r="13" spans="1:16" ht="13.5" thickBot="1" x14ac:dyDescent="0.25">
      <c r="A13" s="20" t="s">
        <v>15</v>
      </c>
      <c r="B13" s="1"/>
      <c r="C13" s="4" t="s">
        <v>10</v>
      </c>
      <c r="D13" s="21">
        <f>NPV(RDR,E13:L13)*(1+RDR)</f>
        <v>58.640665079840133</v>
      </c>
      <c r="E13" s="22">
        <f>$J$8-$J$7</f>
        <v>7.4250000000000007</v>
      </c>
      <c r="F13" s="23">
        <f>$J$8</f>
        <v>8.9250000000000007</v>
      </c>
      <c r="G13" s="23">
        <f t="shared" ref="G13:L13" si="1">$J$8</f>
        <v>8.9250000000000007</v>
      </c>
      <c r="H13" s="23">
        <f t="shared" si="1"/>
        <v>8.9250000000000007</v>
      </c>
      <c r="I13" s="23">
        <f t="shared" si="1"/>
        <v>8.9250000000000007</v>
      </c>
      <c r="J13" s="23">
        <f t="shared" si="1"/>
        <v>8.9250000000000007</v>
      </c>
      <c r="K13" s="23">
        <f t="shared" si="1"/>
        <v>8.9250000000000007</v>
      </c>
      <c r="L13" s="23">
        <f t="shared" si="1"/>
        <v>8.9250000000000007</v>
      </c>
    </row>
    <row r="14" spans="1:16" x14ac:dyDescent="0.2">
      <c r="A14" s="20"/>
      <c r="B14" s="1"/>
      <c r="C14" s="4" t="s">
        <v>11</v>
      </c>
      <c r="D14" s="5">
        <f>-PMT(RDR,$B$11,D13,,)</f>
        <v>9.1575322313236782</v>
      </c>
      <c r="E14" s="24"/>
      <c r="F14" s="25"/>
      <c r="G14" s="25"/>
      <c r="H14" s="25"/>
      <c r="I14" s="25"/>
      <c r="J14" s="25"/>
      <c r="K14" s="25"/>
      <c r="L14" s="25"/>
    </row>
    <row r="15" spans="1:16" ht="13.5" thickBot="1" x14ac:dyDescent="0.25">
      <c r="A15" s="20"/>
      <c r="B15" s="1"/>
      <c r="C15" s="6" t="s">
        <v>12</v>
      </c>
      <c r="D15" s="7">
        <v>1</v>
      </c>
      <c r="E15" s="24"/>
      <c r="F15" s="25"/>
      <c r="G15" s="25"/>
      <c r="H15" s="25"/>
      <c r="I15" s="25"/>
      <c r="J15" s="25"/>
      <c r="K15" s="25"/>
      <c r="L15" s="25"/>
    </row>
    <row r="16" spans="1:16" ht="13.5" thickBot="1" x14ac:dyDescent="0.25">
      <c r="A16" s="20"/>
      <c r="B16" s="1"/>
      <c r="E16" s="26"/>
      <c r="F16" s="26"/>
      <c r="G16" s="26"/>
      <c r="H16" s="26"/>
      <c r="I16" s="26"/>
      <c r="J16" s="26"/>
      <c r="K16" s="26"/>
      <c r="L16" s="26"/>
    </row>
    <row r="17" spans="1:12" ht="13.5" thickBot="1" x14ac:dyDescent="0.25">
      <c r="A17" s="20" t="s">
        <v>15</v>
      </c>
      <c r="B17" s="1"/>
      <c r="C17" s="4" t="s">
        <v>30</v>
      </c>
      <c r="D17" s="21">
        <f>NPV(RDR,E17:L17)*(1+RDR)</f>
        <v>7.1223739053368416</v>
      </c>
      <c r="E17" s="22">
        <v>0</v>
      </c>
      <c r="F17" s="23">
        <v>0</v>
      </c>
      <c r="G17" s="23">
        <f>$K$8</f>
        <v>1.4874999999999998</v>
      </c>
      <c r="H17" s="23">
        <f t="shared" ref="H17:L17" si="2">$K$8</f>
        <v>1.4874999999999998</v>
      </c>
      <c r="I17" s="23">
        <f t="shared" si="2"/>
        <v>1.4874999999999998</v>
      </c>
      <c r="J17" s="23">
        <f t="shared" si="2"/>
        <v>1.4874999999999998</v>
      </c>
      <c r="K17" s="23">
        <f t="shared" si="2"/>
        <v>1.4874999999999998</v>
      </c>
      <c r="L17" s="23">
        <f t="shared" si="2"/>
        <v>1.4874999999999998</v>
      </c>
    </row>
    <row r="18" spans="1:12" x14ac:dyDescent="0.2">
      <c r="A18" s="20"/>
      <c r="B18" s="1"/>
      <c r="C18" s="4" t="s">
        <v>11</v>
      </c>
      <c r="D18" s="5">
        <f>-PMT(RDR,$B$11,D17,,)</f>
        <v>1.1122549260459145</v>
      </c>
      <c r="E18" s="24"/>
      <c r="F18" s="25"/>
      <c r="G18" s="25"/>
      <c r="H18" s="25"/>
      <c r="I18" s="25"/>
      <c r="J18" s="25"/>
      <c r="K18" s="25"/>
      <c r="L18" s="25"/>
    </row>
    <row r="19" spans="1:12" ht="13.5" thickBot="1" x14ac:dyDescent="0.25">
      <c r="A19" s="20"/>
      <c r="B19" s="1"/>
      <c r="C19" s="6" t="s">
        <v>12</v>
      </c>
      <c r="D19" s="7">
        <v>1</v>
      </c>
      <c r="E19" s="24"/>
      <c r="F19" s="25"/>
      <c r="G19" s="25"/>
      <c r="H19" s="25"/>
      <c r="I19" s="25"/>
      <c r="J19" s="25"/>
      <c r="K19" s="25"/>
      <c r="L19" s="25"/>
    </row>
    <row r="20" spans="1:12" ht="13.5" thickBot="1" x14ac:dyDescent="0.25">
      <c r="A20" s="20"/>
      <c r="B20" s="1"/>
      <c r="C20" s="6"/>
      <c r="D20" s="25"/>
      <c r="E20" s="24"/>
      <c r="F20" s="25"/>
      <c r="G20" s="25"/>
      <c r="H20" s="25"/>
      <c r="I20" s="25"/>
      <c r="J20" s="25"/>
      <c r="K20" s="25"/>
      <c r="L20" s="25"/>
    </row>
    <row r="21" spans="1:12" ht="13.5" thickBot="1" x14ac:dyDescent="0.25">
      <c r="A21" s="20" t="s">
        <v>16</v>
      </c>
      <c r="B21" s="1"/>
      <c r="C21" s="4" t="s">
        <v>10</v>
      </c>
      <c r="D21" s="21">
        <f>NPV(RDR,E21:L21)*(1+RDR)</f>
        <v>53.69066507984013</v>
      </c>
      <c r="E21" s="22">
        <f>$I$8-$I$7</f>
        <v>2.4750000000000001</v>
      </c>
      <c r="F21" s="23">
        <f>$J$8</f>
        <v>8.9250000000000007</v>
      </c>
      <c r="G21" s="23">
        <f t="shared" ref="G21:L21" si="3">$J$8</f>
        <v>8.9250000000000007</v>
      </c>
      <c r="H21" s="23">
        <f t="shared" si="3"/>
        <v>8.9250000000000007</v>
      </c>
      <c r="I21" s="23">
        <f t="shared" si="3"/>
        <v>8.9250000000000007</v>
      </c>
      <c r="J21" s="23">
        <f t="shared" si="3"/>
        <v>8.9250000000000007</v>
      </c>
      <c r="K21" s="23">
        <f t="shared" si="3"/>
        <v>8.9250000000000007</v>
      </c>
      <c r="L21" s="23">
        <f t="shared" si="3"/>
        <v>8.9250000000000007</v>
      </c>
    </row>
    <row r="22" spans="1:12" x14ac:dyDescent="0.2">
      <c r="A22" s="20"/>
      <c r="B22" s="1"/>
      <c r="C22" s="4" t="s">
        <v>11</v>
      </c>
      <c r="D22" s="5">
        <f>-PMT(RDR,$B$11,D21,,)</f>
        <v>8.3845228446918068</v>
      </c>
      <c r="E22" s="24"/>
      <c r="F22" s="25"/>
      <c r="G22" s="25"/>
      <c r="H22" s="25"/>
      <c r="I22" s="25"/>
      <c r="J22" s="25"/>
      <c r="K22" s="25"/>
      <c r="L22" s="25"/>
    </row>
    <row r="23" spans="1:12" ht="13.5" thickBot="1" x14ac:dyDescent="0.25">
      <c r="A23" s="20"/>
      <c r="B23" s="1"/>
      <c r="C23" s="6" t="s">
        <v>12</v>
      </c>
      <c r="D23" s="7">
        <v>1</v>
      </c>
      <c r="E23" s="24"/>
      <c r="F23" s="25"/>
      <c r="G23" s="25"/>
      <c r="H23" s="25"/>
      <c r="I23" s="25"/>
      <c r="J23" s="25"/>
      <c r="K23" s="25"/>
      <c r="L23" s="25"/>
    </row>
    <row r="24" spans="1:12" ht="13.5" thickBot="1" x14ac:dyDescent="0.25">
      <c r="A24" s="20"/>
      <c r="B24" s="1"/>
      <c r="E24" s="26"/>
      <c r="F24" s="26"/>
      <c r="G24" s="26"/>
      <c r="H24" s="26"/>
      <c r="I24" s="26"/>
      <c r="J24" s="26"/>
      <c r="K24" s="26"/>
      <c r="L24" s="26"/>
    </row>
    <row r="25" spans="1:12" ht="13.5" thickBot="1" x14ac:dyDescent="0.25">
      <c r="A25" s="20" t="s">
        <v>16</v>
      </c>
      <c r="B25" s="1"/>
      <c r="C25" s="4" t="s">
        <v>30</v>
      </c>
      <c r="D25" s="21">
        <f>NPV(RDR,E25:L25)*(1+RDR)</f>
        <v>7.1223739053368416</v>
      </c>
      <c r="E25" s="22">
        <v>0</v>
      </c>
      <c r="F25" s="23">
        <v>0</v>
      </c>
      <c r="G25" s="23">
        <f>$K$8</f>
        <v>1.4874999999999998</v>
      </c>
      <c r="H25" s="23">
        <f t="shared" ref="H25:L25" si="4">$K$8</f>
        <v>1.4874999999999998</v>
      </c>
      <c r="I25" s="23">
        <f t="shared" si="4"/>
        <v>1.4874999999999998</v>
      </c>
      <c r="J25" s="23">
        <f t="shared" si="4"/>
        <v>1.4874999999999998</v>
      </c>
      <c r="K25" s="23">
        <f t="shared" si="4"/>
        <v>1.4874999999999998</v>
      </c>
      <c r="L25" s="23">
        <f t="shared" si="4"/>
        <v>1.4874999999999998</v>
      </c>
    </row>
    <row r="26" spans="1:12" x14ac:dyDescent="0.2">
      <c r="A26" s="20"/>
      <c r="B26" s="1"/>
      <c r="C26" s="4" t="s">
        <v>11</v>
      </c>
      <c r="D26" s="5">
        <f>-PMT(RDR,$B$11,D25,,)</f>
        <v>1.1122549260459145</v>
      </c>
      <c r="E26" s="24"/>
      <c r="F26" s="25"/>
      <c r="G26" s="25"/>
      <c r="H26" s="25"/>
      <c r="I26" s="25"/>
      <c r="J26" s="25"/>
      <c r="K26" s="25"/>
      <c r="L26" s="25"/>
    </row>
    <row r="27" spans="1:12" ht="13.5" thickBot="1" x14ac:dyDescent="0.25">
      <c r="A27" s="20"/>
      <c r="B27" s="1"/>
      <c r="C27" s="6" t="s">
        <v>12</v>
      </c>
      <c r="D27" s="7">
        <v>1</v>
      </c>
      <c r="E27" s="24"/>
      <c r="F27" s="25"/>
      <c r="G27" s="25"/>
      <c r="H27" s="25"/>
      <c r="I27" s="25"/>
      <c r="J27" s="25"/>
      <c r="K27" s="25"/>
      <c r="L27" s="25"/>
    </row>
    <row r="28" spans="1:12" ht="13.5" thickBot="1" x14ac:dyDescent="0.25">
      <c r="A28" s="20"/>
      <c r="B28" s="1"/>
      <c r="C28" s="6"/>
      <c r="D28" s="25"/>
      <c r="E28" s="24"/>
      <c r="F28" s="25"/>
      <c r="G28" s="25"/>
      <c r="H28" s="25"/>
      <c r="I28" s="25"/>
      <c r="J28" s="25"/>
      <c r="K28" s="25"/>
      <c r="L28" s="25"/>
    </row>
    <row r="29" spans="1:12" ht="13.5" thickBot="1" x14ac:dyDescent="0.25">
      <c r="A29" s="20" t="s">
        <v>17</v>
      </c>
      <c r="B29" s="1"/>
      <c r="C29" s="4" t="s">
        <v>10</v>
      </c>
      <c r="D29" s="21">
        <f>NPV(RDR,E29:L29)*(1+RDR)</f>
        <v>48.03638398129408</v>
      </c>
      <c r="E29" s="22">
        <f>$I$8-$I$7</f>
        <v>2.4750000000000001</v>
      </c>
      <c r="F29" s="23">
        <f>I8</f>
        <v>2.9750000000000001</v>
      </c>
      <c r="G29" s="23">
        <f t="shared" ref="G29:L29" si="5">$J$8</f>
        <v>8.9250000000000007</v>
      </c>
      <c r="H29" s="23">
        <f t="shared" si="5"/>
        <v>8.9250000000000007</v>
      </c>
      <c r="I29" s="23">
        <f t="shared" si="5"/>
        <v>8.9250000000000007</v>
      </c>
      <c r="J29" s="23">
        <f t="shared" si="5"/>
        <v>8.9250000000000007</v>
      </c>
      <c r="K29" s="23">
        <f t="shared" si="5"/>
        <v>8.9250000000000007</v>
      </c>
      <c r="L29" s="23">
        <f t="shared" si="5"/>
        <v>8.9250000000000007</v>
      </c>
    </row>
    <row r="30" spans="1:12" x14ac:dyDescent="0.2">
      <c r="A30" s="20"/>
      <c r="B30" s="1"/>
      <c r="C30" s="4" t="s">
        <v>11</v>
      </c>
      <c r="D30" s="5">
        <f>-PMT(RDR,$B$11,D29,,)</f>
        <v>7.5015304479582179</v>
      </c>
      <c r="E30" s="24"/>
      <c r="F30" s="25"/>
      <c r="G30" s="25"/>
      <c r="H30" s="25"/>
      <c r="I30" s="25"/>
      <c r="J30" s="25"/>
      <c r="K30" s="25"/>
      <c r="L30" s="25"/>
    </row>
    <row r="31" spans="1:12" ht="13.5" thickBot="1" x14ac:dyDescent="0.25">
      <c r="A31" s="20"/>
      <c r="B31" s="1"/>
      <c r="C31" s="6" t="s">
        <v>12</v>
      </c>
      <c r="D31" s="7">
        <v>1</v>
      </c>
      <c r="E31" s="24"/>
      <c r="F31" s="25"/>
      <c r="G31" s="25"/>
      <c r="H31" s="25"/>
      <c r="I31" s="25"/>
      <c r="J31" s="25"/>
      <c r="K31" s="25"/>
      <c r="L31" s="25"/>
    </row>
    <row r="32" spans="1:12" ht="13.5" thickBot="1" x14ac:dyDescent="0.25">
      <c r="A32" s="20"/>
      <c r="B32" s="1"/>
      <c r="E32" s="26"/>
      <c r="F32" s="26"/>
      <c r="G32" s="26"/>
      <c r="H32" s="26"/>
      <c r="I32" s="26"/>
      <c r="J32" s="26"/>
      <c r="K32" s="26"/>
      <c r="L32" s="26"/>
    </row>
    <row r="33" spans="1:12" ht="13.5" thickBot="1" x14ac:dyDescent="0.25">
      <c r="A33" s="20" t="s">
        <v>17</v>
      </c>
      <c r="B33" s="1"/>
      <c r="C33" s="4" t="s">
        <v>30</v>
      </c>
      <c r="D33" s="21">
        <f>NPV(RDR,E33:L33)*(1+RDR)</f>
        <v>7.1223739053368416</v>
      </c>
      <c r="E33" s="22">
        <v>0</v>
      </c>
      <c r="F33" s="23">
        <v>0</v>
      </c>
      <c r="G33" s="23">
        <f>$K$8</f>
        <v>1.4874999999999998</v>
      </c>
      <c r="H33" s="23">
        <f t="shared" ref="H33:L33" si="6">$K$8</f>
        <v>1.4874999999999998</v>
      </c>
      <c r="I33" s="23">
        <f t="shared" si="6"/>
        <v>1.4874999999999998</v>
      </c>
      <c r="J33" s="23">
        <f t="shared" si="6"/>
        <v>1.4874999999999998</v>
      </c>
      <c r="K33" s="23">
        <f t="shared" si="6"/>
        <v>1.4874999999999998</v>
      </c>
      <c r="L33" s="23">
        <f t="shared" si="6"/>
        <v>1.4874999999999998</v>
      </c>
    </row>
    <row r="34" spans="1:12" x14ac:dyDescent="0.2">
      <c r="A34" s="20"/>
      <c r="B34" s="1"/>
      <c r="C34" s="4" t="s">
        <v>11</v>
      </c>
      <c r="D34" s="5">
        <f>-PMT(RDR,$B$11,D33,,)</f>
        <v>1.1122549260459145</v>
      </c>
      <c r="E34" s="24"/>
      <c r="F34" s="25"/>
      <c r="G34" s="25"/>
      <c r="H34" s="25"/>
      <c r="I34" s="25"/>
      <c r="J34" s="25"/>
      <c r="K34" s="25"/>
      <c r="L34" s="25"/>
    </row>
    <row r="35" spans="1:12" ht="13.5" thickBot="1" x14ac:dyDescent="0.25">
      <c r="A35" s="20"/>
      <c r="B35" s="1"/>
      <c r="C35" s="6" t="s">
        <v>12</v>
      </c>
      <c r="D35" s="7">
        <v>1</v>
      </c>
      <c r="E35" s="24"/>
      <c r="F35" s="25"/>
      <c r="G35" s="25"/>
      <c r="H35" s="25"/>
      <c r="I35" s="25"/>
      <c r="J35" s="25"/>
      <c r="K35" s="25"/>
      <c r="L35" s="25"/>
    </row>
    <row r="36" spans="1:12" x14ac:dyDescent="0.2">
      <c r="A36" s="20"/>
      <c r="B36" s="1"/>
      <c r="C36" s="6"/>
      <c r="D36" s="25"/>
      <c r="E36" s="24"/>
      <c r="F36" s="25"/>
      <c r="G36" s="25"/>
      <c r="H36" s="25"/>
      <c r="I36" s="25"/>
      <c r="J36" s="25"/>
      <c r="K36" s="25"/>
      <c r="L36" s="25"/>
    </row>
    <row r="38" spans="1:12" x14ac:dyDescent="0.2">
      <c r="A38" s="10" t="s">
        <v>7</v>
      </c>
      <c r="B38" s="11">
        <v>2013</v>
      </c>
      <c r="C38" s="9" t="s">
        <v>28</v>
      </c>
    </row>
    <row r="39" spans="1:12" x14ac:dyDescent="0.2">
      <c r="A39" s="10" t="s">
        <v>1</v>
      </c>
      <c r="B39" s="14">
        <v>7</v>
      </c>
      <c r="C39" s="17"/>
      <c r="D39" s="17" t="s">
        <v>7</v>
      </c>
      <c r="E39" s="17">
        <f>B38</f>
        <v>2013</v>
      </c>
      <c r="F39" s="17">
        <f>E39+1</f>
        <v>2014</v>
      </c>
      <c r="G39" s="17">
        <f t="shared" ref="G39:K39" si="7">F39+1</f>
        <v>2015</v>
      </c>
      <c r="H39" s="17">
        <f t="shared" si="7"/>
        <v>2016</v>
      </c>
      <c r="I39" s="17">
        <f t="shared" si="7"/>
        <v>2017</v>
      </c>
      <c r="J39" s="17">
        <f t="shared" si="7"/>
        <v>2018</v>
      </c>
      <c r="K39" s="17">
        <f t="shared" si="7"/>
        <v>2019</v>
      </c>
    </row>
    <row r="40" spans="1:12" ht="39" thickBot="1" x14ac:dyDescent="0.25">
      <c r="A40" s="9" t="s">
        <v>14</v>
      </c>
      <c r="B40" s="1"/>
      <c r="D40" s="3" t="s">
        <v>8</v>
      </c>
      <c r="E40" s="19" t="s">
        <v>9</v>
      </c>
    </row>
    <row r="41" spans="1:12" ht="13.5" thickBot="1" x14ac:dyDescent="0.25">
      <c r="A41" s="20" t="s">
        <v>15</v>
      </c>
      <c r="B41" s="1"/>
      <c r="C41" s="4" t="s">
        <v>10</v>
      </c>
      <c r="D41" s="21">
        <f>NPV(RDR,E41:K41)*(1+RDR)</f>
        <v>52.39424436351576</v>
      </c>
      <c r="E41" s="22">
        <f>$J$8-$J$7</f>
        <v>7.4250000000000007</v>
      </c>
      <c r="F41" s="23">
        <f>$J$8</f>
        <v>8.9250000000000007</v>
      </c>
      <c r="G41" s="23">
        <f t="shared" ref="G41:K41" si="8">$J$8</f>
        <v>8.9250000000000007</v>
      </c>
      <c r="H41" s="23">
        <f t="shared" si="8"/>
        <v>8.9250000000000007</v>
      </c>
      <c r="I41" s="23">
        <f t="shared" si="8"/>
        <v>8.9250000000000007</v>
      </c>
      <c r="J41" s="23">
        <f t="shared" si="8"/>
        <v>8.9250000000000007</v>
      </c>
      <c r="K41" s="23">
        <f t="shared" si="8"/>
        <v>8.9250000000000007</v>
      </c>
    </row>
    <row r="42" spans="1:12" x14ac:dyDescent="0.2">
      <c r="A42" s="20"/>
      <c r="B42" s="1"/>
      <c r="C42" s="4" t="s">
        <v>11</v>
      </c>
      <c r="D42" s="5">
        <f>-PMT(RDR,$B$11,D41,,)</f>
        <v>8.182069232016504</v>
      </c>
      <c r="E42" s="24"/>
      <c r="F42" s="25"/>
      <c r="G42" s="25"/>
      <c r="H42" s="25"/>
      <c r="I42" s="25"/>
      <c r="J42" s="25"/>
      <c r="K42" s="25"/>
    </row>
    <row r="43" spans="1:12" ht="13.5" thickBot="1" x14ac:dyDescent="0.25">
      <c r="A43" s="20"/>
      <c r="B43" s="1"/>
      <c r="C43" s="6" t="s">
        <v>12</v>
      </c>
      <c r="D43" s="7">
        <v>1</v>
      </c>
      <c r="E43" s="24"/>
      <c r="F43" s="25"/>
      <c r="G43" s="25"/>
      <c r="H43" s="25"/>
      <c r="I43" s="25"/>
      <c r="J43" s="25"/>
      <c r="K43" s="25"/>
    </row>
    <row r="44" spans="1:12" ht="13.5" thickBot="1" x14ac:dyDescent="0.25">
      <c r="A44" s="20"/>
      <c r="B44" s="1"/>
      <c r="E44" s="26"/>
      <c r="F44" s="26"/>
      <c r="G44" s="26"/>
      <c r="H44" s="26"/>
      <c r="I44" s="26"/>
      <c r="J44" s="26"/>
      <c r="K44" s="26"/>
    </row>
    <row r="45" spans="1:12" ht="13.5" thickBot="1" x14ac:dyDescent="0.25">
      <c r="A45" s="20" t="s">
        <v>15</v>
      </c>
      <c r="B45" s="1"/>
      <c r="C45" s="4" t="s">
        <v>30</v>
      </c>
      <c r="D45" s="21">
        <f>NPV(RDR,E45:K45)*(1+RDR)</f>
        <v>6.0813037859494479</v>
      </c>
      <c r="E45" s="22">
        <v>0</v>
      </c>
      <c r="F45" s="23">
        <v>0</v>
      </c>
      <c r="G45" s="23">
        <f>$K$8</f>
        <v>1.4874999999999998</v>
      </c>
      <c r="H45" s="23">
        <f t="shared" ref="H45:K45" si="9">$K$8</f>
        <v>1.4874999999999998</v>
      </c>
      <c r="I45" s="23">
        <f t="shared" si="9"/>
        <v>1.4874999999999998</v>
      </c>
      <c r="J45" s="23">
        <f t="shared" si="9"/>
        <v>1.4874999999999998</v>
      </c>
      <c r="K45" s="23">
        <f t="shared" si="9"/>
        <v>1.4874999999999998</v>
      </c>
    </row>
    <row r="46" spans="1:12" x14ac:dyDescent="0.2">
      <c r="A46" s="20"/>
      <c r="B46" s="1"/>
      <c r="C46" s="4" t="s">
        <v>11</v>
      </c>
      <c r="D46" s="5">
        <f>-PMT(RDR,$B$11,D45,,)</f>
        <v>0.94967775949471889</v>
      </c>
      <c r="E46" s="24"/>
      <c r="F46" s="25"/>
      <c r="G46" s="25"/>
      <c r="H46" s="25"/>
      <c r="I46" s="25"/>
      <c r="J46" s="25"/>
      <c r="K46" s="25"/>
    </row>
    <row r="47" spans="1:12" ht="13.5" thickBot="1" x14ac:dyDescent="0.25">
      <c r="A47" s="20"/>
      <c r="B47" s="1"/>
      <c r="C47" s="6" t="s">
        <v>12</v>
      </c>
      <c r="D47" s="7">
        <v>1</v>
      </c>
      <c r="E47" s="24"/>
      <c r="F47" s="25"/>
      <c r="G47" s="25"/>
      <c r="H47" s="25"/>
      <c r="I47" s="25"/>
      <c r="J47" s="25"/>
      <c r="K47" s="25"/>
    </row>
    <row r="48" spans="1:12" ht="13.5" thickBot="1" x14ac:dyDescent="0.25">
      <c r="A48" s="20"/>
      <c r="B48" s="1"/>
      <c r="C48" s="6"/>
      <c r="D48" s="25"/>
      <c r="E48" s="24"/>
      <c r="F48" s="25"/>
      <c r="G48" s="25"/>
      <c r="H48" s="25"/>
      <c r="I48" s="25"/>
      <c r="J48" s="25"/>
      <c r="K48" s="25"/>
    </row>
    <row r="49" spans="1:12" ht="13.5" thickBot="1" x14ac:dyDescent="0.25">
      <c r="A49" s="20" t="s">
        <v>16</v>
      </c>
      <c r="B49" s="1"/>
      <c r="C49" s="4" t="s">
        <v>10</v>
      </c>
      <c r="D49" s="21">
        <f>NPV(RDR,E49:K49)*(1+RDR)</f>
        <v>52.39424436351576</v>
      </c>
      <c r="E49" s="22">
        <f>$J$8-$J$7</f>
        <v>7.4250000000000007</v>
      </c>
      <c r="F49" s="23">
        <f>$J$8</f>
        <v>8.9250000000000007</v>
      </c>
      <c r="G49" s="23">
        <f t="shared" ref="G49:K49" si="10">$J$8</f>
        <v>8.9250000000000007</v>
      </c>
      <c r="H49" s="23">
        <f t="shared" si="10"/>
        <v>8.9250000000000007</v>
      </c>
      <c r="I49" s="23">
        <f t="shared" si="10"/>
        <v>8.9250000000000007</v>
      </c>
      <c r="J49" s="23">
        <f t="shared" si="10"/>
        <v>8.9250000000000007</v>
      </c>
      <c r="K49" s="23">
        <f t="shared" si="10"/>
        <v>8.9250000000000007</v>
      </c>
    </row>
    <row r="50" spans="1:12" x14ac:dyDescent="0.2">
      <c r="A50" s="20"/>
      <c r="B50" s="1"/>
      <c r="C50" s="4" t="s">
        <v>11</v>
      </c>
      <c r="D50" s="5">
        <f>-PMT(RDR,$B$11,D49,,)</f>
        <v>8.182069232016504</v>
      </c>
      <c r="E50" s="24"/>
      <c r="F50" s="25"/>
      <c r="G50" s="25"/>
      <c r="H50" s="25"/>
      <c r="I50" s="25"/>
      <c r="J50" s="25"/>
      <c r="K50" s="25"/>
    </row>
    <row r="51" spans="1:12" ht="13.5" thickBot="1" x14ac:dyDescent="0.25">
      <c r="A51" s="20"/>
      <c r="B51" s="1"/>
      <c r="C51" s="6" t="s">
        <v>12</v>
      </c>
      <c r="D51" s="7">
        <v>1</v>
      </c>
      <c r="E51" s="24"/>
      <c r="F51" s="25"/>
      <c r="G51" s="25"/>
      <c r="H51" s="25"/>
      <c r="I51" s="25"/>
      <c r="J51" s="25"/>
      <c r="K51" s="25"/>
    </row>
    <row r="52" spans="1:12" ht="13.5" thickBot="1" x14ac:dyDescent="0.25">
      <c r="A52" s="20"/>
      <c r="B52" s="1"/>
      <c r="E52" s="26"/>
      <c r="F52" s="26"/>
      <c r="G52" s="26"/>
      <c r="H52" s="26"/>
      <c r="I52" s="26"/>
      <c r="J52" s="26"/>
      <c r="K52" s="26"/>
    </row>
    <row r="53" spans="1:12" ht="13.5" thickBot="1" x14ac:dyDescent="0.25">
      <c r="A53" s="20" t="s">
        <v>16</v>
      </c>
      <c r="B53" s="1"/>
      <c r="C53" s="4" t="s">
        <v>30</v>
      </c>
      <c r="D53" s="21">
        <f>NPV(RDR,E53:K53)*(1+RDR)</f>
        <v>6.0813037859494479</v>
      </c>
      <c r="E53" s="22">
        <v>0</v>
      </c>
      <c r="F53" s="23">
        <v>0</v>
      </c>
      <c r="G53" s="23">
        <f>$K$8</f>
        <v>1.4874999999999998</v>
      </c>
      <c r="H53" s="23">
        <f t="shared" ref="H53:K53" si="11">$K$8</f>
        <v>1.4874999999999998</v>
      </c>
      <c r="I53" s="23">
        <f t="shared" si="11"/>
        <v>1.4874999999999998</v>
      </c>
      <c r="J53" s="23">
        <f t="shared" si="11"/>
        <v>1.4874999999999998</v>
      </c>
      <c r="K53" s="23">
        <f t="shared" si="11"/>
        <v>1.4874999999999998</v>
      </c>
    </row>
    <row r="54" spans="1:12" x14ac:dyDescent="0.2">
      <c r="A54" s="20"/>
      <c r="B54" s="1"/>
      <c r="C54" s="4" t="s">
        <v>11</v>
      </c>
      <c r="D54" s="5">
        <f>-PMT(RDR,$B$11,D53,,)</f>
        <v>0.94967775949471889</v>
      </c>
      <c r="E54" s="24"/>
      <c r="F54" s="25"/>
      <c r="G54" s="25"/>
      <c r="H54" s="25"/>
      <c r="I54" s="25"/>
      <c r="J54" s="25"/>
      <c r="K54" s="25"/>
    </row>
    <row r="55" spans="1:12" ht="13.5" thickBot="1" x14ac:dyDescent="0.25">
      <c r="A55" s="20"/>
      <c r="B55" s="1"/>
      <c r="C55" s="6" t="s">
        <v>12</v>
      </c>
      <c r="D55" s="7">
        <v>1</v>
      </c>
      <c r="E55" s="24"/>
      <c r="F55" s="25"/>
      <c r="G55" s="25"/>
      <c r="H55" s="25"/>
      <c r="I55" s="25"/>
      <c r="J55" s="25"/>
      <c r="K55" s="25"/>
    </row>
    <row r="56" spans="1:12" ht="13.5" thickBot="1" x14ac:dyDescent="0.25">
      <c r="A56" s="20"/>
      <c r="B56" s="1"/>
      <c r="C56" s="6"/>
      <c r="D56" s="25"/>
      <c r="E56" s="24"/>
      <c r="F56" s="25"/>
      <c r="G56" s="25"/>
      <c r="H56" s="25"/>
      <c r="I56" s="25"/>
      <c r="J56" s="25"/>
      <c r="K56" s="25"/>
    </row>
    <row r="57" spans="1:12" ht="13.5" thickBot="1" x14ac:dyDescent="0.25">
      <c r="A57" s="20" t="s">
        <v>17</v>
      </c>
      <c r="B57" s="1"/>
      <c r="C57" s="4" t="s">
        <v>10</v>
      </c>
      <c r="D57" s="21">
        <f>NPV(RDR,E57:K57)*(1+RDR)</f>
        <v>47.444244363515764</v>
      </c>
      <c r="E57" s="22">
        <f>$I$8-$I$7</f>
        <v>2.4750000000000001</v>
      </c>
      <c r="F57" s="23">
        <f>$J$8</f>
        <v>8.9250000000000007</v>
      </c>
      <c r="G57" s="23">
        <f t="shared" ref="G57:K57" si="12">$J$8</f>
        <v>8.9250000000000007</v>
      </c>
      <c r="H57" s="23">
        <f t="shared" si="12"/>
        <v>8.9250000000000007</v>
      </c>
      <c r="I57" s="23">
        <f t="shared" si="12"/>
        <v>8.9250000000000007</v>
      </c>
      <c r="J57" s="23">
        <f t="shared" si="12"/>
        <v>8.9250000000000007</v>
      </c>
      <c r="K57" s="23">
        <f t="shared" si="12"/>
        <v>8.9250000000000007</v>
      </c>
    </row>
    <row r="58" spans="1:12" x14ac:dyDescent="0.2">
      <c r="A58" s="20"/>
      <c r="B58" s="1"/>
      <c r="C58" s="4" t="s">
        <v>11</v>
      </c>
      <c r="D58" s="5">
        <f>-PMT(RDR,$B$11,D57,,)</f>
        <v>7.4090598453846317</v>
      </c>
      <c r="E58" s="24"/>
      <c r="F58" s="25"/>
      <c r="G58" s="25"/>
      <c r="H58" s="25"/>
      <c r="I58" s="25"/>
      <c r="J58" s="25"/>
      <c r="K58" s="25"/>
    </row>
    <row r="59" spans="1:12" ht="13.5" thickBot="1" x14ac:dyDescent="0.25">
      <c r="A59" s="20"/>
      <c r="B59" s="1"/>
      <c r="C59" s="6" t="s">
        <v>12</v>
      </c>
      <c r="D59" s="7">
        <v>1</v>
      </c>
      <c r="E59" s="24"/>
      <c r="F59" s="25"/>
      <c r="G59" s="25"/>
      <c r="H59" s="25"/>
      <c r="I59" s="25"/>
      <c r="J59" s="25"/>
      <c r="K59" s="25"/>
    </row>
    <row r="60" spans="1:12" ht="13.5" thickBot="1" x14ac:dyDescent="0.25">
      <c r="A60" s="20"/>
      <c r="B60" s="1"/>
      <c r="E60" s="26"/>
      <c r="F60" s="26"/>
      <c r="G60" s="26"/>
      <c r="H60" s="26"/>
      <c r="I60" s="26"/>
      <c r="J60" s="26"/>
      <c r="K60" s="26"/>
    </row>
    <row r="61" spans="1:12" ht="13.5" thickBot="1" x14ac:dyDescent="0.25">
      <c r="A61" s="20" t="s">
        <v>17</v>
      </c>
      <c r="B61" s="1"/>
      <c r="C61" s="4" t="s">
        <v>30</v>
      </c>
      <c r="D61" s="21">
        <f>NPV(RDR,E61:K61)*(1+RDR)</f>
        <v>6.0813037859494479</v>
      </c>
      <c r="E61" s="22">
        <v>0</v>
      </c>
      <c r="F61" s="23">
        <v>0</v>
      </c>
      <c r="G61" s="23">
        <f>$K$8</f>
        <v>1.4874999999999998</v>
      </c>
      <c r="H61" s="23">
        <f t="shared" ref="H61:K61" si="13">$K$8</f>
        <v>1.4874999999999998</v>
      </c>
      <c r="I61" s="23">
        <f t="shared" si="13"/>
        <v>1.4874999999999998</v>
      </c>
      <c r="J61" s="23">
        <f t="shared" si="13"/>
        <v>1.4874999999999998</v>
      </c>
      <c r="K61" s="23">
        <f t="shared" si="13"/>
        <v>1.4874999999999998</v>
      </c>
    </row>
    <row r="62" spans="1:12" x14ac:dyDescent="0.2">
      <c r="A62" s="20"/>
      <c r="B62" s="1"/>
      <c r="C62" s="4" t="s">
        <v>11</v>
      </c>
      <c r="D62" s="5">
        <f>-PMT(RDR,$B$11,D61,,)</f>
        <v>0.94967775949471889</v>
      </c>
      <c r="E62" s="24"/>
      <c r="F62" s="25"/>
      <c r="G62" s="25"/>
      <c r="H62" s="25"/>
      <c r="I62" s="25"/>
      <c r="J62" s="25"/>
      <c r="K62" s="25"/>
    </row>
    <row r="63" spans="1:12" ht="13.5" thickBot="1" x14ac:dyDescent="0.25">
      <c r="A63" s="20"/>
      <c r="B63" s="1"/>
      <c r="C63" s="6" t="s">
        <v>12</v>
      </c>
      <c r="D63" s="7">
        <v>1</v>
      </c>
      <c r="E63" s="24"/>
      <c r="F63" s="25"/>
      <c r="G63" s="25"/>
      <c r="H63" s="25"/>
      <c r="I63" s="25"/>
      <c r="J63" s="25"/>
      <c r="K63" s="25"/>
    </row>
    <row r="64" spans="1:12" x14ac:dyDescent="0.2">
      <c r="A64" s="20"/>
      <c r="B64" s="1"/>
      <c r="C64" s="6"/>
      <c r="D64" s="24"/>
      <c r="E64" s="24"/>
      <c r="F64" s="25"/>
      <c r="G64" s="25"/>
      <c r="H64" s="25"/>
      <c r="I64" s="25"/>
      <c r="J64" s="25"/>
      <c r="K64" s="25"/>
      <c r="L64" s="25"/>
    </row>
    <row r="65" spans="1:10" x14ac:dyDescent="0.2">
      <c r="A65" s="10" t="s">
        <v>7</v>
      </c>
      <c r="B65" s="11">
        <v>2014</v>
      </c>
      <c r="C65" s="9" t="s">
        <v>29</v>
      </c>
    </row>
    <row r="66" spans="1:10" x14ac:dyDescent="0.2">
      <c r="A66" s="10" t="s">
        <v>1</v>
      </c>
      <c r="B66" s="14">
        <v>6</v>
      </c>
      <c r="C66" s="17"/>
      <c r="D66" s="17" t="s">
        <v>7</v>
      </c>
      <c r="E66" s="17">
        <f>B65</f>
        <v>2014</v>
      </c>
      <c r="F66" s="17">
        <f>E66+1</f>
        <v>2015</v>
      </c>
      <c r="G66" s="17">
        <f t="shared" ref="G66:J66" si="14">F66+1</f>
        <v>2016</v>
      </c>
      <c r="H66" s="17">
        <f t="shared" si="14"/>
        <v>2017</v>
      </c>
      <c r="I66" s="17">
        <f t="shared" si="14"/>
        <v>2018</v>
      </c>
      <c r="J66" s="17">
        <f t="shared" si="14"/>
        <v>2019</v>
      </c>
    </row>
    <row r="67" spans="1:10" ht="39" thickBot="1" x14ac:dyDescent="0.25">
      <c r="A67" s="9" t="s">
        <v>14</v>
      </c>
      <c r="B67" s="1"/>
      <c r="D67" s="3" t="s">
        <v>8</v>
      </c>
      <c r="E67" s="19" t="s">
        <v>9</v>
      </c>
    </row>
    <row r="68" spans="1:10" ht="13.5" thickBot="1" x14ac:dyDescent="0.25">
      <c r="A68" s="20" t="s">
        <v>15</v>
      </c>
      <c r="B68" s="1"/>
      <c r="C68" s="4" t="s">
        <v>10</v>
      </c>
      <c r="D68" s="21">
        <f>NPV(RDR,E68:J68)*(1+RDR)</f>
        <v>45.821135843727639</v>
      </c>
      <c r="E68" s="22">
        <f>$J$8-$J$7</f>
        <v>7.4250000000000007</v>
      </c>
      <c r="F68" s="23">
        <f>$J$8</f>
        <v>8.9250000000000007</v>
      </c>
      <c r="G68" s="23">
        <f t="shared" ref="G68:J68" si="15">$J$8</f>
        <v>8.9250000000000007</v>
      </c>
      <c r="H68" s="23">
        <f t="shared" si="15"/>
        <v>8.9250000000000007</v>
      </c>
      <c r="I68" s="23">
        <f t="shared" si="15"/>
        <v>8.9250000000000007</v>
      </c>
      <c r="J68" s="23">
        <f t="shared" si="15"/>
        <v>8.9250000000000007</v>
      </c>
    </row>
    <row r="69" spans="1:10" x14ac:dyDescent="0.2">
      <c r="A69" s="20"/>
      <c r="B69" s="1"/>
      <c r="C69" s="4" t="s">
        <v>11</v>
      </c>
      <c r="D69" s="5">
        <f>-PMT(RDR,$B$11,D68,,)</f>
        <v>7.1555895178455646</v>
      </c>
      <c r="E69" s="24"/>
      <c r="F69" s="25"/>
      <c r="G69" s="25"/>
      <c r="H69" s="25"/>
      <c r="I69" s="25"/>
      <c r="J69" s="25"/>
    </row>
    <row r="70" spans="1:10" ht="13.5" thickBot="1" x14ac:dyDescent="0.25">
      <c r="A70" s="20"/>
      <c r="B70" s="1"/>
      <c r="C70" s="6" t="s">
        <v>12</v>
      </c>
      <c r="D70" s="7">
        <v>1</v>
      </c>
      <c r="E70" s="24"/>
      <c r="F70" s="25"/>
      <c r="G70" s="25"/>
      <c r="H70" s="25"/>
      <c r="I70" s="25"/>
      <c r="J70" s="25"/>
    </row>
    <row r="71" spans="1:10" ht="13.5" thickBot="1" x14ac:dyDescent="0.25">
      <c r="A71" s="20"/>
      <c r="B71" s="1"/>
      <c r="E71" s="26"/>
      <c r="F71" s="26"/>
      <c r="G71" s="26"/>
      <c r="H71" s="26"/>
      <c r="I71" s="26"/>
      <c r="J71" s="26"/>
    </row>
    <row r="72" spans="1:10" ht="13.5" thickBot="1" x14ac:dyDescent="0.25">
      <c r="A72" s="20" t="s">
        <v>15</v>
      </c>
      <c r="B72" s="1"/>
      <c r="C72" s="4" t="s">
        <v>30</v>
      </c>
      <c r="D72" s="21">
        <f>NPV(RDR,E72:J72)*(1+RDR)</f>
        <v>4.985785699318094</v>
      </c>
      <c r="E72" s="22">
        <v>0</v>
      </c>
      <c r="F72" s="23">
        <v>0</v>
      </c>
      <c r="G72" s="23">
        <f>$K$8</f>
        <v>1.4874999999999998</v>
      </c>
      <c r="H72" s="23">
        <f t="shared" ref="H72:J72" si="16">$K$8</f>
        <v>1.4874999999999998</v>
      </c>
      <c r="I72" s="23">
        <f t="shared" si="16"/>
        <v>1.4874999999999998</v>
      </c>
      <c r="J72" s="23">
        <f t="shared" si="16"/>
        <v>1.4874999999999998</v>
      </c>
    </row>
    <row r="73" spans="1:10" x14ac:dyDescent="0.2">
      <c r="A73" s="20"/>
      <c r="B73" s="1"/>
      <c r="C73" s="4" t="s">
        <v>11</v>
      </c>
      <c r="D73" s="5">
        <f>-PMT(RDR,$B$11,D72,,)</f>
        <v>0.77859780713289584</v>
      </c>
      <c r="E73" s="24"/>
      <c r="F73" s="25"/>
      <c r="G73" s="25"/>
      <c r="H73" s="25"/>
      <c r="I73" s="25"/>
      <c r="J73" s="25"/>
    </row>
    <row r="74" spans="1:10" ht="13.5" thickBot="1" x14ac:dyDescent="0.25">
      <c r="A74" s="20"/>
      <c r="B74" s="1"/>
      <c r="C74" s="6" t="s">
        <v>12</v>
      </c>
      <c r="D74" s="7">
        <v>1</v>
      </c>
      <c r="E74" s="24"/>
      <c r="F74" s="25"/>
      <c r="G74" s="25"/>
      <c r="H74" s="25"/>
      <c r="I74" s="25"/>
      <c r="J74" s="25"/>
    </row>
    <row r="75" spans="1:10" ht="13.5" thickBot="1" x14ac:dyDescent="0.25">
      <c r="A75" s="20"/>
      <c r="B75" s="1"/>
      <c r="C75" s="6"/>
      <c r="D75" s="25"/>
      <c r="E75" s="24"/>
      <c r="F75" s="25"/>
      <c r="G75" s="25"/>
      <c r="H75" s="25"/>
      <c r="I75" s="25"/>
      <c r="J75" s="25"/>
    </row>
    <row r="76" spans="1:10" ht="13.5" thickBot="1" x14ac:dyDescent="0.25">
      <c r="A76" s="20" t="s">
        <v>16</v>
      </c>
      <c r="B76" s="1"/>
      <c r="C76" s="4" t="s">
        <v>10</v>
      </c>
      <c r="D76" s="21">
        <f>NPV(RDR,E76:J76)*(1+RDR)</f>
        <v>45.821135843727639</v>
      </c>
      <c r="E76" s="22">
        <f>$J$8-$J$7</f>
        <v>7.4250000000000007</v>
      </c>
      <c r="F76" s="23">
        <f>$J$8</f>
        <v>8.9250000000000007</v>
      </c>
      <c r="G76" s="23">
        <f t="shared" ref="G76:J76" si="17">$J$8</f>
        <v>8.9250000000000007</v>
      </c>
      <c r="H76" s="23">
        <f t="shared" si="17"/>
        <v>8.9250000000000007</v>
      </c>
      <c r="I76" s="23">
        <f t="shared" si="17"/>
        <v>8.9250000000000007</v>
      </c>
      <c r="J76" s="23">
        <f t="shared" si="17"/>
        <v>8.9250000000000007</v>
      </c>
    </row>
    <row r="77" spans="1:10" x14ac:dyDescent="0.2">
      <c r="A77" s="20"/>
      <c r="B77" s="1"/>
      <c r="C77" s="4" t="s">
        <v>11</v>
      </c>
      <c r="D77" s="5">
        <f>-PMT(RDR,$B$11,D76,,)</f>
        <v>7.1555895178455646</v>
      </c>
      <c r="E77" s="24"/>
      <c r="F77" s="25"/>
      <c r="G77" s="25"/>
      <c r="H77" s="25"/>
      <c r="I77" s="25"/>
      <c r="J77" s="25"/>
    </row>
    <row r="78" spans="1:10" ht="13.5" thickBot="1" x14ac:dyDescent="0.25">
      <c r="A78" s="20"/>
      <c r="B78" s="1"/>
      <c r="C78" s="6" t="s">
        <v>12</v>
      </c>
      <c r="D78" s="7">
        <v>1</v>
      </c>
      <c r="E78" s="24"/>
      <c r="F78" s="25"/>
      <c r="G78" s="25"/>
      <c r="H78" s="25"/>
      <c r="I78" s="25"/>
      <c r="J78" s="25"/>
    </row>
    <row r="79" spans="1:10" ht="13.5" thickBot="1" x14ac:dyDescent="0.25">
      <c r="A79" s="20"/>
      <c r="B79" s="1"/>
      <c r="E79" s="26"/>
      <c r="F79" s="26"/>
      <c r="G79" s="26"/>
      <c r="H79" s="26"/>
      <c r="I79" s="26"/>
      <c r="J79" s="26"/>
    </row>
    <row r="80" spans="1:10" ht="13.5" thickBot="1" x14ac:dyDescent="0.25">
      <c r="A80" s="20" t="s">
        <v>16</v>
      </c>
      <c r="B80" s="1"/>
      <c r="C80" s="4" t="s">
        <v>30</v>
      </c>
      <c r="D80" s="21">
        <f>NPV(RDR,E80:J80)*(1+RDR)</f>
        <v>4.985785699318094</v>
      </c>
      <c r="E80" s="22">
        <v>0</v>
      </c>
      <c r="F80" s="23">
        <v>0</v>
      </c>
      <c r="G80" s="23">
        <f>$K$8</f>
        <v>1.4874999999999998</v>
      </c>
      <c r="H80" s="23">
        <f t="shared" ref="H80:J80" si="18">$K$8</f>
        <v>1.4874999999999998</v>
      </c>
      <c r="I80" s="23">
        <f t="shared" si="18"/>
        <v>1.4874999999999998</v>
      </c>
      <c r="J80" s="23">
        <f t="shared" si="18"/>
        <v>1.4874999999999998</v>
      </c>
    </row>
    <row r="81" spans="1:14" x14ac:dyDescent="0.2">
      <c r="A81" s="20"/>
      <c r="B81" s="1"/>
      <c r="C81" s="4" t="s">
        <v>11</v>
      </c>
      <c r="D81" s="5">
        <f>-PMT(RDR,$B$11,D80,,)</f>
        <v>0.77859780713289584</v>
      </c>
      <c r="E81" s="24"/>
      <c r="F81" s="25"/>
      <c r="G81" s="25"/>
      <c r="H81" s="25"/>
      <c r="I81" s="25"/>
      <c r="J81" s="25"/>
    </row>
    <row r="82" spans="1:14" ht="13.5" thickBot="1" x14ac:dyDescent="0.25">
      <c r="A82" s="20"/>
      <c r="B82" s="1"/>
      <c r="C82" s="6" t="s">
        <v>12</v>
      </c>
      <c r="D82" s="7">
        <v>1</v>
      </c>
      <c r="E82" s="24"/>
      <c r="F82" s="25"/>
      <c r="G82" s="25"/>
      <c r="H82" s="25"/>
      <c r="I82" s="25"/>
      <c r="J82" s="25"/>
    </row>
    <row r="83" spans="1:14" ht="13.5" thickBot="1" x14ac:dyDescent="0.25">
      <c r="A83" s="20"/>
      <c r="B83" s="1"/>
      <c r="C83" s="6"/>
      <c r="D83" s="25"/>
      <c r="E83" s="24"/>
      <c r="F83" s="25"/>
      <c r="G83" s="25"/>
      <c r="H83" s="25"/>
      <c r="I83" s="25"/>
      <c r="J83" s="25"/>
    </row>
    <row r="84" spans="1:14" ht="13.5" thickBot="1" x14ac:dyDescent="0.25">
      <c r="A84" s="20" t="s">
        <v>17</v>
      </c>
      <c r="B84" s="1"/>
      <c r="C84" s="4" t="s">
        <v>10</v>
      </c>
      <c r="D84" s="21">
        <f>NPV(RDR,E84:J84)*(1+RDR)</f>
        <v>45.821135843727639</v>
      </c>
      <c r="E84" s="22">
        <f>$J$8-$J$7</f>
        <v>7.4250000000000007</v>
      </c>
      <c r="F84" s="23">
        <f>$J$8</f>
        <v>8.9250000000000007</v>
      </c>
      <c r="G84" s="23">
        <f t="shared" ref="G84:J84" si="19">$J$8</f>
        <v>8.9250000000000007</v>
      </c>
      <c r="H84" s="23">
        <f t="shared" si="19"/>
        <v>8.9250000000000007</v>
      </c>
      <c r="I84" s="23">
        <f t="shared" si="19"/>
        <v>8.9250000000000007</v>
      </c>
      <c r="J84" s="23">
        <f t="shared" si="19"/>
        <v>8.9250000000000007</v>
      </c>
    </row>
    <row r="85" spans="1:14" x14ac:dyDescent="0.2">
      <c r="A85" s="20"/>
      <c r="B85" s="1"/>
      <c r="C85" s="4" t="s">
        <v>11</v>
      </c>
      <c r="D85" s="5">
        <f>-PMT(RDR,$B$11,D84,,)</f>
        <v>7.1555895178455646</v>
      </c>
      <c r="E85" s="24"/>
      <c r="F85" s="25"/>
      <c r="G85" s="25"/>
      <c r="H85" s="25"/>
      <c r="I85" s="25"/>
      <c r="J85" s="25"/>
    </row>
    <row r="86" spans="1:14" ht="13.5" thickBot="1" x14ac:dyDescent="0.25">
      <c r="A86" s="20"/>
      <c r="B86" s="1"/>
      <c r="C86" s="6" t="s">
        <v>12</v>
      </c>
      <c r="D86" s="7">
        <v>1</v>
      </c>
      <c r="E86" s="24"/>
      <c r="F86" s="25"/>
      <c r="G86" s="25"/>
      <c r="H86" s="25"/>
      <c r="I86" s="25"/>
      <c r="J86" s="25"/>
    </row>
    <row r="87" spans="1:14" ht="13.5" thickBot="1" x14ac:dyDescent="0.25">
      <c r="A87" s="20"/>
      <c r="B87" s="1"/>
      <c r="E87" s="26"/>
      <c r="F87" s="26"/>
      <c r="G87" s="26"/>
      <c r="H87" s="26"/>
      <c r="I87" s="26"/>
      <c r="J87" s="26"/>
    </row>
    <row r="88" spans="1:14" ht="13.5" thickBot="1" x14ac:dyDescent="0.25">
      <c r="A88" s="20" t="s">
        <v>17</v>
      </c>
      <c r="B88" s="1"/>
      <c r="C88" s="4" t="s">
        <v>30</v>
      </c>
      <c r="D88" s="21">
        <f>NPV(RDR,E88:J88)*(1+RDR)</f>
        <v>4.985785699318094</v>
      </c>
      <c r="E88" s="22">
        <v>0</v>
      </c>
      <c r="F88" s="23">
        <v>0</v>
      </c>
      <c r="G88" s="23">
        <f>$K$8</f>
        <v>1.4874999999999998</v>
      </c>
      <c r="H88" s="23">
        <f t="shared" ref="H88:J88" si="20">$K$8</f>
        <v>1.4874999999999998</v>
      </c>
      <c r="I88" s="23">
        <f t="shared" si="20"/>
        <v>1.4874999999999998</v>
      </c>
      <c r="J88" s="23">
        <f t="shared" si="20"/>
        <v>1.4874999999999998</v>
      </c>
    </row>
    <row r="89" spans="1:14" x14ac:dyDescent="0.2">
      <c r="A89" s="20"/>
      <c r="B89" s="1"/>
      <c r="C89" s="4" t="s">
        <v>11</v>
      </c>
      <c r="D89" s="5">
        <f>-PMT(RDR,$B$11,D88,,)</f>
        <v>0.77859780713289584</v>
      </c>
      <c r="E89" s="24"/>
      <c r="F89" s="25"/>
      <c r="G89" s="25"/>
      <c r="H89" s="25"/>
      <c r="I89" s="25"/>
      <c r="J89" s="25"/>
    </row>
    <row r="90" spans="1:14" ht="13.5" thickBot="1" x14ac:dyDescent="0.25">
      <c r="A90" s="20"/>
      <c r="B90" s="1"/>
      <c r="C90" s="6" t="s">
        <v>12</v>
      </c>
      <c r="D90" s="7">
        <v>1</v>
      </c>
      <c r="E90" s="24"/>
      <c r="F90" s="25"/>
      <c r="G90" s="25"/>
      <c r="H90" s="25"/>
      <c r="I90" s="25"/>
      <c r="J90" s="25"/>
    </row>
    <row r="91" spans="1:14" x14ac:dyDescent="0.2">
      <c r="A91" s="20"/>
      <c r="B91" s="1"/>
      <c r="C91" s="6"/>
      <c r="D91" s="24"/>
      <c r="E91" s="24"/>
      <c r="F91" s="25"/>
      <c r="G91" s="25"/>
      <c r="H91" s="25"/>
      <c r="I91" s="25"/>
      <c r="J91" s="25"/>
      <c r="K91" s="25"/>
      <c r="L91" s="25"/>
    </row>
    <row r="92" spans="1:14" x14ac:dyDescent="0.2">
      <c r="C92" s="88" t="s">
        <v>14</v>
      </c>
      <c r="D92" s="89" t="s">
        <v>13</v>
      </c>
      <c r="E92" s="89"/>
      <c r="F92" s="89"/>
      <c r="G92" s="89"/>
      <c r="J92" s="88" t="s">
        <v>14</v>
      </c>
      <c r="K92" s="89" t="s">
        <v>34</v>
      </c>
      <c r="L92" s="89"/>
      <c r="M92" s="89"/>
      <c r="N92" s="89"/>
    </row>
    <row r="93" spans="1:14" x14ac:dyDescent="0.2">
      <c r="C93" s="88"/>
      <c r="D93" s="89" t="s">
        <v>31</v>
      </c>
      <c r="E93" s="89"/>
      <c r="F93" s="89"/>
      <c r="G93" s="27" t="s">
        <v>32</v>
      </c>
      <c r="J93" s="88"/>
      <c r="K93" s="89" t="s">
        <v>31</v>
      </c>
      <c r="L93" s="89"/>
      <c r="M93" s="89"/>
      <c r="N93" s="27" t="s">
        <v>32</v>
      </c>
    </row>
    <row r="94" spans="1:14" ht="38.25" x14ac:dyDescent="0.2">
      <c r="C94" s="88"/>
      <c r="D94" s="28" t="s">
        <v>25</v>
      </c>
      <c r="E94" s="28" t="s">
        <v>26</v>
      </c>
      <c r="F94" s="28" t="s">
        <v>27</v>
      </c>
      <c r="G94" s="29" t="s">
        <v>33</v>
      </c>
      <c r="J94" s="88"/>
      <c r="K94" s="28" t="s">
        <v>25</v>
      </c>
      <c r="L94" s="28" t="s">
        <v>26</v>
      </c>
      <c r="M94" s="28" t="s">
        <v>27</v>
      </c>
      <c r="N94" s="29" t="s">
        <v>33</v>
      </c>
    </row>
    <row r="95" spans="1:14" x14ac:dyDescent="0.2">
      <c r="C95" s="30" t="s">
        <v>15</v>
      </c>
      <c r="D95" s="31">
        <f>D14</f>
        <v>9.1575322313236782</v>
      </c>
      <c r="E95" s="31">
        <f>D42</f>
        <v>8.182069232016504</v>
      </c>
      <c r="F95" s="31">
        <f>D69</f>
        <v>7.1555895178455646</v>
      </c>
      <c r="G95" s="93">
        <f>D89</f>
        <v>0.77859780713289584</v>
      </c>
      <c r="J95" s="30" t="s">
        <v>15</v>
      </c>
      <c r="K95" s="31">
        <f>D13</f>
        <v>58.640665079840133</v>
      </c>
      <c r="L95" s="31">
        <f>D41</f>
        <v>52.39424436351576</v>
      </c>
      <c r="M95" s="31">
        <f>D68</f>
        <v>45.821135843727639</v>
      </c>
      <c r="N95" s="93">
        <f>D88</f>
        <v>4.985785699318094</v>
      </c>
    </row>
    <row r="96" spans="1:14" x14ac:dyDescent="0.2">
      <c r="C96" s="30" t="s">
        <v>16</v>
      </c>
      <c r="D96" s="31">
        <f>D22</f>
        <v>8.3845228446918068</v>
      </c>
      <c r="E96" s="31">
        <f>D50</f>
        <v>8.182069232016504</v>
      </c>
      <c r="F96" s="31">
        <f>D77</f>
        <v>7.1555895178455646</v>
      </c>
      <c r="G96" s="93"/>
      <c r="J96" s="30" t="s">
        <v>16</v>
      </c>
      <c r="K96" s="31">
        <f>D21</f>
        <v>53.69066507984013</v>
      </c>
      <c r="L96" s="31">
        <f>D49</f>
        <v>52.39424436351576</v>
      </c>
      <c r="M96" s="31">
        <f>D76</f>
        <v>45.821135843727639</v>
      </c>
      <c r="N96" s="93"/>
    </row>
    <row r="97" spans="1:14" x14ac:dyDescent="0.2">
      <c r="C97" s="30" t="s">
        <v>23</v>
      </c>
      <c r="D97" s="31">
        <f>D30</f>
        <v>7.5015304479582179</v>
      </c>
      <c r="E97" s="31">
        <f>D58</f>
        <v>7.4090598453846317</v>
      </c>
      <c r="F97" s="31">
        <f>D85</f>
        <v>7.1555895178455646</v>
      </c>
      <c r="G97" s="93"/>
      <c r="J97" s="30" t="s">
        <v>23</v>
      </c>
      <c r="K97" s="31">
        <f>D29</f>
        <v>48.03638398129408</v>
      </c>
      <c r="L97" s="31">
        <f>D57</f>
        <v>47.444244363515764</v>
      </c>
      <c r="M97" s="31">
        <f>D84</f>
        <v>45.821135843727639</v>
      </c>
      <c r="N97" s="93"/>
    </row>
    <row r="98" spans="1:14" x14ac:dyDescent="0.2">
      <c r="C98" s="30" t="s">
        <v>24</v>
      </c>
      <c r="D98" s="31">
        <f>D30</f>
        <v>7.5015304479582179</v>
      </c>
      <c r="E98" s="31">
        <f>D58</f>
        <v>7.4090598453846317</v>
      </c>
      <c r="F98" s="31">
        <f>D85</f>
        <v>7.1555895178455646</v>
      </c>
      <c r="G98" s="93"/>
      <c r="J98" s="30" t="s">
        <v>24</v>
      </c>
      <c r="K98" s="31">
        <f>D29</f>
        <v>48.03638398129408</v>
      </c>
      <c r="L98" s="31">
        <f>D57</f>
        <v>47.444244363515764</v>
      </c>
      <c r="M98" s="31">
        <f>D84</f>
        <v>45.821135843727639</v>
      </c>
      <c r="N98" s="93"/>
    </row>
    <row r="100" spans="1:14" x14ac:dyDescent="0.2">
      <c r="A100" s="3" t="s">
        <v>39</v>
      </c>
      <c r="C100" s="88" t="s">
        <v>14</v>
      </c>
      <c r="D100" s="89" t="s">
        <v>13</v>
      </c>
      <c r="E100" s="89"/>
      <c r="F100" s="89"/>
      <c r="G100" s="89"/>
      <c r="J100" s="88" t="s">
        <v>14</v>
      </c>
      <c r="K100" s="89" t="s">
        <v>34</v>
      </c>
      <c r="L100" s="89"/>
      <c r="M100" s="89"/>
      <c r="N100" s="89"/>
    </row>
    <row r="101" spans="1:14" x14ac:dyDescent="0.2">
      <c r="A101" s="3"/>
      <c r="C101" s="88"/>
      <c r="D101" s="89" t="s">
        <v>31</v>
      </c>
      <c r="E101" s="89"/>
      <c r="F101" s="89"/>
      <c r="G101" s="27" t="s">
        <v>32</v>
      </c>
      <c r="J101" s="88"/>
      <c r="K101" s="89" t="s">
        <v>31</v>
      </c>
      <c r="L101" s="89"/>
      <c r="M101" s="89"/>
      <c r="N101" s="27" t="s">
        <v>32</v>
      </c>
    </row>
    <row r="102" spans="1:14" ht="38.25" x14ac:dyDescent="0.2">
      <c r="C102" s="88"/>
      <c r="D102" s="28" t="s">
        <v>25</v>
      </c>
      <c r="E102" s="28" t="s">
        <v>26</v>
      </c>
      <c r="F102" s="28" t="s">
        <v>27</v>
      </c>
      <c r="G102" s="29" t="s">
        <v>33</v>
      </c>
      <c r="J102" s="88"/>
      <c r="K102" s="28" t="s">
        <v>25</v>
      </c>
      <c r="L102" s="28" t="s">
        <v>26</v>
      </c>
      <c r="M102" s="28" t="s">
        <v>27</v>
      </c>
      <c r="N102" s="29" t="s">
        <v>33</v>
      </c>
    </row>
    <row r="103" spans="1:14" x14ac:dyDescent="0.2">
      <c r="C103" s="30" t="s">
        <v>15</v>
      </c>
      <c r="D103" s="31">
        <f>D95*0.98</f>
        <v>8.9743815866972039</v>
      </c>
      <c r="E103" s="31">
        <f t="shared" ref="E103:F103" si="21">E95*0.98</f>
        <v>8.0184278473761736</v>
      </c>
      <c r="F103" s="31">
        <f t="shared" si="21"/>
        <v>7.0124777274886529</v>
      </c>
      <c r="G103" s="90">
        <f>G95*0.98</f>
        <v>0.7630258509902379</v>
      </c>
      <c r="J103" s="30" t="s">
        <v>15</v>
      </c>
      <c r="K103" s="31">
        <f>K95*0.98</f>
        <v>57.467851778243329</v>
      </c>
      <c r="L103" s="31">
        <f t="shared" ref="L103:M103" si="22">L95*0.98</f>
        <v>51.346359476245446</v>
      </c>
      <c r="M103" s="31">
        <f t="shared" si="22"/>
        <v>44.904713126853082</v>
      </c>
      <c r="N103" s="90">
        <f>N95*0.98</f>
        <v>4.8860699853317318</v>
      </c>
    </row>
    <row r="104" spans="1:14" x14ac:dyDescent="0.2">
      <c r="C104" s="30" t="s">
        <v>16</v>
      </c>
      <c r="D104" s="31">
        <f t="shared" ref="D104:F106" si="23">D96*0.98</f>
        <v>8.2168323877979699</v>
      </c>
      <c r="E104" s="31">
        <f t="shared" si="23"/>
        <v>8.0184278473761736</v>
      </c>
      <c r="F104" s="31">
        <f t="shared" si="23"/>
        <v>7.0124777274886529</v>
      </c>
      <c r="G104" s="91"/>
      <c r="J104" s="30" t="s">
        <v>16</v>
      </c>
      <c r="K104" s="31">
        <f t="shared" ref="K104:M104" si="24">K96*0.98</f>
        <v>52.61685177824333</v>
      </c>
      <c r="L104" s="31">
        <f t="shared" si="24"/>
        <v>51.346359476245446</v>
      </c>
      <c r="M104" s="31">
        <f t="shared" si="24"/>
        <v>44.904713126853082</v>
      </c>
      <c r="N104" s="91"/>
    </row>
    <row r="105" spans="1:14" x14ac:dyDescent="0.2">
      <c r="C105" s="30" t="s">
        <v>23</v>
      </c>
      <c r="D105" s="31">
        <f t="shared" si="23"/>
        <v>7.3514998389990538</v>
      </c>
      <c r="E105" s="31">
        <f t="shared" si="23"/>
        <v>7.2608786484769388</v>
      </c>
      <c r="F105" s="31">
        <f t="shared" si="23"/>
        <v>7.0124777274886529</v>
      </c>
      <c r="G105" s="91"/>
      <c r="J105" s="30" t="s">
        <v>23</v>
      </c>
      <c r="K105" s="31">
        <f t="shared" ref="K105:M105" si="25">K97*0.98</f>
        <v>47.075656301668197</v>
      </c>
      <c r="L105" s="31">
        <f t="shared" si="25"/>
        <v>46.495359476245447</v>
      </c>
      <c r="M105" s="31">
        <f t="shared" si="25"/>
        <v>44.904713126853082</v>
      </c>
      <c r="N105" s="91"/>
    </row>
    <row r="106" spans="1:14" x14ac:dyDescent="0.2">
      <c r="C106" s="30" t="s">
        <v>24</v>
      </c>
      <c r="D106" s="31">
        <f t="shared" si="23"/>
        <v>7.3514998389990538</v>
      </c>
      <c r="E106" s="31">
        <f t="shared" si="23"/>
        <v>7.2608786484769388</v>
      </c>
      <c r="F106" s="31">
        <f t="shared" si="23"/>
        <v>7.0124777274886529</v>
      </c>
      <c r="G106" s="92"/>
      <c r="J106" s="30" t="s">
        <v>24</v>
      </c>
      <c r="K106" s="31">
        <f t="shared" ref="K106:M106" si="26">K98*0.98</f>
        <v>47.075656301668197</v>
      </c>
      <c r="L106" s="31">
        <f t="shared" si="26"/>
        <v>46.495359476245447</v>
      </c>
      <c r="M106" s="31">
        <f t="shared" si="26"/>
        <v>44.904713126853082</v>
      </c>
      <c r="N106" s="92"/>
    </row>
  </sheetData>
  <mergeCells count="23">
    <mergeCell ref="A1:E1"/>
    <mergeCell ref="K1:L1"/>
    <mergeCell ref="I4:K4"/>
    <mergeCell ref="E6:H6"/>
    <mergeCell ref="E7:H7"/>
    <mergeCell ref="C92:C94"/>
    <mergeCell ref="D92:G92"/>
    <mergeCell ref="J92:J94"/>
    <mergeCell ref="K92:N92"/>
    <mergeCell ref="D93:F93"/>
    <mergeCell ref="K93:M93"/>
    <mergeCell ref="C100:C102"/>
    <mergeCell ref="D100:G100"/>
    <mergeCell ref="J100:J102"/>
    <mergeCell ref="K100:N100"/>
    <mergeCell ref="D101:F101"/>
    <mergeCell ref="K101:M101"/>
    <mergeCell ref="G103:G106"/>
    <mergeCell ref="N103:N106"/>
    <mergeCell ref="E8:H8"/>
    <mergeCell ref="G95:G98"/>
    <mergeCell ref="N95:N98"/>
    <mergeCell ref="E9:H9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5"/>
  <sheetViews>
    <sheetView topLeftCell="A73" workbookViewId="0">
      <selection activeCell="J16" sqref="J16"/>
    </sheetView>
  </sheetViews>
  <sheetFormatPr defaultRowHeight="12.75" x14ac:dyDescent="0.2"/>
  <cols>
    <col min="1" max="1" width="13.28515625" style="9" customWidth="1"/>
    <col min="2" max="2" width="16.42578125" style="9" customWidth="1"/>
    <col min="3" max="3" width="16.7109375" style="9" customWidth="1"/>
    <col min="4" max="4" width="10.42578125" style="9" customWidth="1"/>
    <col min="5" max="5" width="10.140625" style="9" customWidth="1"/>
    <col min="6" max="6" width="10" style="9" customWidth="1"/>
    <col min="7" max="9" width="9.140625" style="9"/>
    <col min="10" max="10" width="15.7109375" style="9" customWidth="1"/>
    <col min="11" max="256" width="9.140625" style="9"/>
    <col min="257" max="257" width="9.85546875" style="9" customWidth="1"/>
    <col min="258" max="258" width="23" style="9" customWidth="1"/>
    <col min="259" max="259" width="13.7109375" style="9" customWidth="1"/>
    <col min="260" max="512" width="9.140625" style="9"/>
    <col min="513" max="513" width="9.85546875" style="9" customWidth="1"/>
    <col min="514" max="514" width="23" style="9" customWidth="1"/>
    <col min="515" max="515" width="13.7109375" style="9" customWidth="1"/>
    <col min="516" max="768" width="9.140625" style="9"/>
    <col min="769" max="769" width="9.85546875" style="9" customWidth="1"/>
    <col min="770" max="770" width="23" style="9" customWidth="1"/>
    <col min="771" max="771" width="13.7109375" style="9" customWidth="1"/>
    <col min="772" max="1024" width="9.140625" style="9"/>
    <col min="1025" max="1025" width="9.85546875" style="9" customWidth="1"/>
    <col min="1026" max="1026" width="23" style="9" customWidth="1"/>
    <col min="1027" max="1027" width="13.7109375" style="9" customWidth="1"/>
    <col min="1028" max="1280" width="9.140625" style="9"/>
    <col min="1281" max="1281" width="9.85546875" style="9" customWidth="1"/>
    <col min="1282" max="1282" width="23" style="9" customWidth="1"/>
    <col min="1283" max="1283" width="13.7109375" style="9" customWidth="1"/>
    <col min="1284" max="1536" width="9.140625" style="9"/>
    <col min="1537" max="1537" width="9.85546875" style="9" customWidth="1"/>
    <col min="1538" max="1538" width="23" style="9" customWidth="1"/>
    <col min="1539" max="1539" width="13.7109375" style="9" customWidth="1"/>
    <col min="1540" max="1792" width="9.140625" style="9"/>
    <col min="1793" max="1793" width="9.85546875" style="9" customWidth="1"/>
    <col min="1794" max="1794" width="23" style="9" customWidth="1"/>
    <col min="1795" max="1795" width="13.7109375" style="9" customWidth="1"/>
    <col min="1796" max="2048" width="9.140625" style="9"/>
    <col min="2049" max="2049" width="9.85546875" style="9" customWidth="1"/>
    <col min="2050" max="2050" width="23" style="9" customWidth="1"/>
    <col min="2051" max="2051" width="13.7109375" style="9" customWidth="1"/>
    <col min="2052" max="2304" width="9.140625" style="9"/>
    <col min="2305" max="2305" width="9.85546875" style="9" customWidth="1"/>
    <col min="2306" max="2306" width="23" style="9" customWidth="1"/>
    <col min="2307" max="2307" width="13.7109375" style="9" customWidth="1"/>
    <col min="2308" max="2560" width="9.140625" style="9"/>
    <col min="2561" max="2561" width="9.85546875" style="9" customWidth="1"/>
    <col min="2562" max="2562" width="23" style="9" customWidth="1"/>
    <col min="2563" max="2563" width="13.7109375" style="9" customWidth="1"/>
    <col min="2564" max="2816" width="9.140625" style="9"/>
    <col min="2817" max="2817" width="9.85546875" style="9" customWidth="1"/>
    <col min="2818" max="2818" width="23" style="9" customWidth="1"/>
    <col min="2819" max="2819" width="13.7109375" style="9" customWidth="1"/>
    <col min="2820" max="3072" width="9.140625" style="9"/>
    <col min="3073" max="3073" width="9.85546875" style="9" customWidth="1"/>
    <col min="3074" max="3074" width="23" style="9" customWidth="1"/>
    <col min="3075" max="3075" width="13.7109375" style="9" customWidth="1"/>
    <col min="3076" max="3328" width="9.140625" style="9"/>
    <col min="3329" max="3329" width="9.85546875" style="9" customWidth="1"/>
    <col min="3330" max="3330" width="23" style="9" customWidth="1"/>
    <col min="3331" max="3331" width="13.7109375" style="9" customWidth="1"/>
    <col min="3332" max="3584" width="9.140625" style="9"/>
    <col min="3585" max="3585" width="9.85546875" style="9" customWidth="1"/>
    <col min="3586" max="3586" width="23" style="9" customWidth="1"/>
    <col min="3587" max="3587" width="13.7109375" style="9" customWidth="1"/>
    <col min="3588" max="3840" width="9.140625" style="9"/>
    <col min="3841" max="3841" width="9.85546875" style="9" customWidth="1"/>
    <col min="3842" max="3842" width="23" style="9" customWidth="1"/>
    <col min="3843" max="3843" width="13.7109375" style="9" customWidth="1"/>
    <col min="3844" max="4096" width="9.140625" style="9"/>
    <col min="4097" max="4097" width="9.85546875" style="9" customWidth="1"/>
    <col min="4098" max="4098" width="23" style="9" customWidth="1"/>
    <col min="4099" max="4099" width="13.7109375" style="9" customWidth="1"/>
    <col min="4100" max="4352" width="9.140625" style="9"/>
    <col min="4353" max="4353" width="9.85546875" style="9" customWidth="1"/>
    <col min="4354" max="4354" width="23" style="9" customWidth="1"/>
    <col min="4355" max="4355" width="13.7109375" style="9" customWidth="1"/>
    <col min="4356" max="4608" width="9.140625" style="9"/>
    <col min="4609" max="4609" width="9.85546875" style="9" customWidth="1"/>
    <col min="4610" max="4610" width="23" style="9" customWidth="1"/>
    <col min="4611" max="4611" width="13.7109375" style="9" customWidth="1"/>
    <col min="4612" max="4864" width="9.140625" style="9"/>
    <col min="4865" max="4865" width="9.85546875" style="9" customWidth="1"/>
    <col min="4866" max="4866" width="23" style="9" customWidth="1"/>
    <col min="4867" max="4867" width="13.7109375" style="9" customWidth="1"/>
    <col min="4868" max="5120" width="9.140625" style="9"/>
    <col min="5121" max="5121" width="9.85546875" style="9" customWidth="1"/>
    <col min="5122" max="5122" width="23" style="9" customWidth="1"/>
    <col min="5123" max="5123" width="13.7109375" style="9" customWidth="1"/>
    <col min="5124" max="5376" width="9.140625" style="9"/>
    <col min="5377" max="5377" width="9.85546875" style="9" customWidth="1"/>
    <col min="5378" max="5378" width="23" style="9" customWidth="1"/>
    <col min="5379" max="5379" width="13.7109375" style="9" customWidth="1"/>
    <col min="5380" max="5632" width="9.140625" style="9"/>
    <col min="5633" max="5633" width="9.85546875" style="9" customWidth="1"/>
    <col min="5634" max="5634" width="23" style="9" customWidth="1"/>
    <col min="5635" max="5635" width="13.7109375" style="9" customWidth="1"/>
    <col min="5636" max="5888" width="9.140625" style="9"/>
    <col min="5889" max="5889" width="9.85546875" style="9" customWidth="1"/>
    <col min="5890" max="5890" width="23" style="9" customWidth="1"/>
    <col min="5891" max="5891" width="13.7109375" style="9" customWidth="1"/>
    <col min="5892" max="6144" width="9.140625" style="9"/>
    <col min="6145" max="6145" width="9.85546875" style="9" customWidth="1"/>
    <col min="6146" max="6146" width="23" style="9" customWidth="1"/>
    <col min="6147" max="6147" width="13.7109375" style="9" customWidth="1"/>
    <col min="6148" max="6400" width="9.140625" style="9"/>
    <col min="6401" max="6401" width="9.85546875" style="9" customWidth="1"/>
    <col min="6402" max="6402" width="23" style="9" customWidth="1"/>
    <col min="6403" max="6403" width="13.7109375" style="9" customWidth="1"/>
    <col min="6404" max="6656" width="9.140625" style="9"/>
    <col min="6657" max="6657" width="9.85546875" style="9" customWidth="1"/>
    <col min="6658" max="6658" width="23" style="9" customWidth="1"/>
    <col min="6659" max="6659" width="13.7109375" style="9" customWidth="1"/>
    <col min="6660" max="6912" width="9.140625" style="9"/>
    <col min="6913" max="6913" width="9.85546875" style="9" customWidth="1"/>
    <col min="6914" max="6914" width="23" style="9" customWidth="1"/>
    <col min="6915" max="6915" width="13.7109375" style="9" customWidth="1"/>
    <col min="6916" max="7168" width="9.140625" style="9"/>
    <col min="7169" max="7169" width="9.85546875" style="9" customWidth="1"/>
    <col min="7170" max="7170" width="23" style="9" customWidth="1"/>
    <col min="7171" max="7171" width="13.7109375" style="9" customWidth="1"/>
    <col min="7172" max="7424" width="9.140625" style="9"/>
    <col min="7425" max="7425" width="9.85546875" style="9" customWidth="1"/>
    <col min="7426" max="7426" width="23" style="9" customWidth="1"/>
    <col min="7427" max="7427" width="13.7109375" style="9" customWidth="1"/>
    <col min="7428" max="7680" width="9.140625" style="9"/>
    <col min="7681" max="7681" width="9.85546875" style="9" customWidth="1"/>
    <col min="7682" max="7682" width="23" style="9" customWidth="1"/>
    <col min="7683" max="7683" width="13.7109375" style="9" customWidth="1"/>
    <col min="7684" max="7936" width="9.140625" style="9"/>
    <col min="7937" max="7937" width="9.85546875" style="9" customWidth="1"/>
    <col min="7938" max="7938" width="23" style="9" customWidth="1"/>
    <col min="7939" max="7939" width="13.7109375" style="9" customWidth="1"/>
    <col min="7940" max="8192" width="9.140625" style="9"/>
    <col min="8193" max="8193" width="9.85546875" style="9" customWidth="1"/>
    <col min="8194" max="8194" width="23" style="9" customWidth="1"/>
    <col min="8195" max="8195" width="13.7109375" style="9" customWidth="1"/>
    <col min="8196" max="8448" width="9.140625" style="9"/>
    <col min="8449" max="8449" width="9.85546875" style="9" customWidth="1"/>
    <col min="8450" max="8450" width="23" style="9" customWidth="1"/>
    <col min="8451" max="8451" width="13.7109375" style="9" customWidth="1"/>
    <col min="8452" max="8704" width="9.140625" style="9"/>
    <col min="8705" max="8705" width="9.85546875" style="9" customWidth="1"/>
    <col min="8706" max="8706" width="23" style="9" customWidth="1"/>
    <col min="8707" max="8707" width="13.7109375" style="9" customWidth="1"/>
    <col min="8708" max="8960" width="9.140625" style="9"/>
    <col min="8961" max="8961" width="9.85546875" style="9" customWidth="1"/>
    <col min="8962" max="8962" width="23" style="9" customWidth="1"/>
    <col min="8963" max="8963" width="13.7109375" style="9" customWidth="1"/>
    <col min="8964" max="9216" width="9.140625" style="9"/>
    <col min="9217" max="9217" width="9.85546875" style="9" customWidth="1"/>
    <col min="9218" max="9218" width="23" style="9" customWidth="1"/>
    <col min="9219" max="9219" width="13.7109375" style="9" customWidth="1"/>
    <col min="9220" max="9472" width="9.140625" style="9"/>
    <col min="9473" max="9473" width="9.85546875" style="9" customWidth="1"/>
    <col min="9474" max="9474" width="23" style="9" customWidth="1"/>
    <col min="9475" max="9475" width="13.7109375" style="9" customWidth="1"/>
    <col min="9476" max="9728" width="9.140625" style="9"/>
    <col min="9729" max="9729" width="9.85546875" style="9" customWidth="1"/>
    <col min="9730" max="9730" width="23" style="9" customWidth="1"/>
    <col min="9731" max="9731" width="13.7109375" style="9" customWidth="1"/>
    <col min="9732" max="9984" width="9.140625" style="9"/>
    <col min="9985" max="9985" width="9.85546875" style="9" customWidth="1"/>
    <col min="9986" max="9986" width="23" style="9" customWidth="1"/>
    <col min="9987" max="9987" width="13.7109375" style="9" customWidth="1"/>
    <col min="9988" max="10240" width="9.140625" style="9"/>
    <col min="10241" max="10241" width="9.85546875" style="9" customWidth="1"/>
    <col min="10242" max="10242" width="23" style="9" customWidth="1"/>
    <col min="10243" max="10243" width="13.7109375" style="9" customWidth="1"/>
    <col min="10244" max="10496" width="9.140625" style="9"/>
    <col min="10497" max="10497" width="9.85546875" style="9" customWidth="1"/>
    <col min="10498" max="10498" width="23" style="9" customWidth="1"/>
    <col min="10499" max="10499" width="13.7109375" style="9" customWidth="1"/>
    <col min="10500" max="10752" width="9.140625" style="9"/>
    <col min="10753" max="10753" width="9.85546875" style="9" customWidth="1"/>
    <col min="10754" max="10754" width="23" style="9" customWidth="1"/>
    <col min="10755" max="10755" width="13.7109375" style="9" customWidth="1"/>
    <col min="10756" max="11008" width="9.140625" style="9"/>
    <col min="11009" max="11009" width="9.85546875" style="9" customWidth="1"/>
    <col min="11010" max="11010" width="23" style="9" customWidth="1"/>
    <col min="11011" max="11011" width="13.7109375" style="9" customWidth="1"/>
    <col min="11012" max="11264" width="9.140625" style="9"/>
    <col min="11265" max="11265" width="9.85546875" style="9" customWidth="1"/>
    <col min="11266" max="11266" width="23" style="9" customWidth="1"/>
    <col min="11267" max="11267" width="13.7109375" style="9" customWidth="1"/>
    <col min="11268" max="11520" width="9.140625" style="9"/>
    <col min="11521" max="11521" width="9.85546875" style="9" customWidth="1"/>
    <col min="11522" max="11522" width="23" style="9" customWidth="1"/>
    <col min="11523" max="11523" width="13.7109375" style="9" customWidth="1"/>
    <col min="11524" max="11776" width="9.140625" style="9"/>
    <col min="11777" max="11777" width="9.85546875" style="9" customWidth="1"/>
    <col min="11778" max="11778" width="23" style="9" customWidth="1"/>
    <col min="11779" max="11779" width="13.7109375" style="9" customWidth="1"/>
    <col min="11780" max="12032" width="9.140625" style="9"/>
    <col min="12033" max="12033" width="9.85546875" style="9" customWidth="1"/>
    <col min="12034" max="12034" width="23" style="9" customWidth="1"/>
    <col min="12035" max="12035" width="13.7109375" style="9" customWidth="1"/>
    <col min="12036" max="12288" width="9.140625" style="9"/>
    <col min="12289" max="12289" width="9.85546875" style="9" customWidth="1"/>
    <col min="12290" max="12290" width="23" style="9" customWidth="1"/>
    <col min="12291" max="12291" width="13.7109375" style="9" customWidth="1"/>
    <col min="12292" max="12544" width="9.140625" style="9"/>
    <col min="12545" max="12545" width="9.85546875" style="9" customWidth="1"/>
    <col min="12546" max="12546" width="23" style="9" customWidth="1"/>
    <col min="12547" max="12547" width="13.7109375" style="9" customWidth="1"/>
    <col min="12548" max="12800" width="9.140625" style="9"/>
    <col min="12801" max="12801" width="9.85546875" style="9" customWidth="1"/>
    <col min="12802" max="12802" width="23" style="9" customWidth="1"/>
    <col min="12803" max="12803" width="13.7109375" style="9" customWidth="1"/>
    <col min="12804" max="13056" width="9.140625" style="9"/>
    <col min="13057" max="13057" width="9.85546875" style="9" customWidth="1"/>
    <col min="13058" max="13058" width="23" style="9" customWidth="1"/>
    <col min="13059" max="13059" width="13.7109375" style="9" customWidth="1"/>
    <col min="13060" max="13312" width="9.140625" style="9"/>
    <col min="13313" max="13313" width="9.85546875" style="9" customWidth="1"/>
    <col min="13314" max="13314" width="23" style="9" customWidth="1"/>
    <col min="13315" max="13315" width="13.7109375" style="9" customWidth="1"/>
    <col min="13316" max="13568" width="9.140625" style="9"/>
    <col min="13569" max="13569" width="9.85546875" style="9" customWidth="1"/>
    <col min="13570" max="13570" width="23" style="9" customWidth="1"/>
    <col min="13571" max="13571" width="13.7109375" style="9" customWidth="1"/>
    <col min="13572" max="13824" width="9.140625" style="9"/>
    <col min="13825" max="13825" width="9.85546875" style="9" customWidth="1"/>
    <col min="13826" max="13826" width="23" style="9" customWidth="1"/>
    <col min="13827" max="13827" width="13.7109375" style="9" customWidth="1"/>
    <col min="13828" max="14080" width="9.140625" style="9"/>
    <col min="14081" max="14081" width="9.85546875" style="9" customWidth="1"/>
    <col min="14082" max="14082" width="23" style="9" customWidth="1"/>
    <col min="14083" max="14083" width="13.7109375" style="9" customWidth="1"/>
    <col min="14084" max="14336" width="9.140625" style="9"/>
    <col min="14337" max="14337" width="9.85546875" style="9" customWidth="1"/>
    <col min="14338" max="14338" width="23" style="9" customWidth="1"/>
    <col min="14339" max="14339" width="13.7109375" style="9" customWidth="1"/>
    <col min="14340" max="14592" width="9.140625" style="9"/>
    <col min="14593" max="14593" width="9.85546875" style="9" customWidth="1"/>
    <col min="14594" max="14594" width="23" style="9" customWidth="1"/>
    <col min="14595" max="14595" width="13.7109375" style="9" customWidth="1"/>
    <col min="14596" max="14848" width="9.140625" style="9"/>
    <col min="14849" max="14849" width="9.85546875" style="9" customWidth="1"/>
    <col min="14850" max="14850" width="23" style="9" customWidth="1"/>
    <col min="14851" max="14851" width="13.7109375" style="9" customWidth="1"/>
    <col min="14852" max="15104" width="9.140625" style="9"/>
    <col min="15105" max="15105" width="9.85546875" style="9" customWidth="1"/>
    <col min="15106" max="15106" width="23" style="9" customWidth="1"/>
    <col min="15107" max="15107" width="13.7109375" style="9" customWidth="1"/>
    <col min="15108" max="15360" width="9.140625" style="9"/>
    <col min="15361" max="15361" width="9.85546875" style="9" customWidth="1"/>
    <col min="15362" max="15362" width="23" style="9" customWidth="1"/>
    <col min="15363" max="15363" width="13.7109375" style="9" customWidth="1"/>
    <col min="15364" max="15616" width="9.140625" style="9"/>
    <col min="15617" max="15617" width="9.85546875" style="9" customWidth="1"/>
    <col min="15618" max="15618" width="23" style="9" customWidth="1"/>
    <col min="15619" max="15619" width="13.7109375" style="9" customWidth="1"/>
    <col min="15620" max="15872" width="9.140625" style="9"/>
    <col min="15873" max="15873" width="9.85546875" style="9" customWidth="1"/>
    <col min="15874" max="15874" width="23" style="9" customWidth="1"/>
    <col min="15875" max="15875" width="13.7109375" style="9" customWidth="1"/>
    <col min="15876" max="16128" width="9.140625" style="9"/>
    <col min="16129" max="16129" width="9.85546875" style="9" customWidth="1"/>
    <col min="16130" max="16130" width="23" style="9" customWidth="1"/>
    <col min="16131" max="16131" width="13.7109375" style="9" customWidth="1"/>
    <col min="16132" max="16384" width="9.140625" style="9"/>
  </cols>
  <sheetData>
    <row r="1" spans="1:16" x14ac:dyDescent="0.2">
      <c r="A1" s="83" t="s">
        <v>35</v>
      </c>
      <c r="B1" s="83"/>
      <c r="C1" s="83"/>
      <c r="D1" s="83"/>
      <c r="E1" s="83"/>
      <c r="F1" s="8"/>
      <c r="G1" s="8"/>
      <c r="H1" s="8"/>
      <c r="I1" s="8"/>
      <c r="J1" s="8"/>
      <c r="K1" s="84"/>
      <c r="L1" s="84"/>
    </row>
    <row r="2" spans="1:16" x14ac:dyDescent="0.2">
      <c r="B2" s="10"/>
    </row>
    <row r="3" spans="1:16" x14ac:dyDescent="0.2">
      <c r="B3" s="10" t="s">
        <v>18</v>
      </c>
      <c r="C3" s="11">
        <v>1643</v>
      </c>
    </row>
    <row r="4" spans="1:16" x14ac:dyDescent="0.2">
      <c r="B4" s="10" t="s">
        <v>19</v>
      </c>
      <c r="C4" s="11">
        <v>8000</v>
      </c>
      <c r="I4" s="85" t="s">
        <v>0</v>
      </c>
      <c r="J4" s="86"/>
      <c r="K4" s="87"/>
    </row>
    <row r="5" spans="1:16" ht="13.5" thickBot="1" x14ac:dyDescent="0.25">
      <c r="B5" s="10" t="s">
        <v>22</v>
      </c>
      <c r="C5" s="12">
        <v>8</v>
      </c>
      <c r="I5" s="2" t="s">
        <v>2</v>
      </c>
      <c r="J5" s="2" t="s">
        <v>3</v>
      </c>
      <c r="K5" s="2" t="s">
        <v>21</v>
      </c>
    </row>
    <row r="6" spans="1:16" ht="13.5" thickBot="1" x14ac:dyDescent="0.25">
      <c r="B6" s="10" t="s">
        <v>4</v>
      </c>
      <c r="C6" s="13">
        <v>5.2299999999999999E-2</v>
      </c>
      <c r="E6" s="82" t="s">
        <v>5</v>
      </c>
      <c r="F6" s="82"/>
      <c r="G6" s="82"/>
      <c r="H6" s="82"/>
      <c r="I6" s="14">
        <v>0.5</v>
      </c>
      <c r="J6" s="14">
        <v>0.5</v>
      </c>
      <c r="K6" s="15">
        <f>C4/C3</f>
        <v>4.8691418137553253</v>
      </c>
    </row>
    <row r="7" spans="1:16" x14ac:dyDescent="0.2">
      <c r="E7" s="82" t="s">
        <v>6</v>
      </c>
      <c r="F7" s="82"/>
      <c r="G7" s="82"/>
      <c r="H7" s="82"/>
      <c r="I7" s="16">
        <v>0.5</v>
      </c>
      <c r="J7" s="16">
        <v>1.5</v>
      </c>
      <c r="K7" s="16">
        <v>2.5</v>
      </c>
    </row>
    <row r="8" spans="1:16" x14ac:dyDescent="0.2">
      <c r="B8" s="1"/>
      <c r="E8" s="82"/>
      <c r="F8" s="82"/>
      <c r="G8" s="82"/>
      <c r="H8" s="82"/>
      <c r="I8" s="17"/>
      <c r="J8" s="17"/>
    </row>
    <row r="9" spans="1:16" x14ac:dyDescent="0.2">
      <c r="A9" s="10" t="s">
        <v>7</v>
      </c>
      <c r="B9" s="11">
        <v>2012</v>
      </c>
      <c r="C9" s="9" t="s">
        <v>20</v>
      </c>
    </row>
    <row r="10" spans="1:16" x14ac:dyDescent="0.2">
      <c r="A10" s="10" t="s">
        <v>1</v>
      </c>
      <c r="B10" s="18">
        <v>8</v>
      </c>
      <c r="C10" s="17"/>
      <c r="D10" s="17" t="s">
        <v>7</v>
      </c>
      <c r="E10" s="17">
        <f>B9</f>
        <v>2012</v>
      </c>
      <c r="F10" s="17">
        <f>E10+1</f>
        <v>2013</v>
      </c>
      <c r="G10" s="17">
        <f t="shared" ref="G10:J10" si="0">F10+1</f>
        <v>2014</v>
      </c>
      <c r="H10" s="17">
        <f t="shared" si="0"/>
        <v>2015</v>
      </c>
      <c r="I10" s="17">
        <f t="shared" si="0"/>
        <v>2016</v>
      </c>
      <c r="J10" s="17">
        <f t="shared" si="0"/>
        <v>2017</v>
      </c>
      <c r="K10" s="17">
        <f t="shared" ref="K10" si="1">J10+1</f>
        <v>2018</v>
      </c>
      <c r="L10" s="17">
        <f t="shared" ref="L10" si="2">K10+1</f>
        <v>2019</v>
      </c>
      <c r="M10" s="17"/>
      <c r="N10" s="17"/>
      <c r="O10" s="17"/>
      <c r="P10" s="17"/>
    </row>
    <row r="11" spans="1:16" ht="39" thickBot="1" x14ac:dyDescent="0.25">
      <c r="A11" s="9" t="s">
        <v>14</v>
      </c>
      <c r="B11" s="1"/>
      <c r="D11" s="3" t="s">
        <v>8</v>
      </c>
      <c r="E11" s="19" t="s">
        <v>9</v>
      </c>
    </row>
    <row r="12" spans="1:16" ht="13.5" thickBot="1" x14ac:dyDescent="0.25">
      <c r="A12" s="20" t="s">
        <v>15</v>
      </c>
      <c r="B12" s="1"/>
      <c r="C12" s="4" t="s">
        <v>10</v>
      </c>
      <c r="D12" s="21">
        <f>NPV(RDR,E12:L12)*(1+RDR)</f>
        <v>18.715349606668944</v>
      </c>
      <c r="E12" s="22">
        <v>1.5</v>
      </c>
      <c r="F12" s="23">
        <v>3</v>
      </c>
      <c r="G12" s="23">
        <v>3</v>
      </c>
      <c r="H12" s="23">
        <v>3</v>
      </c>
      <c r="I12" s="23">
        <v>3</v>
      </c>
      <c r="J12" s="23">
        <v>3</v>
      </c>
      <c r="K12" s="23">
        <v>3</v>
      </c>
      <c r="L12" s="23">
        <v>3</v>
      </c>
    </row>
    <row r="13" spans="1:16" x14ac:dyDescent="0.2">
      <c r="A13" s="20"/>
      <c r="B13" s="1"/>
      <c r="C13" s="4" t="s">
        <v>11</v>
      </c>
      <c r="D13" s="5">
        <f>-PMT(RDR,$B$10,D12,,)</f>
        <v>2.922654731323675</v>
      </c>
      <c r="E13" s="24"/>
      <c r="F13" s="25"/>
      <c r="G13" s="25"/>
      <c r="H13" s="25"/>
      <c r="I13" s="25"/>
      <c r="J13" s="25"/>
      <c r="K13" s="25"/>
      <c r="L13" s="25"/>
    </row>
    <row r="14" spans="1:16" ht="13.5" thickBot="1" x14ac:dyDescent="0.25">
      <c r="A14" s="20"/>
      <c r="B14" s="1"/>
      <c r="C14" s="6" t="s">
        <v>12</v>
      </c>
      <c r="D14" s="7">
        <v>1</v>
      </c>
      <c r="E14" s="24"/>
      <c r="F14" s="25"/>
      <c r="G14" s="25"/>
      <c r="H14" s="25"/>
      <c r="I14" s="25"/>
      <c r="J14" s="25"/>
      <c r="K14" s="25"/>
      <c r="L14" s="25"/>
    </row>
    <row r="15" spans="1:16" ht="13.5" thickBot="1" x14ac:dyDescent="0.25">
      <c r="A15" s="20"/>
      <c r="B15" s="1"/>
      <c r="E15" s="26"/>
      <c r="F15" s="26"/>
      <c r="G15" s="26"/>
      <c r="H15" s="26"/>
      <c r="I15" s="26"/>
      <c r="J15" s="26"/>
      <c r="K15" s="26"/>
      <c r="L15" s="26"/>
    </row>
    <row r="16" spans="1:16" ht="13.5" thickBot="1" x14ac:dyDescent="0.25">
      <c r="A16" s="20" t="s">
        <v>15</v>
      </c>
      <c r="B16" s="1"/>
      <c r="C16" s="4" t="s">
        <v>30</v>
      </c>
      <c r="D16" s="21">
        <f>NPV(RDR,E16:L16)*(1+RDR)</f>
        <v>1.9375019874994523</v>
      </c>
      <c r="E16" s="22">
        <v>0</v>
      </c>
      <c r="F16" s="23">
        <v>0</v>
      </c>
      <c r="G16" s="23">
        <v>0</v>
      </c>
      <c r="H16" s="23">
        <v>0</v>
      </c>
      <c r="I16" s="23">
        <v>0</v>
      </c>
      <c r="J16" s="23">
        <f>$K$7</f>
        <v>2.5</v>
      </c>
      <c r="K16" s="23">
        <v>0</v>
      </c>
      <c r="L16" s="23">
        <v>0</v>
      </c>
    </row>
    <row r="17" spans="1:12" x14ac:dyDescent="0.2">
      <c r="A17" s="20"/>
      <c r="B17" s="1"/>
      <c r="C17" s="4" t="s">
        <v>11</v>
      </c>
      <c r="D17" s="5">
        <f>-PMT(RDR,$B$10,D16,,)</f>
        <v>0.30256711574848139</v>
      </c>
      <c r="E17" s="24"/>
      <c r="F17" s="25"/>
      <c r="G17" s="25"/>
      <c r="H17" s="25"/>
      <c r="I17" s="25"/>
      <c r="J17" s="25"/>
      <c r="K17" s="25"/>
      <c r="L17" s="25"/>
    </row>
    <row r="18" spans="1:12" ht="13.5" thickBot="1" x14ac:dyDescent="0.25">
      <c r="A18" s="20"/>
      <c r="B18" s="1"/>
      <c r="C18" s="6" t="s">
        <v>12</v>
      </c>
      <c r="D18" s="7">
        <v>1</v>
      </c>
      <c r="E18" s="24"/>
      <c r="F18" s="25"/>
      <c r="G18" s="25"/>
      <c r="H18" s="25"/>
      <c r="I18" s="25"/>
      <c r="J18" s="25"/>
      <c r="K18" s="25"/>
      <c r="L18" s="25"/>
    </row>
    <row r="19" spans="1:12" ht="13.5" thickBot="1" x14ac:dyDescent="0.25">
      <c r="A19" s="20"/>
      <c r="B19" s="1"/>
      <c r="C19" s="6"/>
      <c r="D19" s="25"/>
      <c r="E19" s="24"/>
      <c r="F19" s="25"/>
      <c r="G19" s="25"/>
      <c r="H19" s="25"/>
      <c r="I19" s="25"/>
      <c r="J19" s="25"/>
      <c r="K19" s="25"/>
      <c r="L19" s="25"/>
    </row>
    <row r="20" spans="1:12" ht="13.5" thickBot="1" x14ac:dyDescent="0.25">
      <c r="A20" s="20" t="s">
        <v>16</v>
      </c>
      <c r="B20" s="1"/>
      <c r="C20" s="4" t="s">
        <v>10</v>
      </c>
      <c r="D20" s="21">
        <f>NPV(RDR,E20:L20)*(1+RDR)</f>
        <v>17.715349606668944</v>
      </c>
      <c r="E20" s="22">
        <v>0.5</v>
      </c>
      <c r="F20" s="23">
        <v>3</v>
      </c>
      <c r="G20" s="23">
        <v>3</v>
      </c>
      <c r="H20" s="23">
        <v>3</v>
      </c>
      <c r="I20" s="23">
        <v>3</v>
      </c>
      <c r="J20" s="23">
        <v>3</v>
      </c>
      <c r="K20" s="23">
        <v>3</v>
      </c>
      <c r="L20" s="23">
        <v>3</v>
      </c>
    </row>
    <row r="21" spans="1:12" x14ac:dyDescent="0.2">
      <c r="A21" s="20"/>
      <c r="B21" s="1"/>
      <c r="C21" s="4" t="s">
        <v>11</v>
      </c>
      <c r="D21" s="5">
        <f>-PMT(RDR,$B$10,D20,,)</f>
        <v>2.7664912188727917</v>
      </c>
      <c r="E21" s="24"/>
      <c r="F21" s="25"/>
      <c r="G21" s="25"/>
      <c r="H21" s="25"/>
      <c r="I21" s="25"/>
      <c r="J21" s="25"/>
      <c r="K21" s="25"/>
      <c r="L21" s="25"/>
    </row>
    <row r="22" spans="1:12" ht="13.5" thickBot="1" x14ac:dyDescent="0.25">
      <c r="A22" s="20"/>
      <c r="B22" s="1"/>
      <c r="C22" s="6" t="s">
        <v>12</v>
      </c>
      <c r="D22" s="7">
        <v>1</v>
      </c>
      <c r="E22" s="24"/>
      <c r="F22" s="25"/>
      <c r="G22" s="25"/>
      <c r="H22" s="25"/>
      <c r="I22" s="25"/>
      <c r="J22" s="25"/>
      <c r="K22" s="25"/>
      <c r="L22" s="25"/>
    </row>
    <row r="23" spans="1:12" ht="13.5" thickBot="1" x14ac:dyDescent="0.25">
      <c r="A23" s="20"/>
      <c r="B23" s="1"/>
      <c r="E23" s="26"/>
      <c r="F23" s="26"/>
      <c r="G23" s="26"/>
      <c r="H23" s="26"/>
      <c r="I23" s="26"/>
      <c r="J23" s="26"/>
      <c r="K23" s="26"/>
      <c r="L23" s="26"/>
    </row>
    <row r="24" spans="1:12" ht="13.5" thickBot="1" x14ac:dyDescent="0.25">
      <c r="A24" s="20" t="s">
        <v>16</v>
      </c>
      <c r="B24" s="1"/>
      <c r="C24" s="4" t="s">
        <v>30</v>
      </c>
      <c r="D24" s="21">
        <f>NPV(RDR,E24:L24)*(1+RDR)</f>
        <v>1.9375019874994523</v>
      </c>
      <c r="E24" s="22">
        <v>0</v>
      </c>
      <c r="F24" s="23">
        <v>0</v>
      </c>
      <c r="G24" s="23">
        <v>0</v>
      </c>
      <c r="H24" s="23">
        <v>0</v>
      </c>
      <c r="I24" s="23">
        <v>0</v>
      </c>
      <c r="J24" s="23">
        <f>$K$7</f>
        <v>2.5</v>
      </c>
      <c r="K24" s="23">
        <v>0</v>
      </c>
      <c r="L24" s="23">
        <v>0</v>
      </c>
    </row>
    <row r="25" spans="1:12" x14ac:dyDescent="0.2">
      <c r="A25" s="20"/>
      <c r="B25" s="1"/>
      <c r="C25" s="4" t="s">
        <v>11</v>
      </c>
      <c r="D25" s="5">
        <f>-PMT(RDR,$B$10,D24,,)</f>
        <v>0.30256711574848139</v>
      </c>
      <c r="E25" s="24"/>
      <c r="F25" s="25"/>
      <c r="G25" s="25"/>
      <c r="H25" s="25"/>
      <c r="I25" s="25"/>
      <c r="J25" s="25"/>
      <c r="K25" s="25"/>
      <c r="L25" s="25"/>
    </row>
    <row r="26" spans="1:12" ht="13.5" thickBot="1" x14ac:dyDescent="0.25">
      <c r="A26" s="20"/>
      <c r="B26" s="1"/>
      <c r="C26" s="6" t="s">
        <v>12</v>
      </c>
      <c r="D26" s="7">
        <v>1</v>
      </c>
      <c r="E26" s="24"/>
      <c r="F26" s="25"/>
      <c r="G26" s="25"/>
      <c r="H26" s="25"/>
      <c r="I26" s="25"/>
      <c r="J26" s="25"/>
      <c r="K26" s="25"/>
      <c r="L26" s="25"/>
    </row>
    <row r="27" spans="1:12" ht="13.5" thickBot="1" x14ac:dyDescent="0.25">
      <c r="A27" s="20"/>
      <c r="B27" s="1"/>
      <c r="C27" s="6"/>
      <c r="D27" s="25"/>
      <c r="E27" s="24"/>
      <c r="F27" s="25"/>
      <c r="G27" s="25"/>
      <c r="H27" s="25"/>
      <c r="I27" s="25"/>
      <c r="J27" s="25"/>
      <c r="K27" s="25"/>
      <c r="L27" s="25"/>
    </row>
    <row r="28" spans="1:12" ht="13.5" thickBot="1" x14ac:dyDescent="0.25">
      <c r="A28" s="20" t="s">
        <v>17</v>
      </c>
      <c r="B28" s="1"/>
      <c r="C28" s="4" t="s">
        <v>10</v>
      </c>
      <c r="D28" s="21">
        <f>NPV(RDR,E28:L28)*(1+RDR)</f>
        <v>15.814750918082042</v>
      </c>
      <c r="E28" s="22">
        <v>0.5</v>
      </c>
      <c r="F28" s="23">
        <v>1</v>
      </c>
      <c r="G28" s="23">
        <v>3</v>
      </c>
      <c r="H28" s="23">
        <v>3</v>
      </c>
      <c r="I28" s="23">
        <v>3</v>
      </c>
      <c r="J28" s="23">
        <v>3</v>
      </c>
      <c r="K28" s="23">
        <v>3</v>
      </c>
      <c r="L28" s="23">
        <v>3</v>
      </c>
    </row>
    <row r="29" spans="1:12" x14ac:dyDescent="0.2">
      <c r="A29" s="20"/>
      <c r="B29" s="1"/>
      <c r="C29" s="4" t="s">
        <v>11</v>
      </c>
      <c r="D29" s="5">
        <f>-PMT(RDR,$B$10,D28,,)</f>
        <v>2.4696870519035192</v>
      </c>
      <c r="E29" s="24"/>
      <c r="F29" s="25"/>
      <c r="G29" s="25"/>
      <c r="H29" s="25"/>
      <c r="I29" s="25"/>
      <c r="J29" s="25"/>
    </row>
    <row r="30" spans="1:12" ht="13.5" thickBot="1" x14ac:dyDescent="0.25">
      <c r="A30" s="20"/>
      <c r="B30" s="1"/>
      <c r="C30" s="6" t="s">
        <v>12</v>
      </c>
      <c r="D30" s="7">
        <v>1</v>
      </c>
      <c r="E30" s="24"/>
      <c r="F30" s="25"/>
      <c r="G30" s="25"/>
      <c r="H30" s="25"/>
      <c r="I30" s="25"/>
      <c r="J30" s="25"/>
    </row>
    <row r="31" spans="1:12" ht="13.5" thickBot="1" x14ac:dyDescent="0.25">
      <c r="A31" s="20"/>
      <c r="B31" s="1"/>
      <c r="E31" s="26"/>
      <c r="F31" s="26"/>
      <c r="G31" s="26"/>
      <c r="H31" s="26"/>
      <c r="I31" s="26"/>
      <c r="J31" s="26"/>
      <c r="K31" s="26"/>
      <c r="L31" s="26"/>
    </row>
    <row r="32" spans="1:12" ht="13.5" thickBot="1" x14ac:dyDescent="0.25">
      <c r="A32" s="20" t="s">
        <v>17</v>
      </c>
      <c r="B32" s="1"/>
      <c r="C32" s="4" t="s">
        <v>30</v>
      </c>
      <c r="D32" s="21">
        <f>NPV(RDR,E32:L32)*(1+RDR)</f>
        <v>1.9375019874994523</v>
      </c>
      <c r="E32" s="22">
        <v>0</v>
      </c>
      <c r="F32" s="23">
        <v>0</v>
      </c>
      <c r="G32" s="23">
        <v>0</v>
      </c>
      <c r="H32" s="23">
        <v>0</v>
      </c>
      <c r="I32" s="23">
        <v>0</v>
      </c>
      <c r="J32" s="23">
        <f>$K$7</f>
        <v>2.5</v>
      </c>
      <c r="K32" s="23">
        <v>0</v>
      </c>
      <c r="L32" s="23">
        <v>0</v>
      </c>
    </row>
    <row r="33" spans="1:12" x14ac:dyDescent="0.2">
      <c r="A33" s="20"/>
      <c r="B33" s="1"/>
      <c r="C33" s="4" t="s">
        <v>11</v>
      </c>
      <c r="D33" s="5">
        <f>-PMT(RDR,$B$10,D32,,)</f>
        <v>0.30256711574848139</v>
      </c>
      <c r="E33" s="24"/>
      <c r="F33" s="25"/>
      <c r="G33" s="25"/>
      <c r="H33" s="25"/>
      <c r="I33" s="25"/>
      <c r="J33" s="25"/>
      <c r="K33" s="25"/>
      <c r="L33" s="25"/>
    </row>
    <row r="34" spans="1:12" ht="13.5" thickBot="1" x14ac:dyDescent="0.25">
      <c r="A34" s="20"/>
      <c r="B34" s="1"/>
      <c r="C34" s="6" t="s">
        <v>12</v>
      </c>
      <c r="D34" s="7">
        <v>1</v>
      </c>
      <c r="E34" s="24"/>
      <c r="F34" s="25"/>
      <c r="G34" s="25"/>
      <c r="H34" s="25"/>
      <c r="I34" s="25"/>
      <c r="J34" s="25"/>
      <c r="K34" s="25"/>
      <c r="L34" s="25"/>
    </row>
    <row r="35" spans="1:12" x14ac:dyDescent="0.2">
      <c r="A35" s="20"/>
      <c r="B35" s="1"/>
      <c r="C35" s="6"/>
      <c r="D35" s="25"/>
      <c r="E35" s="24"/>
      <c r="F35" s="25"/>
      <c r="G35" s="25"/>
      <c r="H35" s="25"/>
      <c r="I35" s="25"/>
      <c r="J35" s="25"/>
      <c r="K35" s="25"/>
      <c r="L35" s="25"/>
    </row>
    <row r="37" spans="1:12" x14ac:dyDescent="0.2">
      <c r="A37" s="10" t="s">
        <v>7</v>
      </c>
      <c r="B37" s="11">
        <v>2013</v>
      </c>
      <c r="C37" s="9" t="s">
        <v>28</v>
      </c>
    </row>
    <row r="38" spans="1:12" x14ac:dyDescent="0.2">
      <c r="A38" s="10" t="s">
        <v>1</v>
      </c>
      <c r="B38" s="14">
        <v>7</v>
      </c>
      <c r="C38" s="17"/>
      <c r="D38" s="17" t="s">
        <v>7</v>
      </c>
      <c r="E38" s="17">
        <f>B37</f>
        <v>2013</v>
      </c>
      <c r="F38" s="17">
        <f>E38+1</f>
        <v>2014</v>
      </c>
      <c r="G38" s="17">
        <f t="shared" ref="G38" si="3">F38+1</f>
        <v>2015</v>
      </c>
      <c r="H38" s="17">
        <f t="shared" ref="H38" si="4">G38+1</f>
        <v>2016</v>
      </c>
      <c r="I38" s="17">
        <f t="shared" ref="I38" si="5">H38+1</f>
        <v>2017</v>
      </c>
      <c r="J38" s="17">
        <f t="shared" ref="J38" si="6">I38+1</f>
        <v>2018</v>
      </c>
      <c r="K38" s="17">
        <f t="shared" ref="K38" si="7">J38+1</f>
        <v>2019</v>
      </c>
    </row>
    <row r="39" spans="1:12" ht="39" thickBot="1" x14ac:dyDescent="0.25">
      <c r="A39" s="9" t="s">
        <v>14</v>
      </c>
      <c r="B39" s="1"/>
      <c r="D39" s="3" t="s">
        <v>8</v>
      </c>
      <c r="E39" s="19" t="s">
        <v>9</v>
      </c>
    </row>
    <row r="40" spans="1:12" ht="13.5" thickBot="1" x14ac:dyDescent="0.25">
      <c r="A40" s="20" t="s">
        <v>15</v>
      </c>
      <c r="B40" s="1"/>
      <c r="C40" s="4" t="s">
        <v>10</v>
      </c>
      <c r="D40" s="21">
        <f>NPV(RDR,E40:K40)*(1+RDR)</f>
        <v>16.61571239109773</v>
      </c>
      <c r="E40" s="22">
        <v>1.5</v>
      </c>
      <c r="F40" s="23">
        <v>3</v>
      </c>
      <c r="G40" s="23">
        <v>3</v>
      </c>
      <c r="H40" s="23">
        <v>3</v>
      </c>
      <c r="I40" s="23">
        <v>3</v>
      </c>
      <c r="J40" s="23">
        <v>3</v>
      </c>
      <c r="K40" s="23">
        <v>3</v>
      </c>
    </row>
    <row r="41" spans="1:12" x14ac:dyDescent="0.2">
      <c r="A41" s="20"/>
      <c r="B41" s="1"/>
      <c r="C41" s="4" t="s">
        <v>11</v>
      </c>
      <c r="D41" s="5">
        <f>-PMT(RDR,$B$10,D40,,)</f>
        <v>2.594768008867482</v>
      </c>
      <c r="E41" s="24"/>
      <c r="F41" s="25"/>
      <c r="G41" s="25"/>
      <c r="H41" s="25"/>
      <c r="I41" s="25"/>
      <c r="J41" s="25"/>
      <c r="K41" s="25"/>
    </row>
    <row r="42" spans="1:12" ht="13.5" thickBot="1" x14ac:dyDescent="0.25">
      <c r="A42" s="20"/>
      <c r="B42" s="1"/>
      <c r="C42" s="6" t="s">
        <v>12</v>
      </c>
      <c r="D42" s="7">
        <v>1</v>
      </c>
      <c r="E42" s="24"/>
      <c r="F42" s="25"/>
      <c r="G42" s="25"/>
      <c r="H42" s="25"/>
      <c r="I42" s="25"/>
      <c r="J42" s="25"/>
      <c r="K42" s="25"/>
    </row>
    <row r="43" spans="1:12" ht="13.5" thickBot="1" x14ac:dyDescent="0.25">
      <c r="A43" s="20"/>
      <c r="B43" s="1"/>
      <c r="E43" s="26"/>
      <c r="F43" s="26"/>
      <c r="G43" s="26"/>
      <c r="H43" s="26"/>
      <c r="I43" s="26"/>
      <c r="J43" s="26"/>
      <c r="K43" s="26"/>
    </row>
    <row r="44" spans="1:12" ht="13.5" thickBot="1" x14ac:dyDescent="0.25">
      <c r="A44" s="20" t="s">
        <v>15</v>
      </c>
      <c r="B44" s="1"/>
      <c r="C44" s="4" t="s">
        <v>30</v>
      </c>
      <c r="D44" s="21">
        <f>NPV(RDR,E44:K44)*(1+RDR)</f>
        <v>1.9375019874994523</v>
      </c>
      <c r="E44" s="22">
        <v>0</v>
      </c>
      <c r="F44" s="23">
        <v>0</v>
      </c>
      <c r="G44" s="23">
        <v>0</v>
      </c>
      <c r="H44" s="23">
        <v>0</v>
      </c>
      <c r="I44" s="23">
        <v>0</v>
      </c>
      <c r="J44" s="23">
        <f>$K$7</f>
        <v>2.5</v>
      </c>
      <c r="K44" s="23">
        <v>0</v>
      </c>
    </row>
    <row r="45" spans="1:12" x14ac:dyDescent="0.2">
      <c r="A45" s="20"/>
      <c r="B45" s="1"/>
      <c r="C45" s="4" t="s">
        <v>11</v>
      </c>
      <c r="D45" s="5">
        <f>-PMT(RDR,$B$10,D44,,)</f>
        <v>0.30256711574848139</v>
      </c>
      <c r="E45" s="24"/>
      <c r="F45" s="25"/>
      <c r="G45" s="25"/>
      <c r="H45" s="25"/>
      <c r="I45" s="25"/>
      <c r="J45" s="25"/>
      <c r="K45" s="25"/>
    </row>
    <row r="46" spans="1:12" ht="13.5" thickBot="1" x14ac:dyDescent="0.25">
      <c r="A46" s="20"/>
      <c r="B46" s="1"/>
      <c r="C46" s="6" t="s">
        <v>12</v>
      </c>
      <c r="D46" s="7">
        <v>1</v>
      </c>
      <c r="E46" s="24"/>
      <c r="F46" s="25"/>
      <c r="G46" s="25"/>
      <c r="H46" s="25"/>
      <c r="I46" s="25"/>
      <c r="J46" s="25"/>
      <c r="K46" s="25"/>
    </row>
    <row r="47" spans="1:12" ht="13.5" thickBot="1" x14ac:dyDescent="0.25">
      <c r="A47" s="20"/>
      <c r="B47" s="1"/>
      <c r="C47" s="6"/>
      <c r="D47" s="25"/>
      <c r="E47" s="24"/>
      <c r="F47" s="25"/>
      <c r="G47" s="25"/>
      <c r="H47" s="25"/>
      <c r="I47" s="25"/>
      <c r="J47" s="25"/>
      <c r="K47" s="25"/>
    </row>
    <row r="48" spans="1:12" ht="13.5" thickBot="1" x14ac:dyDescent="0.25">
      <c r="A48" s="20" t="s">
        <v>16</v>
      </c>
      <c r="B48" s="1"/>
      <c r="C48" s="4" t="s">
        <v>10</v>
      </c>
      <c r="D48" s="21">
        <f>NPV(RDR,E48:K48)*(1+RDR)</f>
        <v>16.61571239109773</v>
      </c>
      <c r="E48" s="22">
        <v>1.5</v>
      </c>
      <c r="F48" s="23">
        <v>3</v>
      </c>
      <c r="G48" s="23">
        <v>3</v>
      </c>
      <c r="H48" s="23">
        <v>3</v>
      </c>
      <c r="I48" s="23">
        <v>3</v>
      </c>
      <c r="J48" s="23">
        <v>3</v>
      </c>
      <c r="K48" s="23">
        <v>3</v>
      </c>
    </row>
    <row r="49" spans="1:12" x14ac:dyDescent="0.2">
      <c r="A49" s="20"/>
      <c r="B49" s="1"/>
      <c r="C49" s="4" t="s">
        <v>11</v>
      </c>
      <c r="D49" s="5">
        <f>-PMT(RDR,$B$10,D48,,)</f>
        <v>2.594768008867482</v>
      </c>
      <c r="E49" s="24"/>
      <c r="F49" s="25"/>
      <c r="G49" s="25"/>
      <c r="H49" s="25"/>
      <c r="I49" s="25"/>
      <c r="J49" s="25"/>
      <c r="K49" s="25"/>
    </row>
    <row r="50" spans="1:12" ht="13.5" thickBot="1" x14ac:dyDescent="0.25">
      <c r="A50" s="20"/>
      <c r="B50" s="1"/>
      <c r="C50" s="6" t="s">
        <v>12</v>
      </c>
      <c r="D50" s="7">
        <v>1</v>
      </c>
      <c r="E50" s="24"/>
      <c r="F50" s="25"/>
      <c r="G50" s="25"/>
      <c r="H50" s="25"/>
      <c r="I50" s="25"/>
      <c r="J50" s="25"/>
      <c r="K50" s="25"/>
    </row>
    <row r="51" spans="1:12" ht="13.5" thickBot="1" x14ac:dyDescent="0.25">
      <c r="A51" s="20"/>
      <c r="B51" s="1"/>
      <c r="E51" s="26"/>
      <c r="F51" s="26"/>
      <c r="G51" s="26"/>
      <c r="H51" s="26"/>
      <c r="I51" s="26"/>
      <c r="J51" s="26"/>
      <c r="K51" s="26"/>
    </row>
    <row r="52" spans="1:12" ht="13.5" thickBot="1" x14ac:dyDescent="0.25">
      <c r="A52" s="20" t="s">
        <v>16</v>
      </c>
      <c r="B52" s="1"/>
      <c r="C52" s="4" t="s">
        <v>30</v>
      </c>
      <c r="D52" s="21">
        <f>NPV(RDR,E52:K52)*(1+RDR)</f>
        <v>1.9375019874994523</v>
      </c>
      <c r="E52" s="22">
        <v>0</v>
      </c>
      <c r="F52" s="23">
        <v>0</v>
      </c>
      <c r="G52" s="23">
        <v>0</v>
      </c>
      <c r="H52" s="23">
        <v>0</v>
      </c>
      <c r="I52" s="23">
        <v>0</v>
      </c>
      <c r="J52" s="23">
        <f>$K$7</f>
        <v>2.5</v>
      </c>
      <c r="K52" s="23">
        <v>0</v>
      </c>
    </row>
    <row r="53" spans="1:12" x14ac:dyDescent="0.2">
      <c r="A53" s="20"/>
      <c r="B53" s="1"/>
      <c r="C53" s="4" t="s">
        <v>11</v>
      </c>
      <c r="D53" s="5">
        <f>-PMT(RDR,$B$10,D52,,)</f>
        <v>0.30256711574848139</v>
      </c>
      <c r="E53" s="24"/>
      <c r="F53" s="25"/>
      <c r="G53" s="25"/>
      <c r="H53" s="25"/>
      <c r="I53" s="25"/>
      <c r="J53" s="25"/>
      <c r="K53" s="25"/>
    </row>
    <row r="54" spans="1:12" ht="13.5" thickBot="1" x14ac:dyDescent="0.25">
      <c r="A54" s="20"/>
      <c r="B54" s="1"/>
      <c r="C54" s="6" t="s">
        <v>12</v>
      </c>
      <c r="D54" s="7">
        <v>1</v>
      </c>
      <c r="E54" s="24"/>
      <c r="F54" s="25"/>
      <c r="G54" s="25"/>
      <c r="H54" s="25"/>
      <c r="I54" s="25"/>
      <c r="J54" s="25"/>
      <c r="K54" s="25"/>
    </row>
    <row r="55" spans="1:12" ht="13.5" thickBot="1" x14ac:dyDescent="0.25">
      <c r="A55" s="20"/>
      <c r="B55" s="1"/>
      <c r="C55" s="6"/>
      <c r="D55" s="25"/>
      <c r="E55" s="24"/>
      <c r="F55" s="25"/>
      <c r="G55" s="25"/>
      <c r="H55" s="25"/>
      <c r="I55" s="25"/>
      <c r="J55" s="25"/>
      <c r="K55" s="25"/>
    </row>
    <row r="56" spans="1:12" ht="13.5" thickBot="1" x14ac:dyDescent="0.25">
      <c r="A56" s="20" t="s">
        <v>17</v>
      </c>
      <c r="B56" s="1"/>
      <c r="C56" s="4" t="s">
        <v>10</v>
      </c>
      <c r="D56" s="21">
        <f>NPV(RDR,E56:K56)*(1+RDR)</f>
        <v>15.615712391097732</v>
      </c>
      <c r="E56" s="22">
        <v>0.5</v>
      </c>
      <c r="F56" s="23">
        <v>3</v>
      </c>
      <c r="G56" s="23">
        <v>3</v>
      </c>
      <c r="H56" s="23">
        <v>3</v>
      </c>
      <c r="I56" s="23">
        <v>3</v>
      </c>
      <c r="J56" s="23">
        <v>3</v>
      </c>
      <c r="K56" s="23">
        <v>3</v>
      </c>
    </row>
    <row r="57" spans="1:12" x14ac:dyDescent="0.2">
      <c r="A57" s="20"/>
      <c r="B57" s="1"/>
      <c r="C57" s="4" t="s">
        <v>11</v>
      </c>
      <c r="D57" s="5">
        <f>-PMT(RDR,$B$10,D56,,)</f>
        <v>2.4386044964165996</v>
      </c>
      <c r="E57" s="24"/>
      <c r="F57" s="25"/>
      <c r="G57" s="25"/>
      <c r="H57" s="25"/>
      <c r="I57" s="25"/>
      <c r="J57" s="25"/>
    </row>
    <row r="58" spans="1:12" ht="13.5" thickBot="1" x14ac:dyDescent="0.25">
      <c r="A58" s="20"/>
      <c r="B58" s="1"/>
      <c r="C58" s="6" t="s">
        <v>12</v>
      </c>
      <c r="D58" s="7">
        <v>1</v>
      </c>
      <c r="E58" s="24"/>
      <c r="F58" s="25"/>
      <c r="G58" s="25"/>
      <c r="H58" s="25"/>
      <c r="I58" s="25"/>
      <c r="J58" s="25"/>
    </row>
    <row r="59" spans="1:12" ht="13.5" thickBot="1" x14ac:dyDescent="0.25">
      <c r="A59" s="20"/>
      <c r="B59" s="1"/>
      <c r="E59" s="26"/>
      <c r="F59" s="26"/>
      <c r="G59" s="26"/>
      <c r="H59" s="26"/>
      <c r="I59" s="26"/>
      <c r="J59" s="26"/>
      <c r="K59" s="26"/>
    </row>
    <row r="60" spans="1:12" ht="13.5" thickBot="1" x14ac:dyDescent="0.25">
      <c r="A60" s="20" t="s">
        <v>17</v>
      </c>
      <c r="B60" s="1"/>
      <c r="C60" s="4" t="s">
        <v>30</v>
      </c>
      <c r="D60" s="21">
        <f>NPV(RDR,E60:K60)*(1+RDR)</f>
        <v>1.9375019874994523</v>
      </c>
      <c r="E60" s="22">
        <v>0</v>
      </c>
      <c r="F60" s="23">
        <v>0</v>
      </c>
      <c r="G60" s="23">
        <v>0</v>
      </c>
      <c r="H60" s="23">
        <v>0</v>
      </c>
      <c r="I60" s="23">
        <v>0</v>
      </c>
      <c r="J60" s="23">
        <f>$K$7</f>
        <v>2.5</v>
      </c>
      <c r="K60" s="23">
        <v>0</v>
      </c>
    </row>
    <row r="61" spans="1:12" x14ac:dyDescent="0.2">
      <c r="A61" s="20"/>
      <c r="B61" s="1"/>
      <c r="C61" s="4" t="s">
        <v>11</v>
      </c>
      <c r="D61" s="5">
        <f>-PMT(RDR,$B$10,D60,,)</f>
        <v>0.30256711574848139</v>
      </c>
      <c r="E61" s="24"/>
      <c r="F61" s="25"/>
      <c r="G61" s="25"/>
      <c r="H61" s="25"/>
      <c r="I61" s="25"/>
      <c r="J61" s="25"/>
      <c r="K61" s="25"/>
    </row>
    <row r="62" spans="1:12" ht="13.5" thickBot="1" x14ac:dyDescent="0.25">
      <c r="A62" s="20"/>
      <c r="B62" s="1"/>
      <c r="C62" s="6" t="s">
        <v>12</v>
      </c>
      <c r="D62" s="7">
        <v>1</v>
      </c>
      <c r="E62" s="24"/>
      <c r="F62" s="25"/>
      <c r="G62" s="25"/>
      <c r="H62" s="25"/>
      <c r="I62" s="25"/>
      <c r="J62" s="25"/>
      <c r="K62" s="25"/>
    </row>
    <row r="63" spans="1:12" x14ac:dyDescent="0.2">
      <c r="A63" s="20"/>
      <c r="B63" s="1"/>
      <c r="C63" s="6"/>
      <c r="D63" s="24"/>
      <c r="E63" s="24"/>
      <c r="F63" s="25"/>
      <c r="G63" s="25"/>
      <c r="H63" s="25"/>
      <c r="I63" s="25"/>
      <c r="J63" s="25"/>
      <c r="K63" s="25"/>
      <c r="L63" s="25"/>
    </row>
    <row r="64" spans="1:12" x14ac:dyDescent="0.2">
      <c r="A64" s="10" t="s">
        <v>7</v>
      </c>
      <c r="B64" s="11">
        <v>2014</v>
      </c>
      <c r="C64" s="9" t="s">
        <v>29</v>
      </c>
    </row>
    <row r="65" spans="1:10" x14ac:dyDescent="0.2">
      <c r="A65" s="10" t="s">
        <v>1</v>
      </c>
      <c r="B65" s="14">
        <v>6</v>
      </c>
      <c r="C65" s="17"/>
      <c r="D65" s="17" t="s">
        <v>7</v>
      </c>
      <c r="E65" s="17">
        <f>B64</f>
        <v>2014</v>
      </c>
      <c r="F65" s="17">
        <f>E65+1</f>
        <v>2015</v>
      </c>
      <c r="G65" s="17">
        <f t="shared" ref="G65" si="8">F65+1</f>
        <v>2016</v>
      </c>
      <c r="H65" s="17">
        <f t="shared" ref="H65" si="9">G65+1</f>
        <v>2017</v>
      </c>
      <c r="I65" s="17">
        <f t="shared" ref="I65" si="10">H65+1</f>
        <v>2018</v>
      </c>
      <c r="J65" s="17">
        <f t="shared" ref="J65" si="11">I65+1</f>
        <v>2019</v>
      </c>
    </row>
    <row r="66" spans="1:10" ht="39" thickBot="1" x14ac:dyDescent="0.25">
      <c r="A66" s="9" t="s">
        <v>14</v>
      </c>
      <c r="B66" s="1"/>
      <c r="D66" s="3" t="s">
        <v>8</v>
      </c>
      <c r="E66" s="19" t="s">
        <v>9</v>
      </c>
    </row>
    <row r="67" spans="1:10" ht="13.5" thickBot="1" x14ac:dyDescent="0.25">
      <c r="A67" s="20" t="s">
        <v>15</v>
      </c>
      <c r="B67" s="1"/>
      <c r="C67" s="4" t="s">
        <v>10</v>
      </c>
      <c r="D67" s="21">
        <f>NPV(RDR,E67:J67)*(1+RDR)</f>
        <v>14.406264149152143</v>
      </c>
      <c r="E67" s="22">
        <v>1.5</v>
      </c>
      <c r="F67" s="23">
        <v>3</v>
      </c>
      <c r="G67" s="23">
        <v>3</v>
      </c>
      <c r="H67" s="23">
        <v>3</v>
      </c>
      <c r="I67" s="23">
        <v>3</v>
      </c>
      <c r="J67" s="23">
        <v>3</v>
      </c>
    </row>
    <row r="68" spans="1:10" x14ac:dyDescent="0.2">
      <c r="A68" s="20"/>
      <c r="B68" s="1"/>
      <c r="C68" s="4" t="s">
        <v>11</v>
      </c>
      <c r="D68" s="5">
        <f>-PMT(RDR,$B$10,D67,,)</f>
        <v>2.2497328108268309</v>
      </c>
      <c r="E68" s="24"/>
      <c r="F68" s="25"/>
      <c r="G68" s="25"/>
      <c r="H68" s="25"/>
      <c r="I68" s="25"/>
      <c r="J68" s="25"/>
    </row>
    <row r="69" spans="1:10" ht="13.5" thickBot="1" x14ac:dyDescent="0.25">
      <c r="A69" s="20"/>
      <c r="B69" s="1"/>
      <c r="C69" s="6" t="s">
        <v>12</v>
      </c>
      <c r="D69" s="7">
        <v>1</v>
      </c>
      <c r="E69" s="24"/>
      <c r="F69" s="25"/>
      <c r="G69" s="25"/>
      <c r="H69" s="25"/>
      <c r="I69" s="25"/>
      <c r="J69" s="25"/>
    </row>
    <row r="70" spans="1:10" ht="13.5" thickBot="1" x14ac:dyDescent="0.25">
      <c r="A70" s="20"/>
      <c r="B70" s="1"/>
      <c r="E70" s="26"/>
      <c r="F70" s="26"/>
      <c r="G70" s="26"/>
      <c r="H70" s="26"/>
      <c r="I70" s="26"/>
      <c r="J70" s="26"/>
    </row>
    <row r="71" spans="1:10" ht="13.5" thickBot="1" x14ac:dyDescent="0.25">
      <c r="A71" s="20" t="s">
        <v>15</v>
      </c>
      <c r="B71" s="1"/>
      <c r="C71" s="4" t="s">
        <v>30</v>
      </c>
      <c r="D71" s="21">
        <f>NPV(RDR,E71:J71)*(1+RDR)</f>
        <v>1.9375019874994523</v>
      </c>
      <c r="E71" s="22">
        <v>0</v>
      </c>
      <c r="F71" s="23">
        <v>0</v>
      </c>
      <c r="G71" s="23">
        <v>0</v>
      </c>
      <c r="H71" s="23">
        <v>0</v>
      </c>
      <c r="I71" s="23">
        <v>0</v>
      </c>
      <c r="J71" s="23">
        <f>$K$7</f>
        <v>2.5</v>
      </c>
    </row>
    <row r="72" spans="1:10" x14ac:dyDescent="0.2">
      <c r="A72" s="20"/>
      <c r="B72" s="1"/>
      <c r="C72" s="4" t="s">
        <v>11</v>
      </c>
      <c r="D72" s="5">
        <f>-PMT(RDR,$B$10,D71,,)</f>
        <v>0.30256711574848139</v>
      </c>
      <c r="E72" s="24"/>
      <c r="F72" s="25"/>
      <c r="G72" s="25"/>
      <c r="H72" s="25"/>
      <c r="I72" s="25"/>
      <c r="J72" s="25"/>
    </row>
    <row r="73" spans="1:10" ht="13.5" thickBot="1" x14ac:dyDescent="0.25">
      <c r="A73" s="20"/>
      <c r="B73" s="1"/>
      <c r="C73" s="6" t="s">
        <v>12</v>
      </c>
      <c r="D73" s="7">
        <v>1</v>
      </c>
      <c r="E73" s="24"/>
      <c r="F73" s="25"/>
      <c r="G73" s="25"/>
      <c r="H73" s="25"/>
      <c r="I73" s="25"/>
      <c r="J73" s="25"/>
    </row>
    <row r="74" spans="1:10" ht="13.5" thickBot="1" x14ac:dyDescent="0.25">
      <c r="A74" s="20"/>
      <c r="B74" s="1"/>
      <c r="C74" s="6"/>
      <c r="D74" s="25"/>
      <c r="E74" s="24"/>
      <c r="F74" s="25"/>
      <c r="G74" s="25"/>
      <c r="H74" s="25"/>
      <c r="I74" s="25"/>
      <c r="J74" s="25"/>
    </row>
    <row r="75" spans="1:10" ht="13.5" thickBot="1" x14ac:dyDescent="0.25">
      <c r="A75" s="20" t="s">
        <v>16</v>
      </c>
      <c r="B75" s="1"/>
      <c r="C75" s="4" t="s">
        <v>10</v>
      </c>
      <c r="D75" s="21">
        <f>NPV(RDR,E75:J75)*(1+RDR)</f>
        <v>14.406264149152143</v>
      </c>
      <c r="E75" s="22">
        <v>1.5</v>
      </c>
      <c r="F75" s="23">
        <v>3</v>
      </c>
      <c r="G75" s="23">
        <v>3</v>
      </c>
      <c r="H75" s="23">
        <v>3</v>
      </c>
      <c r="I75" s="23">
        <v>3</v>
      </c>
      <c r="J75" s="23">
        <v>3</v>
      </c>
    </row>
    <row r="76" spans="1:10" x14ac:dyDescent="0.2">
      <c r="A76" s="20"/>
      <c r="B76" s="1"/>
      <c r="C76" s="4" t="s">
        <v>11</v>
      </c>
      <c r="D76" s="5">
        <f>-PMT(RDR,$B$10,D75,,)</f>
        <v>2.2497328108268309</v>
      </c>
      <c r="E76" s="24"/>
      <c r="F76" s="25"/>
      <c r="G76" s="25"/>
      <c r="H76" s="25"/>
      <c r="I76" s="25"/>
      <c r="J76" s="25"/>
    </row>
    <row r="77" spans="1:10" ht="13.5" thickBot="1" x14ac:dyDescent="0.25">
      <c r="A77" s="20"/>
      <c r="B77" s="1"/>
      <c r="C77" s="6" t="s">
        <v>12</v>
      </c>
      <c r="D77" s="7">
        <v>1</v>
      </c>
      <c r="E77" s="24"/>
      <c r="F77" s="25"/>
      <c r="G77" s="25"/>
      <c r="H77" s="25"/>
      <c r="I77" s="25"/>
      <c r="J77" s="25"/>
    </row>
    <row r="78" spans="1:10" ht="13.5" thickBot="1" x14ac:dyDescent="0.25">
      <c r="A78" s="20"/>
      <c r="B78" s="1"/>
      <c r="E78" s="26"/>
      <c r="F78" s="26"/>
      <c r="G78" s="26"/>
      <c r="H78" s="26"/>
      <c r="I78" s="26"/>
      <c r="J78" s="26"/>
    </row>
    <row r="79" spans="1:10" ht="13.5" thickBot="1" x14ac:dyDescent="0.25">
      <c r="A79" s="20" t="s">
        <v>16</v>
      </c>
      <c r="B79" s="1"/>
      <c r="C79" s="4" t="s">
        <v>30</v>
      </c>
      <c r="D79" s="21">
        <f>NPV(RDR,E79:J79)*(1+RDR)</f>
        <v>1.9375019874994523</v>
      </c>
      <c r="E79" s="22">
        <v>0</v>
      </c>
      <c r="F79" s="23">
        <v>0</v>
      </c>
      <c r="G79" s="23">
        <v>0</v>
      </c>
      <c r="H79" s="23">
        <v>0</v>
      </c>
      <c r="I79" s="23">
        <v>0</v>
      </c>
      <c r="J79" s="23">
        <f>$K$7</f>
        <v>2.5</v>
      </c>
    </row>
    <row r="80" spans="1:10" x14ac:dyDescent="0.2">
      <c r="A80" s="20"/>
      <c r="B80" s="1"/>
      <c r="C80" s="4" t="s">
        <v>11</v>
      </c>
      <c r="D80" s="5">
        <f>-PMT(RDR,$B$10,D79,,)</f>
        <v>0.30256711574848139</v>
      </c>
      <c r="E80" s="24"/>
      <c r="F80" s="25"/>
      <c r="G80" s="25"/>
      <c r="H80" s="25"/>
      <c r="I80" s="25"/>
      <c r="J80" s="25"/>
    </row>
    <row r="81" spans="1:14" ht="13.5" thickBot="1" x14ac:dyDescent="0.25">
      <c r="A81" s="20"/>
      <c r="B81" s="1"/>
      <c r="C81" s="6" t="s">
        <v>12</v>
      </c>
      <c r="D81" s="7">
        <v>1</v>
      </c>
      <c r="E81" s="24"/>
      <c r="F81" s="25"/>
      <c r="G81" s="25"/>
      <c r="H81" s="25"/>
      <c r="I81" s="25"/>
      <c r="J81" s="25"/>
    </row>
    <row r="82" spans="1:14" ht="13.5" thickBot="1" x14ac:dyDescent="0.25">
      <c r="A82" s="20"/>
      <c r="B82" s="1"/>
      <c r="C82" s="6"/>
      <c r="D82" s="25"/>
      <c r="E82" s="24"/>
      <c r="F82" s="25"/>
      <c r="G82" s="25"/>
      <c r="H82" s="25"/>
      <c r="I82" s="25"/>
      <c r="J82" s="25"/>
    </row>
    <row r="83" spans="1:14" ht="13.5" thickBot="1" x14ac:dyDescent="0.25">
      <c r="A83" s="20" t="s">
        <v>17</v>
      </c>
      <c r="B83" s="1"/>
      <c r="C83" s="4" t="s">
        <v>10</v>
      </c>
      <c r="D83" s="21">
        <f>NPV(RDR,E83:J83)*(1+RDR)</f>
        <v>14.406264149152143</v>
      </c>
      <c r="E83" s="22">
        <v>1.5</v>
      </c>
      <c r="F83" s="23">
        <v>3</v>
      </c>
      <c r="G83" s="23">
        <v>3</v>
      </c>
      <c r="H83" s="23">
        <v>3</v>
      </c>
      <c r="I83" s="23">
        <v>3</v>
      </c>
      <c r="J83" s="23">
        <v>3</v>
      </c>
    </row>
    <row r="84" spans="1:14" x14ac:dyDescent="0.2">
      <c r="A84" s="20"/>
      <c r="B84" s="1"/>
      <c r="C84" s="4" t="s">
        <v>11</v>
      </c>
      <c r="D84" s="5">
        <f>-PMT(RDR,$B$10,D83,,)</f>
        <v>2.2497328108268309</v>
      </c>
      <c r="E84" s="24"/>
      <c r="F84" s="25"/>
      <c r="G84" s="25"/>
      <c r="H84" s="25"/>
      <c r="I84" s="25"/>
      <c r="J84" s="25"/>
    </row>
    <row r="85" spans="1:14" ht="13.5" thickBot="1" x14ac:dyDescent="0.25">
      <c r="A85" s="20"/>
      <c r="B85" s="1"/>
      <c r="C85" s="6" t="s">
        <v>12</v>
      </c>
      <c r="D85" s="7">
        <v>1</v>
      </c>
      <c r="E85" s="24"/>
      <c r="F85" s="25"/>
      <c r="G85" s="25"/>
      <c r="H85" s="25"/>
      <c r="I85" s="25"/>
      <c r="J85" s="25"/>
    </row>
    <row r="86" spans="1:14" ht="13.5" thickBot="1" x14ac:dyDescent="0.25">
      <c r="A86" s="20"/>
      <c r="B86" s="1"/>
      <c r="E86" s="26"/>
      <c r="F86" s="26"/>
      <c r="G86" s="26"/>
      <c r="H86" s="26"/>
      <c r="I86" s="26"/>
      <c r="J86" s="26"/>
    </row>
    <row r="87" spans="1:14" ht="13.5" thickBot="1" x14ac:dyDescent="0.25">
      <c r="A87" s="20" t="s">
        <v>17</v>
      </c>
      <c r="B87" s="1"/>
      <c r="C87" s="4" t="s">
        <v>30</v>
      </c>
      <c r="D87" s="21">
        <f>NPV(RDR,E87:J87)*(1+RDR)</f>
        <v>1.9375019874994523</v>
      </c>
      <c r="E87" s="22">
        <v>0</v>
      </c>
      <c r="F87" s="23">
        <v>0</v>
      </c>
      <c r="G87" s="23">
        <v>0</v>
      </c>
      <c r="H87" s="23">
        <v>0</v>
      </c>
      <c r="I87" s="23">
        <v>0</v>
      </c>
      <c r="J87" s="23">
        <f>$K$7</f>
        <v>2.5</v>
      </c>
    </row>
    <row r="88" spans="1:14" x14ac:dyDescent="0.2">
      <c r="A88" s="20"/>
      <c r="B88" s="1"/>
      <c r="C88" s="4" t="s">
        <v>11</v>
      </c>
      <c r="D88" s="5">
        <f>-PMT(RDR,$B$10,D87,,)</f>
        <v>0.30256711574848139</v>
      </c>
      <c r="E88" s="24"/>
      <c r="F88" s="25"/>
      <c r="G88" s="25"/>
      <c r="H88" s="25"/>
      <c r="I88" s="25"/>
      <c r="J88" s="25"/>
    </row>
    <row r="89" spans="1:14" ht="13.5" thickBot="1" x14ac:dyDescent="0.25">
      <c r="A89" s="20"/>
      <c r="B89" s="1"/>
      <c r="C89" s="6" t="s">
        <v>12</v>
      </c>
      <c r="D89" s="7">
        <v>1</v>
      </c>
      <c r="E89" s="24"/>
      <c r="F89" s="25"/>
      <c r="G89" s="25"/>
      <c r="H89" s="25"/>
      <c r="I89" s="25"/>
      <c r="J89" s="25"/>
    </row>
    <row r="90" spans="1:14" x14ac:dyDescent="0.2">
      <c r="A90" s="20"/>
      <c r="B90" s="1"/>
      <c r="C90" s="6"/>
      <c r="D90" s="24"/>
      <c r="E90" s="24"/>
      <c r="F90" s="25"/>
      <c r="G90" s="25"/>
      <c r="H90" s="25"/>
      <c r="I90" s="25"/>
      <c r="J90" s="25"/>
      <c r="K90" s="25"/>
      <c r="L90" s="25"/>
    </row>
    <row r="91" spans="1:14" ht="15" customHeight="1" x14ac:dyDescent="0.2">
      <c r="C91" s="88" t="s">
        <v>14</v>
      </c>
      <c r="D91" s="89" t="s">
        <v>13</v>
      </c>
      <c r="E91" s="89"/>
      <c r="F91" s="89"/>
      <c r="G91" s="89"/>
      <c r="J91" s="88" t="s">
        <v>14</v>
      </c>
      <c r="K91" s="89" t="s">
        <v>34</v>
      </c>
      <c r="L91" s="89"/>
      <c r="M91" s="89"/>
      <c r="N91" s="89"/>
    </row>
    <row r="92" spans="1:14" ht="15" customHeight="1" x14ac:dyDescent="0.2">
      <c r="C92" s="88"/>
      <c r="D92" s="89" t="s">
        <v>31</v>
      </c>
      <c r="E92" s="89"/>
      <c r="F92" s="89"/>
      <c r="G92" s="27" t="s">
        <v>32</v>
      </c>
      <c r="J92" s="88"/>
      <c r="K92" s="89" t="s">
        <v>31</v>
      </c>
      <c r="L92" s="89"/>
      <c r="M92" s="89"/>
      <c r="N92" s="27" t="s">
        <v>32</v>
      </c>
    </row>
    <row r="93" spans="1:14" ht="38.25" x14ac:dyDescent="0.2">
      <c r="C93" s="88"/>
      <c r="D93" s="28" t="s">
        <v>25</v>
      </c>
      <c r="E93" s="28" t="s">
        <v>26</v>
      </c>
      <c r="F93" s="28" t="s">
        <v>27</v>
      </c>
      <c r="G93" s="29" t="s">
        <v>33</v>
      </c>
      <c r="J93" s="88"/>
      <c r="K93" s="28" t="s">
        <v>25</v>
      </c>
      <c r="L93" s="28" t="s">
        <v>26</v>
      </c>
      <c r="M93" s="28" t="s">
        <v>27</v>
      </c>
      <c r="N93" s="29" t="s">
        <v>33</v>
      </c>
    </row>
    <row r="94" spans="1:14" x14ac:dyDescent="0.2">
      <c r="C94" s="30" t="s">
        <v>15</v>
      </c>
      <c r="D94" s="31">
        <f>D13</f>
        <v>2.922654731323675</v>
      </c>
      <c r="E94" s="31">
        <f>D41</f>
        <v>2.594768008867482</v>
      </c>
      <c r="F94" s="31">
        <f>D68</f>
        <v>2.2497328108268309</v>
      </c>
      <c r="G94" s="93">
        <f>D88</f>
        <v>0.30256711574848139</v>
      </c>
      <c r="J94" s="30" t="s">
        <v>15</v>
      </c>
      <c r="K94" s="31">
        <f>D12</f>
        <v>18.715349606668944</v>
      </c>
      <c r="L94" s="31">
        <f>D40</f>
        <v>16.61571239109773</v>
      </c>
      <c r="M94" s="31">
        <f>D67</f>
        <v>14.406264149152143</v>
      </c>
      <c r="N94" s="93">
        <f>D87</f>
        <v>1.9375019874994523</v>
      </c>
    </row>
    <row r="95" spans="1:14" x14ac:dyDescent="0.2">
      <c r="C95" s="30" t="s">
        <v>16</v>
      </c>
      <c r="D95" s="31">
        <f>D21</f>
        <v>2.7664912188727917</v>
      </c>
      <c r="E95" s="31">
        <f>D49</f>
        <v>2.594768008867482</v>
      </c>
      <c r="F95" s="31">
        <f>D76</f>
        <v>2.2497328108268309</v>
      </c>
      <c r="G95" s="93"/>
      <c r="J95" s="30" t="s">
        <v>16</v>
      </c>
      <c r="K95" s="31">
        <f>D20</f>
        <v>17.715349606668944</v>
      </c>
      <c r="L95" s="31">
        <f>D48</f>
        <v>16.61571239109773</v>
      </c>
      <c r="M95" s="31">
        <f>D75</f>
        <v>14.406264149152143</v>
      </c>
      <c r="N95" s="93"/>
    </row>
    <row r="96" spans="1:14" x14ac:dyDescent="0.2">
      <c r="C96" s="30" t="s">
        <v>23</v>
      </c>
      <c r="D96" s="31">
        <f>D29</f>
        <v>2.4696870519035192</v>
      </c>
      <c r="E96" s="31">
        <f>D57</f>
        <v>2.4386044964165996</v>
      </c>
      <c r="F96" s="31">
        <f>D84</f>
        <v>2.2497328108268309</v>
      </c>
      <c r="G96" s="93"/>
      <c r="J96" s="30" t="s">
        <v>23</v>
      </c>
      <c r="K96" s="31">
        <f>D28</f>
        <v>15.814750918082042</v>
      </c>
      <c r="L96" s="31">
        <f>D56</f>
        <v>15.615712391097732</v>
      </c>
      <c r="M96" s="31">
        <f>D83</f>
        <v>14.406264149152143</v>
      </c>
      <c r="N96" s="93"/>
    </row>
    <row r="97" spans="1:14" x14ac:dyDescent="0.2">
      <c r="C97" s="30" t="s">
        <v>24</v>
      </c>
      <c r="D97" s="31">
        <f>D29</f>
        <v>2.4696870519035192</v>
      </c>
      <c r="E97" s="31">
        <f>D57</f>
        <v>2.4386044964165996</v>
      </c>
      <c r="F97" s="31">
        <f>D84</f>
        <v>2.2497328108268309</v>
      </c>
      <c r="G97" s="93"/>
      <c r="J97" s="30" t="s">
        <v>24</v>
      </c>
      <c r="K97" s="31">
        <f>D28</f>
        <v>15.814750918082042</v>
      </c>
      <c r="L97" s="31">
        <f>D56</f>
        <v>15.615712391097732</v>
      </c>
      <c r="M97" s="31">
        <f>D83</f>
        <v>14.406264149152143</v>
      </c>
      <c r="N97" s="93"/>
    </row>
    <row r="99" spans="1:14" ht="15" customHeight="1" x14ac:dyDescent="0.2">
      <c r="A99" s="3" t="s">
        <v>39</v>
      </c>
      <c r="C99" s="88" t="s">
        <v>14</v>
      </c>
      <c r="D99" s="89" t="s">
        <v>13</v>
      </c>
      <c r="E99" s="89"/>
      <c r="F99" s="89"/>
      <c r="G99" s="89"/>
      <c r="J99" s="88" t="s">
        <v>14</v>
      </c>
      <c r="K99" s="89" t="s">
        <v>34</v>
      </c>
      <c r="L99" s="89"/>
      <c r="M99" s="89"/>
      <c r="N99" s="89"/>
    </row>
    <row r="100" spans="1:14" ht="15" customHeight="1" x14ac:dyDescent="0.2">
      <c r="A100" s="3"/>
      <c r="C100" s="88"/>
      <c r="D100" s="89" t="s">
        <v>31</v>
      </c>
      <c r="E100" s="89"/>
      <c r="F100" s="89"/>
      <c r="G100" s="27" t="s">
        <v>32</v>
      </c>
      <c r="J100" s="88"/>
      <c r="K100" s="89" t="s">
        <v>31</v>
      </c>
      <c r="L100" s="89"/>
      <c r="M100" s="89"/>
      <c r="N100" s="27" t="s">
        <v>32</v>
      </c>
    </row>
    <row r="101" spans="1:14" ht="45" customHeight="1" x14ac:dyDescent="0.2">
      <c r="C101" s="88"/>
      <c r="D101" s="28" t="s">
        <v>25</v>
      </c>
      <c r="E101" s="28" t="s">
        <v>26</v>
      </c>
      <c r="F101" s="28" t="s">
        <v>27</v>
      </c>
      <c r="G101" s="29" t="s">
        <v>33</v>
      </c>
      <c r="J101" s="88"/>
      <c r="K101" s="28" t="s">
        <v>25</v>
      </c>
      <c r="L101" s="28" t="s">
        <v>26</v>
      </c>
      <c r="M101" s="28" t="s">
        <v>27</v>
      </c>
      <c r="N101" s="29" t="s">
        <v>33</v>
      </c>
    </row>
    <row r="102" spans="1:14" x14ac:dyDescent="0.2">
      <c r="C102" s="30" t="s">
        <v>15</v>
      </c>
      <c r="D102" s="31">
        <f>D94*0.98</f>
        <v>2.8642016366972016</v>
      </c>
      <c r="E102" s="31">
        <f t="shared" ref="E102:F102" si="12">E94*0.98</f>
        <v>2.5428726486901323</v>
      </c>
      <c r="F102" s="31">
        <f t="shared" si="12"/>
        <v>2.2047381546102942</v>
      </c>
      <c r="G102" s="90">
        <f>G94*0.98</f>
        <v>0.29651577343351176</v>
      </c>
      <c r="J102" s="30" t="s">
        <v>15</v>
      </c>
      <c r="K102" s="31">
        <f>K94*0.98</f>
        <v>18.341042614535564</v>
      </c>
      <c r="L102" s="31">
        <f t="shared" ref="L102:M102" si="13">L94*0.98</f>
        <v>16.283398143275775</v>
      </c>
      <c r="M102" s="31">
        <f t="shared" si="13"/>
        <v>14.118138866169101</v>
      </c>
      <c r="N102" s="90">
        <f>N94*0.98</f>
        <v>1.8987519477494632</v>
      </c>
    </row>
    <row r="103" spans="1:14" x14ac:dyDescent="0.2">
      <c r="C103" s="30" t="s">
        <v>16</v>
      </c>
      <c r="D103" s="31">
        <f t="shared" ref="D103:F103" si="14">D95*0.98</f>
        <v>2.7111613944953357</v>
      </c>
      <c r="E103" s="31">
        <f t="shared" si="14"/>
        <v>2.5428726486901323</v>
      </c>
      <c r="F103" s="31">
        <f t="shared" si="14"/>
        <v>2.2047381546102942</v>
      </c>
      <c r="G103" s="91"/>
      <c r="J103" s="30" t="s">
        <v>16</v>
      </c>
      <c r="K103" s="31">
        <f t="shared" ref="K103:M105" si="15">K95*0.98</f>
        <v>17.361042614535567</v>
      </c>
      <c r="L103" s="31">
        <f t="shared" si="15"/>
        <v>16.283398143275775</v>
      </c>
      <c r="M103" s="31">
        <f t="shared" si="15"/>
        <v>14.118138866169101</v>
      </c>
      <c r="N103" s="91"/>
    </row>
    <row r="104" spans="1:14" x14ac:dyDescent="0.2">
      <c r="C104" s="30" t="s">
        <v>23</v>
      </c>
      <c r="D104" s="31">
        <f t="shared" ref="D104:F104" si="16">D96*0.98</f>
        <v>2.420293310865449</v>
      </c>
      <c r="E104" s="31">
        <f t="shared" si="16"/>
        <v>2.3898324064882677</v>
      </c>
      <c r="F104" s="31">
        <f t="shared" si="16"/>
        <v>2.2047381546102942</v>
      </c>
      <c r="G104" s="91"/>
      <c r="J104" s="30" t="s">
        <v>23</v>
      </c>
      <c r="K104" s="31">
        <f t="shared" si="15"/>
        <v>15.498455899720401</v>
      </c>
      <c r="L104" s="31">
        <f t="shared" si="15"/>
        <v>15.303398143275777</v>
      </c>
      <c r="M104" s="31">
        <f t="shared" si="15"/>
        <v>14.118138866169101</v>
      </c>
      <c r="N104" s="91"/>
    </row>
    <row r="105" spans="1:14" x14ac:dyDescent="0.2">
      <c r="C105" s="30" t="s">
        <v>24</v>
      </c>
      <c r="D105" s="31">
        <f t="shared" ref="D105:F105" si="17">D97*0.98</f>
        <v>2.420293310865449</v>
      </c>
      <c r="E105" s="31">
        <f t="shared" si="17"/>
        <v>2.3898324064882677</v>
      </c>
      <c r="F105" s="31">
        <f t="shared" si="17"/>
        <v>2.2047381546102942</v>
      </c>
      <c r="G105" s="92"/>
      <c r="J105" s="30" t="s">
        <v>24</v>
      </c>
      <c r="K105" s="31">
        <f t="shared" si="15"/>
        <v>15.498455899720401</v>
      </c>
      <c r="L105" s="31">
        <f t="shared" si="15"/>
        <v>15.303398143275777</v>
      </c>
      <c r="M105" s="31">
        <f t="shared" si="15"/>
        <v>14.118138866169101</v>
      </c>
      <c r="N105" s="92"/>
    </row>
  </sheetData>
  <mergeCells count="22">
    <mergeCell ref="G102:G105"/>
    <mergeCell ref="D100:F100"/>
    <mergeCell ref="K92:M92"/>
    <mergeCell ref="K100:M100"/>
    <mergeCell ref="N94:N97"/>
    <mergeCell ref="N102:N105"/>
    <mergeCell ref="A1:E1"/>
    <mergeCell ref="K1:L1"/>
    <mergeCell ref="E6:H6"/>
    <mergeCell ref="E7:H7"/>
    <mergeCell ref="E8:H8"/>
    <mergeCell ref="C91:C93"/>
    <mergeCell ref="C99:C101"/>
    <mergeCell ref="I4:K4"/>
    <mergeCell ref="D91:G91"/>
    <mergeCell ref="D99:G99"/>
    <mergeCell ref="J91:J93"/>
    <mergeCell ref="K91:N91"/>
    <mergeCell ref="J99:J101"/>
    <mergeCell ref="K99:N99"/>
    <mergeCell ref="D92:F92"/>
    <mergeCell ref="G94:G97"/>
  </mergeCells>
  <pageMargins left="0.7" right="0.7" top="0.75" bottom="0.75" header="0.3" footer="0.3"/>
  <pageSetup orientation="portrait" horizontalDpi="4294967294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6"/>
  <sheetViews>
    <sheetView tabSelected="1" workbookViewId="0">
      <selection activeCell="F30" sqref="F30"/>
    </sheetView>
  </sheetViews>
  <sheetFormatPr defaultRowHeight="15" x14ac:dyDescent="0.25"/>
  <cols>
    <col min="1" max="1" width="3.5703125" customWidth="1"/>
    <col min="2" max="2" width="16.28515625" customWidth="1"/>
    <col min="3" max="3" width="36.140625" customWidth="1"/>
    <col min="4" max="4" width="13.7109375" customWidth="1"/>
    <col min="5" max="5" width="13" customWidth="1"/>
    <col min="6" max="6" width="13.140625" customWidth="1"/>
    <col min="7" max="7" width="12.5703125" customWidth="1"/>
    <col min="8" max="8" width="13.42578125" customWidth="1"/>
    <col min="9" max="9" width="13" customWidth="1"/>
    <col min="10" max="10" width="11.5703125" customWidth="1"/>
    <col min="11" max="12" width="11.28515625" customWidth="1"/>
  </cols>
  <sheetData>
    <row r="1" spans="1:13" ht="15.75" thickBot="1" x14ac:dyDescent="0.3">
      <c r="A1" s="33" t="s">
        <v>40</v>
      </c>
    </row>
    <row r="2" spans="1:13" ht="39" thickBot="1" x14ac:dyDescent="0.3">
      <c r="I2" s="34"/>
      <c r="J2" s="35" t="s">
        <v>41</v>
      </c>
      <c r="K2" s="35" t="s">
        <v>42</v>
      </c>
      <c r="L2" s="108" t="s">
        <v>21</v>
      </c>
      <c r="M2" s="36" t="s">
        <v>43</v>
      </c>
    </row>
    <row r="3" spans="1:13" ht="26.25" thickBot="1" x14ac:dyDescent="0.3">
      <c r="C3" s="76" t="s">
        <v>44</v>
      </c>
      <c r="D3" s="76" t="s">
        <v>69</v>
      </c>
      <c r="E3" s="76" t="s">
        <v>70</v>
      </c>
      <c r="F3" s="76" t="s">
        <v>45</v>
      </c>
      <c r="G3" s="76" t="s">
        <v>71</v>
      </c>
      <c r="H3" s="81" t="s">
        <v>74</v>
      </c>
      <c r="I3" s="34">
        <v>2014</v>
      </c>
      <c r="J3" s="37">
        <v>0.34</v>
      </c>
      <c r="K3" s="37">
        <v>1.25</v>
      </c>
      <c r="L3" s="109">
        <v>2.5</v>
      </c>
      <c r="M3" s="37">
        <v>13.81</v>
      </c>
    </row>
    <row r="4" spans="1:13" ht="15.75" thickBot="1" x14ac:dyDescent="0.3">
      <c r="C4" s="77" t="s">
        <v>46</v>
      </c>
      <c r="D4" s="78">
        <v>938</v>
      </c>
      <c r="E4" s="77">
        <v>6</v>
      </c>
      <c r="F4" s="79">
        <f>D4/$D$24</f>
        <v>0.93799999999999994</v>
      </c>
      <c r="G4" s="79">
        <f>D4/K24</f>
        <v>0.11724999999999999</v>
      </c>
      <c r="H4" s="80">
        <f>8000/D4</f>
        <v>8.5287846481876333</v>
      </c>
      <c r="I4" s="38">
        <v>2015</v>
      </c>
      <c r="J4" s="39">
        <v>0.34</v>
      </c>
      <c r="K4" s="39">
        <v>0.9</v>
      </c>
      <c r="L4" s="109">
        <v>2.5</v>
      </c>
      <c r="M4" s="39">
        <v>10.86</v>
      </c>
    </row>
    <row r="5" spans="1:13" ht="15.75" thickBot="1" x14ac:dyDescent="0.3">
      <c r="C5" s="77" t="s">
        <v>47</v>
      </c>
      <c r="D5" s="78">
        <v>5950</v>
      </c>
      <c r="E5" s="77">
        <v>6</v>
      </c>
      <c r="F5" s="79">
        <f>D5/$D$24</f>
        <v>5.95</v>
      </c>
      <c r="G5" s="79">
        <f>D5/H24</f>
        <v>0.59499999999999997</v>
      </c>
      <c r="H5" s="80">
        <f t="shared" ref="H5:H6" si="0">8000/D5</f>
        <v>1.3445378151260505</v>
      </c>
      <c r="I5" s="38">
        <v>2016</v>
      </c>
      <c r="J5" s="39">
        <v>0.34</v>
      </c>
      <c r="K5" s="39">
        <v>0.8</v>
      </c>
      <c r="L5" s="109">
        <v>2.5</v>
      </c>
      <c r="M5" s="39">
        <v>8.6</v>
      </c>
    </row>
    <row r="6" spans="1:13" ht="15.75" thickBot="1" x14ac:dyDescent="0.3">
      <c r="C6" s="77" t="s">
        <v>48</v>
      </c>
      <c r="D6" s="78">
        <v>1643</v>
      </c>
      <c r="E6" s="77">
        <v>6</v>
      </c>
      <c r="F6" s="79">
        <f>D6/$D$24</f>
        <v>1.643</v>
      </c>
      <c r="G6" s="79">
        <f>D6/K24</f>
        <v>0.205375</v>
      </c>
      <c r="H6" s="80">
        <f t="shared" si="0"/>
        <v>4.8691418137553253</v>
      </c>
      <c r="I6" s="38">
        <v>2017</v>
      </c>
      <c r="J6" s="39">
        <v>0.34</v>
      </c>
      <c r="K6" s="39">
        <v>0.7</v>
      </c>
      <c r="L6" s="109">
        <v>2.5</v>
      </c>
      <c r="M6" s="39">
        <v>7.74</v>
      </c>
    </row>
    <row r="7" spans="1:13" ht="15.75" thickBot="1" x14ac:dyDescent="0.3">
      <c r="C7" s="40"/>
      <c r="D7" s="40"/>
      <c r="E7" s="40"/>
      <c r="F7" s="40"/>
      <c r="I7" s="38">
        <v>2018</v>
      </c>
      <c r="J7" s="39">
        <v>0.34</v>
      </c>
      <c r="K7" s="39">
        <v>0.6</v>
      </c>
      <c r="L7" s="109">
        <v>2.5</v>
      </c>
      <c r="M7" s="39">
        <v>6.96</v>
      </c>
    </row>
    <row r="8" spans="1:13" ht="15.75" thickBot="1" x14ac:dyDescent="0.3">
      <c r="C8" s="40"/>
      <c r="D8" s="40"/>
      <c r="E8" s="40"/>
      <c r="F8" s="40"/>
      <c r="I8" s="38">
        <v>2019</v>
      </c>
      <c r="J8" s="39">
        <v>0.34</v>
      </c>
      <c r="K8" s="39">
        <v>0.6</v>
      </c>
      <c r="L8" s="109">
        <v>2.5</v>
      </c>
      <c r="M8" s="39">
        <v>6.27</v>
      </c>
    </row>
    <row r="9" spans="1:13" ht="26.25" thickBot="1" x14ac:dyDescent="0.3">
      <c r="D9" s="41"/>
      <c r="E9" s="41"/>
      <c r="F9" s="41"/>
      <c r="G9" s="41"/>
      <c r="H9" s="41"/>
      <c r="I9" s="34" t="s">
        <v>49</v>
      </c>
      <c r="J9" s="39">
        <v>0.34</v>
      </c>
      <c r="K9" s="42" t="s">
        <v>50</v>
      </c>
      <c r="L9" s="109">
        <v>2.5</v>
      </c>
      <c r="M9" s="39">
        <v>5.64</v>
      </c>
    </row>
    <row r="10" spans="1:13" ht="15.75" thickBot="1" x14ac:dyDescent="0.3">
      <c r="B10" s="43" t="s">
        <v>51</v>
      </c>
    </row>
    <row r="11" spans="1:13" x14ac:dyDescent="0.25">
      <c r="B11" s="102" t="s">
        <v>52</v>
      </c>
      <c r="C11" s="104" t="s">
        <v>53</v>
      </c>
      <c r="D11" s="102" t="s">
        <v>54</v>
      </c>
      <c r="E11" s="106"/>
      <c r="F11" s="104"/>
      <c r="G11" s="102" t="s">
        <v>55</v>
      </c>
      <c r="H11" s="106"/>
      <c r="I11" s="107"/>
    </row>
    <row r="12" spans="1:13" ht="26.25" thickBot="1" x14ac:dyDescent="0.3">
      <c r="B12" s="103"/>
      <c r="C12" s="105"/>
      <c r="D12" s="44" t="s">
        <v>27</v>
      </c>
      <c r="E12" s="45" t="s">
        <v>56</v>
      </c>
      <c r="F12" s="46" t="s">
        <v>57</v>
      </c>
      <c r="G12" s="44" t="s">
        <v>27</v>
      </c>
      <c r="H12" s="45" t="s">
        <v>56</v>
      </c>
      <c r="I12" s="47" t="s">
        <v>57</v>
      </c>
    </row>
    <row r="13" spans="1:13" ht="25.5" x14ac:dyDescent="0.25">
      <c r="B13" s="110" t="s">
        <v>46</v>
      </c>
      <c r="C13" s="119" t="s">
        <v>58</v>
      </c>
      <c r="D13" s="50">
        <f>D34</f>
        <v>1.3038315317075617</v>
      </c>
      <c r="E13" s="49">
        <f>O$34</f>
        <v>1.0689524539337993</v>
      </c>
      <c r="F13" s="51">
        <f>Z$34</f>
        <v>0.82178920039246917</v>
      </c>
      <c r="G13" s="48">
        <f>D35</f>
        <v>0.25877011244447373</v>
      </c>
      <c r="H13" s="49">
        <f>O$35</f>
        <v>0.24847293722963726</v>
      </c>
      <c r="I13" s="51">
        <f>Z$35</f>
        <v>0.23299372571327737</v>
      </c>
    </row>
    <row r="14" spans="1:13" x14ac:dyDescent="0.25">
      <c r="B14" s="112"/>
      <c r="C14" s="120" t="s">
        <v>59</v>
      </c>
      <c r="D14" s="54">
        <f>E34</f>
        <v>2.7924954161712239</v>
      </c>
      <c r="E14" s="53">
        <f>P$34</f>
        <v>2.136300219984447</v>
      </c>
      <c r="F14" s="55">
        <f>AA$34</f>
        <v>1.5349240935318269</v>
      </c>
      <c r="G14" s="52">
        <f>E35</f>
        <v>0.55422371316402652</v>
      </c>
      <c r="H14" s="53">
        <f>P$35</f>
        <v>0.49657287235782815</v>
      </c>
      <c r="I14" s="55">
        <f>AA$35</f>
        <v>0.43518177540938713</v>
      </c>
    </row>
    <row r="15" spans="1:13" x14ac:dyDescent="0.25">
      <c r="B15" s="111"/>
      <c r="C15" s="120" t="s">
        <v>77</v>
      </c>
      <c r="D15" s="113" t="s">
        <v>78</v>
      </c>
      <c r="E15" s="114"/>
      <c r="F15" s="115"/>
      <c r="G15" s="113" t="s">
        <v>78</v>
      </c>
      <c r="H15" s="114"/>
      <c r="I15" s="115"/>
    </row>
    <row r="16" spans="1:13" ht="25.5" x14ac:dyDescent="0.25">
      <c r="B16" s="116" t="s">
        <v>47</v>
      </c>
      <c r="C16" s="120" t="s">
        <v>58</v>
      </c>
      <c r="D16" s="54">
        <f>F34</f>
        <v>9.8699269453371308</v>
      </c>
      <c r="E16" s="53">
        <f>Q$34</f>
        <v>8.380022347518489</v>
      </c>
      <c r="F16" s="55">
        <f>AB$34</f>
        <v>6.8121957392339318</v>
      </c>
      <c r="G16" s="52">
        <f>F35</f>
        <v>1.958874320303277</v>
      </c>
      <c r="H16" s="53">
        <f>Q$35</f>
        <v>1.9478965215667776</v>
      </c>
      <c r="I16" s="55">
        <f>AB$35</f>
        <v>1.93139416387343</v>
      </c>
    </row>
    <row r="17" spans="2:32" x14ac:dyDescent="0.25">
      <c r="B17" s="112"/>
      <c r="C17" s="120" t="s">
        <v>59</v>
      </c>
      <c r="D17" s="54">
        <f>G34</f>
        <v>23.593567519274998</v>
      </c>
      <c r="E17" s="53">
        <f>R$34</f>
        <v>17.784741690668973</v>
      </c>
      <c r="F17" s="55">
        <f>AC$34</f>
        <v>13.499644205656198</v>
      </c>
      <c r="G17" s="52">
        <f>G35</f>
        <v>4.6825912485282979</v>
      </c>
      <c r="H17" s="53">
        <f>R$35</f>
        <v>4.1339790085973052</v>
      </c>
      <c r="I17" s="55">
        <f>AC$35</f>
        <v>3.8274199731237037</v>
      </c>
    </row>
    <row r="18" spans="2:32" ht="15.75" thickBot="1" x14ac:dyDescent="0.3">
      <c r="B18" s="117"/>
      <c r="C18" s="121" t="s">
        <v>77</v>
      </c>
      <c r="D18" s="58">
        <f>H34</f>
        <v>5.6783093144195114</v>
      </c>
      <c r="E18" s="57">
        <f>S34</f>
        <v>4.5827912277881566</v>
      </c>
      <c r="F18" s="59">
        <f>AD34</f>
        <v>3.4299775452259826</v>
      </c>
      <c r="G18" s="56">
        <f>H35</f>
        <v>1.1269682501561162</v>
      </c>
      <c r="H18" s="57">
        <f>H35</f>
        <v>1.1269682501561162</v>
      </c>
      <c r="I18" s="59">
        <f>S35</f>
        <v>1.0652481248237622</v>
      </c>
    </row>
    <row r="19" spans="2:32" ht="25.5" x14ac:dyDescent="0.25">
      <c r="B19" s="111" t="s">
        <v>48</v>
      </c>
      <c r="C19" s="122" t="s">
        <v>58</v>
      </c>
      <c r="D19" s="123">
        <f>I34</f>
        <v>2.4915446415785647</v>
      </c>
      <c r="E19" s="124">
        <f>T$34</f>
        <v>2.0801306492733498</v>
      </c>
      <c r="F19" s="125">
        <f>AE$34</f>
        <v>1.6471997051705722</v>
      </c>
      <c r="G19" s="126">
        <f>I35</f>
        <v>0.49449432030327689</v>
      </c>
      <c r="H19" s="124">
        <f>T$35</f>
        <v>0.48351652156677744</v>
      </c>
      <c r="I19" s="125">
        <f>AE$35</f>
        <v>0.46701416387343014</v>
      </c>
    </row>
    <row r="20" spans="2:32" x14ac:dyDescent="0.25">
      <c r="B20" s="100"/>
      <c r="C20" s="120" t="s">
        <v>59</v>
      </c>
      <c r="D20" s="54">
        <f>J34</f>
        <v>5.6551356872821756</v>
      </c>
      <c r="E20" s="53">
        <f>U$34</f>
        <v>4.2918798738629258</v>
      </c>
      <c r="F20" s="55">
        <f>AF$34</f>
        <v>3.177405715831195</v>
      </c>
      <c r="G20" s="52">
        <f>J35</f>
        <v>1.1223690040462901</v>
      </c>
      <c r="H20" s="53">
        <f>U$35</f>
        <v>0.99762715785068001</v>
      </c>
      <c r="I20" s="55">
        <f>AF$35</f>
        <v>0.90085826813082259</v>
      </c>
    </row>
    <row r="21" spans="2:32" ht="51.75" thickBot="1" x14ac:dyDescent="0.3">
      <c r="B21" s="101"/>
      <c r="C21" s="121" t="s">
        <v>77</v>
      </c>
      <c r="D21" s="58">
        <f>K34</f>
        <v>0.41792930764291603</v>
      </c>
      <c r="E21" s="57">
        <f>V34</f>
        <v>3.9791447068270001E-2</v>
      </c>
      <c r="F21" s="118" t="s">
        <v>78</v>
      </c>
      <c r="G21" s="56">
        <f>K35</f>
        <v>8.2946002840538005E-2</v>
      </c>
      <c r="H21" s="57">
        <f>V35</f>
        <v>9.2493334883938603E-3</v>
      </c>
      <c r="I21" s="118" t="s">
        <v>78</v>
      </c>
    </row>
    <row r="22" spans="2:32" ht="15.75" thickBot="1" x14ac:dyDescent="0.3">
      <c r="C22" s="40"/>
    </row>
    <row r="23" spans="2:32" ht="15.75" thickBot="1" x14ac:dyDescent="0.3">
      <c r="C23" s="60" t="s">
        <v>60</v>
      </c>
      <c r="D23" s="61">
        <v>5.2299999999999999E-2</v>
      </c>
      <c r="H23" s="62" t="s">
        <v>21</v>
      </c>
      <c r="K23" s="62" t="s">
        <v>21</v>
      </c>
      <c r="N23" s="60" t="s">
        <v>60</v>
      </c>
      <c r="O23" s="61">
        <v>5.2299999999999999E-2</v>
      </c>
      <c r="Y23" s="60" t="s">
        <v>60</v>
      </c>
      <c r="Z23" s="61">
        <v>5.2299999999999999E-2</v>
      </c>
    </row>
    <row r="24" spans="2:32" s="62" customFormat="1" ht="15.75" thickBot="1" x14ac:dyDescent="0.3">
      <c r="C24" s="63" t="s">
        <v>61</v>
      </c>
      <c r="D24" s="64">
        <v>1000</v>
      </c>
      <c r="E24" s="62" t="s">
        <v>62</v>
      </c>
      <c r="H24" s="65">
        <v>10000</v>
      </c>
      <c r="K24" s="65">
        <v>8000</v>
      </c>
      <c r="N24" s="63" t="s">
        <v>61</v>
      </c>
      <c r="O24" s="64">
        <v>1000</v>
      </c>
      <c r="P24" s="62" t="s">
        <v>62</v>
      </c>
      <c r="T24" s="65">
        <v>8000</v>
      </c>
      <c r="U24" s="62" t="s">
        <v>21</v>
      </c>
      <c r="Y24" s="63" t="s">
        <v>61</v>
      </c>
      <c r="Z24" s="64">
        <v>1000</v>
      </c>
      <c r="AA24" s="62" t="s">
        <v>62</v>
      </c>
      <c r="AE24" s="65">
        <v>8000</v>
      </c>
      <c r="AF24" s="62" t="s">
        <v>21</v>
      </c>
    </row>
    <row r="25" spans="2:32" s="62" customFormat="1" x14ac:dyDescent="0.25">
      <c r="C25" s="62" t="s">
        <v>1</v>
      </c>
      <c r="D25" s="62">
        <f>$E$4</f>
        <v>6</v>
      </c>
      <c r="E25" s="62">
        <f>$E$4</f>
        <v>6</v>
      </c>
      <c r="F25" s="66">
        <f>$E$5</f>
        <v>6</v>
      </c>
      <c r="G25" s="66">
        <f>$E$5</f>
        <v>6</v>
      </c>
      <c r="H25" s="66">
        <v>6</v>
      </c>
      <c r="I25" s="66">
        <f>$E$6</f>
        <v>6</v>
      </c>
      <c r="J25" s="66">
        <f>$E$6</f>
        <v>6</v>
      </c>
      <c r="K25" s="66">
        <v>6</v>
      </c>
      <c r="N25" s="62" t="s">
        <v>1</v>
      </c>
      <c r="O25" s="62">
        <v>5</v>
      </c>
      <c r="P25" s="62">
        <v>5</v>
      </c>
      <c r="Q25" s="62">
        <v>5</v>
      </c>
      <c r="R25" s="62">
        <v>5</v>
      </c>
      <c r="S25" s="62">
        <v>5</v>
      </c>
      <c r="T25" s="62">
        <v>5</v>
      </c>
      <c r="U25" s="62">
        <v>5</v>
      </c>
      <c r="V25" s="62">
        <v>5</v>
      </c>
      <c r="Y25" s="62" t="s">
        <v>1</v>
      </c>
      <c r="Z25" s="62">
        <v>4</v>
      </c>
      <c r="AA25" s="62">
        <v>4</v>
      </c>
      <c r="AB25" s="62">
        <v>4</v>
      </c>
      <c r="AC25" s="62">
        <v>4</v>
      </c>
      <c r="AD25" s="62">
        <v>4</v>
      </c>
      <c r="AE25" s="62">
        <v>4</v>
      </c>
      <c r="AF25" s="62">
        <v>4</v>
      </c>
    </row>
    <row r="26" spans="2:32" s="62" customFormat="1" ht="33" customHeight="1" x14ac:dyDescent="0.25">
      <c r="B26" s="62" t="s">
        <v>63</v>
      </c>
      <c r="C26" s="99" t="s">
        <v>7</v>
      </c>
      <c r="D26" s="97" t="s">
        <v>46</v>
      </c>
      <c r="E26" s="97"/>
      <c r="F26" s="94" t="s">
        <v>47</v>
      </c>
      <c r="G26" s="95"/>
      <c r="H26" s="96"/>
      <c r="I26" s="97" t="s">
        <v>48</v>
      </c>
      <c r="J26" s="97"/>
      <c r="K26" s="97"/>
      <c r="L26" s="67"/>
      <c r="M26" s="62" t="s">
        <v>63</v>
      </c>
      <c r="N26" s="99" t="s">
        <v>7</v>
      </c>
      <c r="O26" s="97" t="s">
        <v>46</v>
      </c>
      <c r="P26" s="97"/>
      <c r="Q26" s="94" t="s">
        <v>47</v>
      </c>
      <c r="R26" s="95"/>
      <c r="S26" s="96"/>
      <c r="T26" s="97" t="s">
        <v>48</v>
      </c>
      <c r="U26" s="97"/>
      <c r="V26" s="97"/>
      <c r="X26" s="62" t="s">
        <v>63</v>
      </c>
      <c r="Y26" s="99" t="s">
        <v>7</v>
      </c>
      <c r="Z26" s="97" t="s">
        <v>46</v>
      </c>
      <c r="AA26" s="97"/>
      <c r="AB26" s="94" t="s">
        <v>47</v>
      </c>
      <c r="AC26" s="95"/>
      <c r="AD26" s="96"/>
      <c r="AE26" s="97" t="s">
        <v>48</v>
      </c>
      <c r="AF26" s="97"/>
    </row>
    <row r="27" spans="2:32" s="62" customFormat="1" ht="29.25" customHeight="1" x14ac:dyDescent="0.25">
      <c r="B27" s="62">
        <v>2014</v>
      </c>
      <c r="C27" s="99"/>
      <c r="D27" s="68" t="s">
        <v>64</v>
      </c>
      <c r="E27" s="68" t="s">
        <v>65</v>
      </c>
      <c r="F27" s="68" t="s">
        <v>64</v>
      </c>
      <c r="G27" s="68" t="s">
        <v>65</v>
      </c>
      <c r="H27" s="68" t="s">
        <v>73</v>
      </c>
      <c r="I27" s="68" t="s">
        <v>66</v>
      </c>
      <c r="J27" s="68" t="s">
        <v>3</v>
      </c>
      <c r="K27" s="68" t="s">
        <v>73</v>
      </c>
      <c r="L27" s="69"/>
      <c r="M27" s="62">
        <v>2015</v>
      </c>
      <c r="N27" s="99"/>
      <c r="O27" s="68" t="s">
        <v>64</v>
      </c>
      <c r="P27" s="68" t="s">
        <v>65</v>
      </c>
      <c r="Q27" s="68" t="s">
        <v>64</v>
      </c>
      <c r="R27" s="68" t="s">
        <v>65</v>
      </c>
      <c r="S27" s="68" t="s">
        <v>73</v>
      </c>
      <c r="T27" s="68" t="s">
        <v>66</v>
      </c>
      <c r="U27" s="68" t="s">
        <v>3</v>
      </c>
      <c r="V27" s="68" t="s">
        <v>73</v>
      </c>
      <c r="X27" s="62">
        <v>2016</v>
      </c>
      <c r="Y27" s="99"/>
      <c r="Z27" s="68" t="s">
        <v>64</v>
      </c>
      <c r="AA27" s="68" t="s">
        <v>65</v>
      </c>
      <c r="AB27" s="68" t="s">
        <v>64</v>
      </c>
      <c r="AC27" s="68" t="s">
        <v>65</v>
      </c>
      <c r="AD27" s="68" t="s">
        <v>73</v>
      </c>
      <c r="AE27" s="68" t="s">
        <v>66</v>
      </c>
      <c r="AF27" s="68" t="s">
        <v>3</v>
      </c>
    </row>
    <row r="28" spans="2:32" s="62" customFormat="1" x14ac:dyDescent="0.25">
      <c r="C28" s="70">
        <v>2014</v>
      </c>
      <c r="D28" s="71">
        <v>0</v>
      </c>
      <c r="E28" s="71">
        <v>0</v>
      </c>
      <c r="F28" s="71">
        <f>($J3*$F$5)-J3</f>
        <v>1.6830000000000001</v>
      </c>
      <c r="G28" s="71">
        <f>($K3*$F$5)-K3</f>
        <v>6.1875</v>
      </c>
      <c r="H28" s="71">
        <v>0</v>
      </c>
      <c r="I28" s="71">
        <f>($J3*$F$6)-J3</f>
        <v>0.21861999999999998</v>
      </c>
      <c r="J28" s="71">
        <f>($K3*$F$6)-K3</f>
        <v>0.80374999999999996</v>
      </c>
      <c r="K28" s="71">
        <v>0</v>
      </c>
      <c r="L28" s="72"/>
      <c r="N28" s="70">
        <f>M27</f>
        <v>2015</v>
      </c>
      <c r="O28" s="71">
        <v>0</v>
      </c>
      <c r="P28" s="71">
        <v>0</v>
      </c>
      <c r="Q28" s="71">
        <f>($J4*$F$5)-J4</f>
        <v>1.6830000000000001</v>
      </c>
      <c r="R28" s="71">
        <f>($K4*$F$5)-K4</f>
        <v>4.4550000000000001</v>
      </c>
      <c r="S28" s="71">
        <v>0</v>
      </c>
      <c r="T28" s="71">
        <f>($J4*$F$6)-J4</f>
        <v>0.21861999999999998</v>
      </c>
      <c r="U28" s="71">
        <f>($K4*$F$6)-K4</f>
        <v>0.5787000000000001</v>
      </c>
      <c r="V28" s="71">
        <v>0</v>
      </c>
      <c r="Y28" s="70">
        <f>X27</f>
        <v>2016</v>
      </c>
      <c r="Z28" s="71">
        <v>0</v>
      </c>
      <c r="AA28" s="71">
        <v>0</v>
      </c>
      <c r="AB28" s="71">
        <f>($J5*$F$5)-J5</f>
        <v>1.6830000000000001</v>
      </c>
      <c r="AC28" s="71">
        <f>($K5*$F$5)-K5</f>
        <v>3.9600000000000009</v>
      </c>
      <c r="AD28" s="71">
        <v>0</v>
      </c>
      <c r="AE28" s="71">
        <f>($J5*$F$6)-J5</f>
        <v>0.21861999999999998</v>
      </c>
      <c r="AF28" s="71">
        <f>($K5*$F$6)-K5</f>
        <v>0.51439999999999997</v>
      </c>
    </row>
    <row r="29" spans="2:32" s="62" customFormat="1" x14ac:dyDescent="0.25">
      <c r="C29" s="70">
        <f>C28+1</f>
        <v>2015</v>
      </c>
      <c r="D29" s="71">
        <f>$J4*$F$4</f>
        <v>0.31891999999999998</v>
      </c>
      <c r="E29" s="71">
        <f>$K4*$F$4</f>
        <v>0.84419999999999995</v>
      </c>
      <c r="F29" s="71">
        <f>($J4*$F$5)</f>
        <v>2.0230000000000001</v>
      </c>
      <c r="G29" s="71">
        <f>($K4*$F$5)</f>
        <v>5.3550000000000004</v>
      </c>
      <c r="H29" s="71">
        <f>($L4*$G$5)*0.7</f>
        <v>1.0412499999999998</v>
      </c>
      <c r="I29" s="71">
        <f>$J4*$F$6</f>
        <v>0.55862000000000001</v>
      </c>
      <c r="J29" s="71">
        <f>$K4*$F$6</f>
        <v>1.4787000000000001</v>
      </c>
      <c r="K29" s="71">
        <v>0</v>
      </c>
      <c r="L29" s="72"/>
      <c r="N29" s="70">
        <f>N28+1</f>
        <v>2016</v>
      </c>
      <c r="O29" s="71">
        <f>$J5*$F$4</f>
        <v>0.31891999999999998</v>
      </c>
      <c r="P29" s="71">
        <f>$K5*$F$4</f>
        <v>0.75039999999999996</v>
      </c>
      <c r="Q29" s="71">
        <f>($J5*$F$5)</f>
        <v>2.0230000000000001</v>
      </c>
      <c r="R29" s="71">
        <f>($K5*$F$5)</f>
        <v>4.7600000000000007</v>
      </c>
      <c r="S29" s="71">
        <f>($L4*$G$5)*0.7</f>
        <v>1.0412499999999998</v>
      </c>
      <c r="T29" s="71">
        <f>$J5*$F$6</f>
        <v>0.55862000000000001</v>
      </c>
      <c r="U29" s="71">
        <f>$K5*$F$6</f>
        <v>1.3144</v>
      </c>
      <c r="V29" s="71">
        <v>0</v>
      </c>
      <c r="Y29" s="70">
        <f>Y28+1</f>
        <v>2017</v>
      </c>
      <c r="Z29" s="71">
        <f>$J6*$F$4</f>
        <v>0.31891999999999998</v>
      </c>
      <c r="AA29" s="71">
        <f>$K6*$F$4</f>
        <v>0.65659999999999996</v>
      </c>
      <c r="AB29" s="71">
        <f>($J6*$F$5)</f>
        <v>2.0230000000000001</v>
      </c>
      <c r="AC29" s="71">
        <f>($K6*$F$5)</f>
        <v>4.165</v>
      </c>
      <c r="AD29" s="71">
        <f>($L4*$G$5)*0.7</f>
        <v>1.0412499999999998</v>
      </c>
      <c r="AE29" s="71">
        <f>$J6*$F$6</f>
        <v>0.55862000000000001</v>
      </c>
      <c r="AF29" s="71">
        <f>$K6*$F$6</f>
        <v>1.1500999999999999</v>
      </c>
    </row>
    <row r="30" spans="2:32" s="62" customFormat="1" x14ac:dyDescent="0.25">
      <c r="C30" s="70">
        <f t="shared" ref="C30:C33" si="1">C29+1</f>
        <v>2016</v>
      </c>
      <c r="D30" s="71">
        <f>$J5*$F$4</f>
        <v>0.31891999999999998</v>
      </c>
      <c r="E30" s="71">
        <f>$K5*$F$4</f>
        <v>0.75039999999999996</v>
      </c>
      <c r="F30" s="71">
        <f>($J5*$F$5)</f>
        <v>2.0230000000000001</v>
      </c>
      <c r="G30" s="71">
        <f>($K5*$F$5)</f>
        <v>4.7600000000000007</v>
      </c>
      <c r="H30" s="71">
        <f>($L5*$G$5)</f>
        <v>1.4874999999999998</v>
      </c>
      <c r="I30" s="71">
        <f>$J5*$F$6</f>
        <v>0.55862000000000001</v>
      </c>
      <c r="J30" s="71">
        <f>$K5*$F$6</f>
        <v>1.3144</v>
      </c>
      <c r="K30" s="71">
        <v>0</v>
      </c>
      <c r="L30" s="72"/>
      <c r="N30" s="70">
        <f t="shared" ref="N30:N32" si="2">N29+1</f>
        <v>2017</v>
      </c>
      <c r="O30" s="71">
        <f>$J6*$F$4</f>
        <v>0.31891999999999998</v>
      </c>
      <c r="P30" s="71">
        <f>$K6*$F$4</f>
        <v>0.65659999999999996</v>
      </c>
      <c r="Q30" s="71">
        <f>($J6*$F$5)</f>
        <v>2.0230000000000001</v>
      </c>
      <c r="R30" s="71">
        <f>($K6*$F$5)</f>
        <v>4.165</v>
      </c>
      <c r="S30" s="71">
        <f>($L5*$G$5)</f>
        <v>1.4874999999999998</v>
      </c>
      <c r="T30" s="71">
        <f>$J6*$F$6</f>
        <v>0.55862000000000001</v>
      </c>
      <c r="U30" s="71">
        <f>$K6*$F$6</f>
        <v>1.1500999999999999</v>
      </c>
      <c r="V30" s="71">
        <v>0</v>
      </c>
      <c r="Y30" s="70">
        <f t="shared" ref="Y30:Y33" si="3">Y29+1</f>
        <v>2018</v>
      </c>
      <c r="Z30" s="71">
        <f>$J7*$F$4</f>
        <v>0.31891999999999998</v>
      </c>
      <c r="AA30" s="71">
        <f>$K7*$F$4</f>
        <v>0.56279999999999997</v>
      </c>
      <c r="AB30" s="71">
        <f>($J7*$F$5)</f>
        <v>2.0230000000000001</v>
      </c>
      <c r="AC30" s="71">
        <f>($K7*$F$5)</f>
        <v>3.57</v>
      </c>
      <c r="AD30" s="71">
        <f>($L5*$G$5)</f>
        <v>1.4874999999999998</v>
      </c>
      <c r="AE30" s="71">
        <f>$J7*$F$6</f>
        <v>0.55862000000000001</v>
      </c>
      <c r="AF30" s="71">
        <f>$K7*$F$6</f>
        <v>0.98580000000000001</v>
      </c>
    </row>
    <row r="31" spans="2:32" s="62" customFormat="1" x14ac:dyDescent="0.25">
      <c r="C31" s="70">
        <f t="shared" si="1"/>
        <v>2017</v>
      </c>
      <c r="D31" s="71">
        <f>$J6*$F$4</f>
        <v>0.31891999999999998</v>
      </c>
      <c r="E31" s="71">
        <f>$K6*$F$4</f>
        <v>0.65659999999999996</v>
      </c>
      <c r="F31" s="71">
        <f>($J6*$F$5)</f>
        <v>2.0230000000000001</v>
      </c>
      <c r="G31" s="71">
        <f>($K6*$F$5)</f>
        <v>4.165</v>
      </c>
      <c r="H31" s="71">
        <f>($L6*$G$5)</f>
        <v>1.4874999999999998</v>
      </c>
      <c r="I31" s="71">
        <f>$J6*$F$6</f>
        <v>0.55862000000000001</v>
      </c>
      <c r="J31" s="71">
        <f>$K6*$F$6</f>
        <v>1.1500999999999999</v>
      </c>
      <c r="K31" s="71">
        <v>0</v>
      </c>
      <c r="L31" s="72"/>
      <c r="N31" s="70">
        <f t="shared" si="2"/>
        <v>2018</v>
      </c>
      <c r="O31" s="71">
        <f>$J7*$F$4</f>
        <v>0.31891999999999998</v>
      </c>
      <c r="P31" s="71">
        <f>$K7*$F$4</f>
        <v>0.56279999999999997</v>
      </c>
      <c r="Q31" s="71">
        <f>($J7*$F$5)</f>
        <v>2.0230000000000001</v>
      </c>
      <c r="R31" s="71">
        <f>($K7*$F$5)</f>
        <v>3.57</v>
      </c>
      <c r="S31" s="71">
        <f>($L6*$G$5)</f>
        <v>1.4874999999999998</v>
      </c>
      <c r="T31" s="71">
        <f>$J7*$F$6</f>
        <v>0.55862000000000001</v>
      </c>
      <c r="U31" s="71">
        <f>$K7*$F$6</f>
        <v>0.98580000000000001</v>
      </c>
      <c r="V31" s="71">
        <v>0</v>
      </c>
      <c r="Y31" s="70">
        <f t="shared" si="3"/>
        <v>2019</v>
      </c>
      <c r="Z31" s="71">
        <f>$J8*$F$4</f>
        <v>0.31891999999999998</v>
      </c>
      <c r="AA31" s="71">
        <f>$K8*$F$4</f>
        <v>0.56279999999999997</v>
      </c>
      <c r="AB31" s="71">
        <f>($J8*$F$5)</f>
        <v>2.0230000000000001</v>
      </c>
      <c r="AC31" s="71">
        <f>($K8*$F$5)</f>
        <v>3.57</v>
      </c>
      <c r="AD31" s="71">
        <f>($L6*$G$5)</f>
        <v>1.4874999999999998</v>
      </c>
      <c r="AE31" s="71">
        <f>$J8*$F$6</f>
        <v>0.55862000000000001</v>
      </c>
      <c r="AF31" s="71">
        <f>$K8*$F$6</f>
        <v>0.98580000000000001</v>
      </c>
    </row>
    <row r="32" spans="2:32" s="62" customFormat="1" x14ac:dyDescent="0.25">
      <c r="C32" s="70">
        <f t="shared" si="1"/>
        <v>2018</v>
      </c>
      <c r="D32" s="71">
        <f>$J7*$F$4</f>
        <v>0.31891999999999998</v>
      </c>
      <c r="E32" s="71">
        <f>$K7*$F$4</f>
        <v>0.56279999999999997</v>
      </c>
      <c r="F32" s="71">
        <f>($J7*$F$5)</f>
        <v>2.0230000000000001</v>
      </c>
      <c r="G32" s="71">
        <f>($K7*$F$5)</f>
        <v>3.57</v>
      </c>
      <c r="H32" s="71">
        <f>($L7*$G$5)</f>
        <v>1.4874999999999998</v>
      </c>
      <c r="I32" s="71">
        <f>$J7*$F$6</f>
        <v>0.55862000000000001</v>
      </c>
      <c r="J32" s="71">
        <f>$K7*$F$6</f>
        <v>0.98580000000000001</v>
      </c>
      <c r="K32" s="71">
        <f>($L7*$G$6)*0.1</f>
        <v>5.134375E-2</v>
      </c>
      <c r="L32" s="72"/>
      <c r="N32" s="70">
        <f t="shared" si="2"/>
        <v>2019</v>
      </c>
      <c r="O32" s="71">
        <f>$J8*$F$4</f>
        <v>0.31891999999999998</v>
      </c>
      <c r="P32" s="71">
        <f>$K8*$F$4</f>
        <v>0.56279999999999997</v>
      </c>
      <c r="Q32" s="71">
        <f>($J8*$F$5)</f>
        <v>2.0230000000000001</v>
      </c>
      <c r="R32" s="71">
        <f>($K8*$F$5)</f>
        <v>3.57</v>
      </c>
      <c r="S32" s="71">
        <f>($L7*$G$5)</f>
        <v>1.4874999999999998</v>
      </c>
      <c r="T32" s="71">
        <f>$J8*$F$6</f>
        <v>0.55862000000000001</v>
      </c>
      <c r="U32" s="71">
        <f>$K8*$F$6</f>
        <v>0.98580000000000001</v>
      </c>
      <c r="V32" s="71">
        <f>($L7*$G$6)*0.1</f>
        <v>5.134375E-2</v>
      </c>
      <c r="Y32" s="70">
        <f t="shared" si="3"/>
        <v>2020</v>
      </c>
      <c r="Z32" s="72"/>
      <c r="AA32" s="72"/>
      <c r="AB32" s="72"/>
      <c r="AC32" s="72"/>
      <c r="AD32" s="72"/>
      <c r="AE32" s="72"/>
      <c r="AF32" s="72"/>
    </row>
    <row r="33" spans="3:32" s="62" customFormat="1" x14ac:dyDescent="0.25">
      <c r="C33" s="70">
        <f t="shared" si="1"/>
        <v>2019</v>
      </c>
      <c r="D33" s="71">
        <f>$J8*$F$4</f>
        <v>0.31891999999999998</v>
      </c>
      <c r="E33" s="71">
        <f>$K8*$F$4</f>
        <v>0.56279999999999997</v>
      </c>
      <c r="F33" s="71">
        <f>($J8*$F$5)</f>
        <v>2.0230000000000001</v>
      </c>
      <c r="G33" s="71">
        <f>($K8*$F$5)</f>
        <v>3.57</v>
      </c>
      <c r="H33" s="71">
        <f>($L8*$G$5)</f>
        <v>1.4874999999999998</v>
      </c>
      <c r="I33" s="71">
        <f>$J8*$F$6</f>
        <v>0.55862000000000001</v>
      </c>
      <c r="J33" s="71">
        <f>$K8*$F$6</f>
        <v>0.98580000000000001</v>
      </c>
      <c r="K33" s="71">
        <f>($L8*$G$6)</f>
        <v>0.51343749999999999</v>
      </c>
      <c r="L33" s="72"/>
      <c r="N33" s="70"/>
      <c r="O33" s="71"/>
      <c r="P33" s="71"/>
      <c r="Q33" s="72"/>
      <c r="R33" s="72"/>
      <c r="S33" s="72"/>
      <c r="T33" s="72"/>
      <c r="U33" s="72"/>
      <c r="V33" s="72"/>
      <c r="Y33" s="70">
        <f t="shared" si="3"/>
        <v>2021</v>
      </c>
      <c r="Z33" s="72"/>
      <c r="AA33" s="72"/>
      <c r="AB33" s="72"/>
      <c r="AC33" s="72"/>
      <c r="AD33" s="72"/>
      <c r="AE33" s="72"/>
      <c r="AF33" s="72"/>
    </row>
    <row r="34" spans="3:32" s="62" customFormat="1" x14ac:dyDescent="0.25">
      <c r="C34" s="73" t="s">
        <v>67</v>
      </c>
      <c r="D34" s="72">
        <f t="shared" ref="D34:K34" si="4">NPV($D$23,D28:D33)</f>
        <v>1.3038315317075617</v>
      </c>
      <c r="E34" s="72">
        <f t="shared" si="4"/>
        <v>2.7924954161712239</v>
      </c>
      <c r="F34" s="72">
        <f t="shared" si="4"/>
        <v>9.8699269453371308</v>
      </c>
      <c r="G34" s="72">
        <f t="shared" si="4"/>
        <v>23.593567519274998</v>
      </c>
      <c r="H34" s="72">
        <f t="shared" si="4"/>
        <v>5.6783093144195114</v>
      </c>
      <c r="I34" s="72">
        <f t="shared" si="4"/>
        <v>2.4915446415785647</v>
      </c>
      <c r="J34" s="72">
        <f t="shared" si="4"/>
        <v>5.6551356872821756</v>
      </c>
      <c r="K34" s="72">
        <f t="shared" si="4"/>
        <v>0.41792930764291603</v>
      </c>
      <c r="L34" s="72"/>
      <c r="N34" s="73" t="s">
        <v>67</v>
      </c>
      <c r="O34" s="72">
        <f>NPV($D$23,O28:O32)</f>
        <v>1.0689524539337993</v>
      </c>
      <c r="P34" s="72">
        <f>NPV($D$23,P28:P32)</f>
        <v>2.136300219984447</v>
      </c>
      <c r="Q34" s="72">
        <f>NPV($D$23,Q28:Q32)</f>
        <v>8.380022347518489</v>
      </c>
      <c r="R34" s="72">
        <f>NPV($D$23,R28:R32)</f>
        <v>17.784741690668973</v>
      </c>
      <c r="S34" s="72">
        <f t="shared" ref="S34:V34" si="5">NPV($D$23,S28:S32)</f>
        <v>4.5827912277881566</v>
      </c>
      <c r="T34" s="72">
        <f t="shared" si="5"/>
        <v>2.0801306492733498</v>
      </c>
      <c r="U34" s="72">
        <f t="shared" si="5"/>
        <v>4.2918798738629258</v>
      </c>
      <c r="V34" s="72">
        <f t="shared" si="5"/>
        <v>3.9791447068270001E-2</v>
      </c>
      <c r="Y34" s="73" t="s">
        <v>67</v>
      </c>
      <c r="Z34" s="72">
        <f t="shared" ref="Z34:AF34" si="6">NPV($D$23,Z28:Z31)</f>
        <v>0.82178920039246917</v>
      </c>
      <c r="AA34" s="72">
        <f t="shared" si="6"/>
        <v>1.5349240935318269</v>
      </c>
      <c r="AB34" s="72">
        <f t="shared" si="6"/>
        <v>6.8121957392339318</v>
      </c>
      <c r="AC34" s="72">
        <f t="shared" si="6"/>
        <v>13.499644205656198</v>
      </c>
      <c r="AD34" s="72">
        <f t="shared" si="6"/>
        <v>3.4299775452259826</v>
      </c>
      <c r="AE34" s="72">
        <f t="shared" si="6"/>
        <v>1.6471997051705722</v>
      </c>
      <c r="AF34" s="72">
        <f t="shared" si="6"/>
        <v>3.177405715831195</v>
      </c>
    </row>
    <row r="35" spans="3:32" s="62" customFormat="1" x14ac:dyDescent="0.25">
      <c r="C35" s="73" t="s">
        <v>68</v>
      </c>
      <c r="D35" s="72">
        <f t="shared" ref="D35:K35" si="7">-PMT($D$23,D$25,D34,,)</f>
        <v>0.25877011244447373</v>
      </c>
      <c r="E35" s="72">
        <f t="shared" si="7"/>
        <v>0.55422371316402652</v>
      </c>
      <c r="F35" s="72">
        <f t="shared" si="7"/>
        <v>1.958874320303277</v>
      </c>
      <c r="G35" s="72">
        <f t="shared" si="7"/>
        <v>4.6825912485282979</v>
      </c>
      <c r="H35" s="72">
        <f t="shared" si="7"/>
        <v>1.1269682501561162</v>
      </c>
      <c r="I35" s="72">
        <f t="shared" si="7"/>
        <v>0.49449432030327689</v>
      </c>
      <c r="J35" s="72">
        <f t="shared" si="7"/>
        <v>1.1223690040462901</v>
      </c>
      <c r="K35" s="72">
        <f t="shared" si="7"/>
        <v>8.2946002840538005E-2</v>
      </c>
      <c r="L35" s="72"/>
      <c r="N35" s="73" t="s">
        <v>68</v>
      </c>
      <c r="O35" s="72">
        <f>-PMT($D$23,O$25,O34,,)</f>
        <v>0.24847293722963726</v>
      </c>
      <c r="P35" s="72">
        <f>-PMT($D$23,P$25,P34,,)</f>
        <v>0.49657287235782815</v>
      </c>
      <c r="Q35" s="72">
        <f>-PMT($D$23,Q$25,Q34,,)</f>
        <v>1.9478965215667776</v>
      </c>
      <c r="R35" s="72">
        <f>-PMT($D$23,R$25,R34,,)</f>
        <v>4.1339790085973052</v>
      </c>
      <c r="S35" s="72">
        <f t="shared" ref="S35:V35" si="8">-PMT($D$23,S$25,S34,,)</f>
        <v>1.0652481248237622</v>
      </c>
      <c r="T35" s="72">
        <f t="shared" si="8"/>
        <v>0.48351652156677744</v>
      </c>
      <c r="U35" s="72">
        <f t="shared" si="8"/>
        <v>0.99762715785068001</v>
      </c>
      <c r="V35" s="72">
        <f t="shared" si="8"/>
        <v>9.2493334883938603E-3</v>
      </c>
      <c r="Y35" s="73" t="s">
        <v>68</v>
      </c>
      <c r="Z35" s="72">
        <f t="shared" ref="Z35" si="9">-PMT($D$23,Z$25,Z34,,)</f>
        <v>0.23299372571327737</v>
      </c>
      <c r="AA35" s="72">
        <f t="shared" ref="AA35:AF35" si="10">-PMT($D$23,AA$25,AA34,,)</f>
        <v>0.43518177540938713</v>
      </c>
      <c r="AB35" s="72">
        <f t="shared" si="10"/>
        <v>1.93139416387343</v>
      </c>
      <c r="AC35" s="72">
        <f t="shared" si="10"/>
        <v>3.8274199731237037</v>
      </c>
      <c r="AD35" s="72">
        <f t="shared" si="10"/>
        <v>0.97246744906530713</v>
      </c>
      <c r="AE35" s="72">
        <f t="shared" si="10"/>
        <v>0.46701416387343014</v>
      </c>
      <c r="AF35" s="72">
        <f t="shared" si="10"/>
        <v>0.90085826813082259</v>
      </c>
    </row>
    <row r="36" spans="3:32" s="62" customFormat="1" x14ac:dyDescent="0.25">
      <c r="C36" s="73"/>
      <c r="D36" s="72"/>
      <c r="E36" s="72"/>
      <c r="F36" s="72"/>
      <c r="G36" s="72"/>
      <c r="H36" s="72"/>
      <c r="I36" s="72"/>
    </row>
    <row r="37" spans="3:32" s="62" customFormat="1" ht="15" customHeight="1" x14ac:dyDescent="0.25">
      <c r="D37" s="98" t="s">
        <v>72</v>
      </c>
      <c r="E37" s="98"/>
      <c r="G37" s="98" t="s">
        <v>75</v>
      </c>
      <c r="H37" s="98"/>
      <c r="J37" s="98" t="s">
        <v>76</v>
      </c>
      <c r="K37" s="98"/>
      <c r="O37" s="98" t="s">
        <v>72</v>
      </c>
      <c r="P37" s="98"/>
      <c r="R37" s="98" t="s">
        <v>75</v>
      </c>
      <c r="S37" s="98"/>
      <c r="U37" s="98" t="s">
        <v>76</v>
      </c>
      <c r="V37" s="98"/>
      <c r="Z37" s="98" t="s">
        <v>72</v>
      </c>
      <c r="AA37" s="98"/>
      <c r="AC37" s="98" t="s">
        <v>75</v>
      </c>
      <c r="AD37" s="98"/>
      <c r="AE37" s="98" t="s">
        <v>72</v>
      </c>
      <c r="AF37" s="98"/>
    </row>
    <row r="38" spans="3:32" s="62" customFormat="1" x14ac:dyDescent="0.25">
      <c r="D38" s="98"/>
      <c r="E38" s="98"/>
      <c r="F38" s="74"/>
      <c r="G38" s="98"/>
      <c r="H38" s="98"/>
      <c r="I38" s="74"/>
      <c r="J38" s="98"/>
      <c r="K38" s="98"/>
      <c r="O38" s="98"/>
      <c r="P38" s="98"/>
      <c r="R38" s="98"/>
      <c r="S38" s="98"/>
      <c r="T38" s="74"/>
      <c r="U38" s="98"/>
      <c r="V38" s="98"/>
      <c r="Z38" s="98"/>
      <c r="AA38" s="98"/>
      <c r="AC38" s="98"/>
      <c r="AD38" s="98"/>
      <c r="AE38" s="98"/>
      <c r="AF38" s="98"/>
    </row>
    <row r="39" spans="3:32" s="62" customFormat="1" x14ac:dyDescent="0.25">
      <c r="D39" s="98"/>
      <c r="E39" s="98"/>
      <c r="F39" s="74"/>
      <c r="G39" s="98"/>
      <c r="H39" s="98"/>
      <c r="I39" s="74"/>
      <c r="J39" s="98"/>
      <c r="K39" s="98"/>
      <c r="L39" s="74"/>
      <c r="O39" s="98"/>
      <c r="P39" s="98"/>
      <c r="R39" s="98"/>
      <c r="S39" s="98"/>
      <c r="T39" s="74"/>
      <c r="U39" s="98"/>
      <c r="V39" s="98"/>
      <c r="Z39" s="98"/>
      <c r="AA39" s="98"/>
      <c r="AC39" s="98"/>
      <c r="AD39" s="98"/>
      <c r="AE39" s="98"/>
      <c r="AF39" s="98"/>
    </row>
    <row r="40" spans="3:32" s="62" customFormat="1" x14ac:dyDescent="0.25"/>
    <row r="51" spans="4:6" x14ac:dyDescent="0.25">
      <c r="D51" s="75"/>
      <c r="E51" s="75"/>
      <c r="F51" s="75"/>
    </row>
    <row r="52" spans="4:6" x14ac:dyDescent="0.25">
      <c r="D52" s="75"/>
      <c r="E52" s="75"/>
      <c r="F52" s="75"/>
    </row>
    <row r="54" spans="4:6" x14ac:dyDescent="0.25">
      <c r="D54" s="75"/>
    </row>
    <row r="56" spans="4:6" x14ac:dyDescent="0.25">
      <c r="D56" s="75"/>
    </row>
  </sheetData>
  <mergeCells count="30">
    <mergeCell ref="G11:I11"/>
    <mergeCell ref="B13:B15"/>
    <mergeCell ref="D15:F15"/>
    <mergeCell ref="G15:I15"/>
    <mergeCell ref="B16:B18"/>
    <mergeCell ref="C26:C27"/>
    <mergeCell ref="D26:E26"/>
    <mergeCell ref="B11:B12"/>
    <mergeCell ref="C11:C12"/>
    <mergeCell ref="D11:F11"/>
    <mergeCell ref="B19:B21"/>
    <mergeCell ref="O26:P26"/>
    <mergeCell ref="J37:K39"/>
    <mergeCell ref="Q26:S26"/>
    <mergeCell ref="T26:V26"/>
    <mergeCell ref="O37:P39"/>
    <mergeCell ref="D37:E39"/>
    <mergeCell ref="F26:H26"/>
    <mergeCell ref="I26:K26"/>
    <mergeCell ref="G37:H39"/>
    <mergeCell ref="N26:N27"/>
    <mergeCell ref="AB26:AD26"/>
    <mergeCell ref="AE26:AF26"/>
    <mergeCell ref="R37:S39"/>
    <mergeCell ref="U37:V39"/>
    <mergeCell ref="AC37:AD39"/>
    <mergeCell ref="Z37:AA39"/>
    <mergeCell ref="AE37:AF39"/>
    <mergeCell ref="Y26:Y27"/>
    <mergeCell ref="Z26:AA26"/>
  </mergeCells>
  <hyperlinks>
    <hyperlink ref="D7" location="_ftn4" display="_ftn4"/>
  </hyperlink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Interior and in unit</vt:lpstr>
      <vt:lpstr>Common area</vt:lpstr>
      <vt:lpstr>Exterior</vt:lpstr>
      <vt:lpstr>2014 calc</vt:lpstr>
      <vt:lpstr>RDR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2012-01-19T11:52:12Z</dcterms:created>
  <dcterms:modified xsi:type="dcterms:W3CDTF">2013-12-10T11:14:09Z</dcterms:modified>
</cp:coreProperties>
</file>