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30" windowWidth="9420" windowHeight="6795" activeTab="3"/>
  </bookViews>
  <sheets>
    <sheet name="Interior and in unit" sheetId="1" r:id="rId1"/>
    <sheet name="MF common area" sheetId="2" r:id="rId2"/>
    <sheet name="Exterior" sheetId="3" r:id="rId3"/>
    <sheet name="2014 calc" sheetId="4" r:id="rId4"/>
  </sheets>
  <definedNames>
    <definedName name="RDR">'Interior and in unit'!$C$6</definedName>
  </definedNames>
  <calcPr calcId="145621"/>
</workbook>
</file>

<file path=xl/calcChain.xml><?xml version="1.0" encoding="utf-8"?>
<calcChain xmlns="http://schemas.openxmlformats.org/spreadsheetml/2006/main">
  <c r="G28" i="4" l="1"/>
  <c r="AG27" i="4"/>
  <c r="AF27" i="4"/>
  <c r="AE27" i="4"/>
  <c r="AD27" i="4"/>
  <c r="AC27" i="4"/>
  <c r="AB27" i="4"/>
  <c r="V27" i="4"/>
  <c r="U27" i="4"/>
  <c r="T27" i="4"/>
  <c r="S27" i="4"/>
  <c r="R27" i="4"/>
  <c r="Q27" i="4"/>
  <c r="K27" i="4"/>
  <c r="J27" i="4"/>
  <c r="I27" i="4"/>
  <c r="H27" i="4"/>
  <c r="G27" i="4"/>
  <c r="F27" i="4"/>
  <c r="E43" i="2"/>
  <c r="AC24" i="4"/>
  <c r="AB24" i="4"/>
  <c r="T24" i="4"/>
  <c r="S24" i="4"/>
  <c r="R24" i="4"/>
  <c r="Q24" i="4"/>
  <c r="F5" i="4"/>
  <c r="F28" i="4" s="1"/>
  <c r="F6" i="4"/>
  <c r="H31" i="4" s="1"/>
  <c r="F7" i="4"/>
  <c r="AF29" i="4" s="1"/>
  <c r="F4" i="4"/>
  <c r="D32" i="4" s="1"/>
  <c r="K24" i="4"/>
  <c r="J24" i="4"/>
  <c r="I24" i="4"/>
  <c r="H24" i="4"/>
  <c r="G24" i="4"/>
  <c r="F24" i="4"/>
  <c r="E24" i="4"/>
  <c r="D24" i="4"/>
  <c r="C28" i="4"/>
  <c r="C29" i="4" s="1"/>
  <c r="C30" i="4" s="1"/>
  <c r="C31" i="4" s="1"/>
  <c r="C32" i="4" s="1"/>
  <c r="Y27" i="4"/>
  <c r="Y28" i="4" s="1"/>
  <c r="Y29" i="4" s="1"/>
  <c r="Y30" i="4" s="1"/>
  <c r="Y31" i="4" s="1"/>
  <c r="Y32" i="4" s="1"/>
  <c r="N27" i="4"/>
  <c r="N28" i="4" s="1"/>
  <c r="N29" i="4" s="1"/>
  <c r="N30" i="4" s="1"/>
  <c r="N31" i="4" s="1"/>
  <c r="N32" i="4" s="1"/>
  <c r="AA30" i="4" l="1"/>
  <c r="Z30" i="4"/>
  <c r="P31" i="4"/>
  <c r="O31" i="4"/>
  <c r="V31" i="4"/>
  <c r="U31" i="4"/>
  <c r="AB28" i="4"/>
  <c r="AC28" i="4"/>
  <c r="AE30" i="4"/>
  <c r="AD30" i="4"/>
  <c r="AE29" i="4"/>
  <c r="AD29" i="4"/>
  <c r="AG30" i="4"/>
  <c r="AF30" i="4"/>
  <c r="AG29" i="4"/>
  <c r="Q28" i="4"/>
  <c r="R28" i="4"/>
  <c r="T30" i="4"/>
  <c r="S30" i="4"/>
  <c r="S31" i="4"/>
  <c r="T31" i="4"/>
  <c r="I31" i="4"/>
  <c r="E32" i="4"/>
  <c r="AA29" i="4"/>
  <c r="Z29" i="4"/>
  <c r="AA28" i="4"/>
  <c r="Z28" i="4"/>
  <c r="P30" i="4"/>
  <c r="O30" i="4"/>
  <c r="P29" i="4"/>
  <c r="O29" i="4"/>
  <c r="P28" i="4"/>
  <c r="O28" i="4"/>
  <c r="AG28" i="4"/>
  <c r="AF28" i="4"/>
  <c r="V30" i="4"/>
  <c r="U30" i="4"/>
  <c r="V29" i="4"/>
  <c r="U29" i="4"/>
  <c r="V28" i="4"/>
  <c r="U28" i="4"/>
  <c r="K32" i="4"/>
  <c r="J32" i="4"/>
  <c r="J28" i="4"/>
  <c r="AE28" i="4"/>
  <c r="AD28" i="4"/>
  <c r="T29" i="4"/>
  <c r="S29" i="4"/>
  <c r="T28" i="4"/>
  <c r="S28" i="4"/>
  <c r="AC33" i="4"/>
  <c r="AB33" i="4"/>
  <c r="R33" i="4"/>
  <c r="Q33" i="4"/>
  <c r="G33" i="4"/>
  <c r="F33" i="4"/>
  <c r="D31" i="4"/>
  <c r="D30" i="4"/>
  <c r="D29" i="4"/>
  <c r="D28" i="4"/>
  <c r="E31" i="4"/>
  <c r="E30" i="4"/>
  <c r="E29" i="4"/>
  <c r="E28" i="4"/>
  <c r="I30" i="4"/>
  <c r="H30" i="4"/>
  <c r="I29" i="4"/>
  <c r="H29" i="4"/>
  <c r="I28" i="4"/>
  <c r="H28" i="4"/>
  <c r="K31" i="4"/>
  <c r="J31" i="4"/>
  <c r="K30" i="4"/>
  <c r="J30" i="4"/>
  <c r="K29" i="4"/>
  <c r="J29" i="4"/>
  <c r="K28" i="4"/>
  <c r="D33" i="4"/>
  <c r="D13" i="4" s="1"/>
  <c r="E33" i="4"/>
  <c r="D14" i="4" s="1"/>
  <c r="H33" i="4"/>
  <c r="D17" i="4" s="1"/>
  <c r="I33" i="4"/>
  <c r="D18" i="4" s="1"/>
  <c r="J33" i="4"/>
  <c r="D19" i="4" s="1"/>
  <c r="K33" i="4"/>
  <c r="D20" i="4" s="1"/>
  <c r="O33" i="4"/>
  <c r="E13" i="4" s="1"/>
  <c r="P33" i="4"/>
  <c r="E14" i="4" s="1"/>
  <c r="S33" i="4"/>
  <c r="E17" i="4" s="1"/>
  <c r="T33" i="4"/>
  <c r="E18" i="4" s="1"/>
  <c r="U33" i="4"/>
  <c r="E19" i="4" s="1"/>
  <c r="V33" i="4"/>
  <c r="E20" i="4" s="1"/>
  <c r="Z33" i="4"/>
  <c r="F13" i="4" s="1"/>
  <c r="AA33" i="4"/>
  <c r="F14" i="4" s="1"/>
  <c r="AD33" i="4"/>
  <c r="F17" i="4" s="1"/>
  <c r="AE33" i="4"/>
  <c r="F18" i="4" s="1"/>
  <c r="AF33" i="4"/>
  <c r="F19" i="4" s="1"/>
  <c r="AG33" i="4"/>
  <c r="F20" i="4" s="1"/>
  <c r="F34" i="4" l="1"/>
  <c r="G15" i="4" s="1"/>
  <c r="D15" i="4"/>
  <c r="G34" i="4"/>
  <c r="G16" i="4" s="1"/>
  <c r="D16" i="4"/>
  <c r="Q34" i="4"/>
  <c r="H15" i="4" s="1"/>
  <c r="E15" i="4"/>
  <c r="R34" i="4"/>
  <c r="H16" i="4" s="1"/>
  <c r="E16" i="4"/>
  <c r="AB34" i="4"/>
  <c r="I15" i="4" s="1"/>
  <c r="F15" i="4"/>
  <c r="AC34" i="4"/>
  <c r="I16" i="4" s="1"/>
  <c r="F16" i="4"/>
  <c r="AG34" i="4"/>
  <c r="I20" i="4" s="1"/>
  <c r="AF34" i="4"/>
  <c r="I19" i="4" s="1"/>
  <c r="AE34" i="4"/>
  <c r="I18" i="4" s="1"/>
  <c r="AD34" i="4"/>
  <c r="I17" i="4" s="1"/>
  <c r="AA34" i="4"/>
  <c r="I14" i="4" s="1"/>
  <c r="Z34" i="4"/>
  <c r="I13" i="4" s="1"/>
  <c r="V34" i="4"/>
  <c r="H20" i="4" s="1"/>
  <c r="U34" i="4"/>
  <c r="H19" i="4" s="1"/>
  <c r="T34" i="4"/>
  <c r="H18" i="4" s="1"/>
  <c r="S34" i="4"/>
  <c r="H17" i="4" s="1"/>
  <c r="P34" i="4"/>
  <c r="H14" i="4" s="1"/>
  <c r="O34" i="4"/>
  <c r="H13" i="4" s="1"/>
  <c r="K34" i="4"/>
  <c r="G20" i="4" s="1"/>
  <c r="J34" i="4"/>
  <c r="G19" i="4" s="1"/>
  <c r="I34" i="4"/>
  <c r="G18" i="4" s="1"/>
  <c r="H34" i="4"/>
  <c r="G17" i="4" s="1"/>
  <c r="E34" i="4"/>
  <c r="G14" i="4" s="1"/>
  <c r="D34" i="4"/>
  <c r="G13" i="4" s="1"/>
  <c r="N80" i="3" l="1"/>
  <c r="O80" i="3"/>
  <c r="N81" i="3"/>
  <c r="O81" i="3"/>
  <c r="N82" i="3"/>
  <c r="O82" i="3"/>
  <c r="N83" i="3"/>
  <c r="O83" i="3"/>
  <c r="N74" i="3"/>
  <c r="N75" i="3"/>
  <c r="N76" i="3"/>
  <c r="O76" i="3"/>
  <c r="O75" i="3"/>
  <c r="O74" i="3"/>
  <c r="O73" i="3"/>
  <c r="N73" i="3"/>
  <c r="G80" i="3"/>
  <c r="H80" i="3"/>
  <c r="G81" i="3"/>
  <c r="H81" i="3"/>
  <c r="G82" i="3"/>
  <c r="H82" i="3"/>
  <c r="G83" i="3"/>
  <c r="H83" i="3"/>
  <c r="H76" i="3"/>
  <c r="H75" i="3"/>
  <c r="H74" i="3"/>
  <c r="H73" i="3"/>
  <c r="G74" i="3"/>
  <c r="G75" i="3"/>
  <c r="G76" i="3"/>
  <c r="G73" i="3"/>
  <c r="H66" i="3"/>
  <c r="G66" i="3"/>
  <c r="F66" i="3"/>
  <c r="E66" i="3"/>
  <c r="D66" i="3"/>
  <c r="D67" i="3" s="1"/>
  <c r="H62" i="3"/>
  <c r="G62" i="3"/>
  <c r="F62" i="3"/>
  <c r="E62" i="3"/>
  <c r="D62" i="3"/>
  <c r="D63" i="3" s="1"/>
  <c r="H58" i="3"/>
  <c r="G58" i="3"/>
  <c r="F58" i="3"/>
  <c r="E58" i="3"/>
  <c r="D58" i="3"/>
  <c r="D59" i="3" s="1"/>
  <c r="E56" i="3"/>
  <c r="F56" i="3" s="1"/>
  <c r="G56" i="3" s="1"/>
  <c r="H56" i="3" s="1"/>
  <c r="G41" i="3"/>
  <c r="H41" i="3"/>
  <c r="I41" i="3"/>
  <c r="E51" i="3"/>
  <c r="I51" i="3"/>
  <c r="H51" i="3"/>
  <c r="G51" i="3"/>
  <c r="F51" i="3"/>
  <c r="I47" i="3"/>
  <c r="H47" i="3"/>
  <c r="G47" i="3"/>
  <c r="F47" i="3"/>
  <c r="E47" i="3"/>
  <c r="I43" i="3"/>
  <c r="H43" i="3"/>
  <c r="G43" i="3"/>
  <c r="F43" i="3"/>
  <c r="E43" i="3"/>
  <c r="D51" i="3"/>
  <c r="D47" i="3"/>
  <c r="D43" i="3"/>
  <c r="D36" i="3"/>
  <c r="D32" i="3"/>
  <c r="D28" i="3"/>
  <c r="E32" i="3"/>
  <c r="F36" i="3"/>
  <c r="G26" i="3"/>
  <c r="H26" i="3"/>
  <c r="I26" i="3"/>
  <c r="I36" i="3"/>
  <c r="H36" i="3"/>
  <c r="G36" i="3"/>
  <c r="E36" i="3"/>
  <c r="I32" i="3"/>
  <c r="H32" i="3"/>
  <c r="G32" i="3"/>
  <c r="F32" i="3"/>
  <c r="I28" i="3"/>
  <c r="H28" i="3"/>
  <c r="G28" i="3"/>
  <c r="F28" i="3"/>
  <c r="E28" i="3"/>
  <c r="I21" i="3"/>
  <c r="I17" i="3"/>
  <c r="I13" i="3"/>
  <c r="G13" i="3"/>
  <c r="D13" i="3" s="1"/>
  <c r="H13" i="3"/>
  <c r="G17" i="3"/>
  <c r="D17" i="3" s="1"/>
  <c r="H17" i="3"/>
  <c r="H21" i="3"/>
  <c r="D21" i="3" s="1"/>
  <c r="G21" i="3"/>
  <c r="F21" i="3"/>
  <c r="F17" i="3"/>
  <c r="F13" i="3"/>
  <c r="G11" i="3"/>
  <c r="H11" i="3"/>
  <c r="I11" i="3"/>
  <c r="E41" i="3"/>
  <c r="F41" i="3" s="1"/>
  <c r="E26" i="3"/>
  <c r="F26" i="3" s="1"/>
  <c r="E11" i="3"/>
  <c r="F11" i="3" s="1"/>
  <c r="J8" i="3"/>
  <c r="I8" i="3"/>
  <c r="K6" i="3"/>
  <c r="C5" i="3"/>
  <c r="B11" i="3" s="1"/>
  <c r="H80" i="1"/>
  <c r="G80" i="1"/>
  <c r="D80" i="1" s="1"/>
  <c r="H76" i="1"/>
  <c r="G76" i="1"/>
  <c r="F76" i="1"/>
  <c r="D76" i="1" s="1"/>
  <c r="H72" i="1"/>
  <c r="G72" i="1"/>
  <c r="F72" i="1"/>
  <c r="D72" i="1" s="1"/>
  <c r="E70" i="1"/>
  <c r="F70" i="1" s="1"/>
  <c r="G70" i="1" s="1"/>
  <c r="H70" i="1" s="1"/>
  <c r="O86" i="1" l="1"/>
  <c r="O93" i="1" s="1"/>
  <c r="D73" i="1"/>
  <c r="H86" i="1" s="1"/>
  <c r="H93" i="1" s="1"/>
  <c r="O87" i="1"/>
  <c r="O94" i="1" s="1"/>
  <c r="D77" i="1"/>
  <c r="H87" i="1" s="1"/>
  <c r="H94" i="1" s="1"/>
  <c r="O89" i="1"/>
  <c r="O96" i="1" s="1"/>
  <c r="O88" i="1"/>
  <c r="O95" i="1" s="1"/>
  <c r="D81" i="1"/>
  <c r="B26" i="3"/>
  <c r="B41" i="3" s="1"/>
  <c r="E21" i="3"/>
  <c r="E17" i="3"/>
  <c r="M74" i="3"/>
  <c r="M81" i="3" s="1"/>
  <c r="M73" i="3"/>
  <c r="M80" i="3" s="1"/>
  <c r="L74" i="3"/>
  <c r="L81" i="3" s="1"/>
  <c r="L73" i="3"/>
  <c r="L80" i="3" s="1"/>
  <c r="E13" i="3"/>
  <c r="H89" i="1" l="1"/>
  <c r="H96" i="1" s="1"/>
  <c r="H88" i="1"/>
  <c r="H95" i="1" s="1"/>
  <c r="M76" i="3"/>
  <c r="M83" i="3" s="1"/>
  <c r="M75" i="3"/>
  <c r="M82" i="3" s="1"/>
  <c r="K76" i="3"/>
  <c r="K83" i="3" s="1"/>
  <c r="K75" i="3"/>
  <c r="K82" i="3" s="1"/>
  <c r="D22" i="3"/>
  <c r="D29" i="3"/>
  <c r="E73" i="3" s="1"/>
  <c r="E80" i="3" s="1"/>
  <c r="D33" i="3"/>
  <c r="E74" i="3" s="1"/>
  <c r="E81" i="3" s="1"/>
  <c r="D44" i="3"/>
  <c r="F73" i="3" s="1"/>
  <c r="F80" i="3" s="1"/>
  <c r="D48" i="3"/>
  <c r="F74" i="3" s="1"/>
  <c r="F81" i="3" s="1"/>
  <c r="D52" i="3"/>
  <c r="K6" i="2"/>
  <c r="F76" i="3" l="1"/>
  <c r="F83" i="3" s="1"/>
  <c r="F75" i="3"/>
  <c r="F82" i="3" s="1"/>
  <c r="D76" i="3"/>
  <c r="D83" i="3" s="1"/>
  <c r="D75" i="3"/>
  <c r="D82" i="3" s="1"/>
  <c r="L76" i="3"/>
  <c r="L83" i="3" s="1"/>
  <c r="L75" i="3"/>
  <c r="L82" i="3" s="1"/>
  <c r="D37" i="3"/>
  <c r="K74" i="3"/>
  <c r="K81" i="3" s="1"/>
  <c r="D18" i="3"/>
  <c r="D74" i="3" s="1"/>
  <c r="D81" i="3" s="1"/>
  <c r="K73" i="3"/>
  <c r="K80" i="3" s="1"/>
  <c r="D14" i="3"/>
  <c r="D73" i="3" s="1"/>
  <c r="D80" i="3" s="1"/>
  <c r="E36" i="2"/>
  <c r="F21" i="2"/>
  <c r="B41" i="2"/>
  <c r="B26" i="2"/>
  <c r="J8" i="2"/>
  <c r="I8" i="2"/>
  <c r="C5" i="2"/>
  <c r="E41" i="2"/>
  <c r="F41" i="2" s="1"/>
  <c r="E26" i="2"/>
  <c r="F26" i="2" s="1"/>
  <c r="E11" i="2"/>
  <c r="F11" i="2" s="1"/>
  <c r="B11" i="2"/>
  <c r="F51" i="2" l="1"/>
  <c r="E13" i="2"/>
  <c r="F36" i="2"/>
  <c r="D36" i="2" s="1"/>
  <c r="L61" i="2" s="1"/>
  <c r="L68" i="2" s="1"/>
  <c r="E76" i="3"/>
  <c r="E83" i="3" s="1"/>
  <c r="E75" i="3"/>
  <c r="E82" i="3" s="1"/>
  <c r="F13" i="2"/>
  <c r="D13" i="2"/>
  <c r="K58" i="2" s="1"/>
  <c r="K65" i="2" s="1"/>
  <c r="F17" i="2"/>
  <c r="E17" i="2"/>
  <c r="D17" i="2" s="1"/>
  <c r="K59" i="2" s="1"/>
  <c r="K66" i="2" s="1"/>
  <c r="E21" i="2"/>
  <c r="D21" i="2" s="1"/>
  <c r="E28" i="2"/>
  <c r="F28" i="2"/>
  <c r="F43" i="2"/>
  <c r="E32" i="2"/>
  <c r="F32" i="2"/>
  <c r="E47" i="2"/>
  <c r="F47" i="2"/>
  <c r="E51" i="2"/>
  <c r="D51" i="2" s="1"/>
  <c r="M61" i="2" s="1"/>
  <c r="M68" i="2" s="1"/>
  <c r="D52" i="2"/>
  <c r="D37" i="2"/>
  <c r="D14" i="2"/>
  <c r="D58" i="2" s="1"/>
  <c r="D65" i="2" s="1"/>
  <c r="D18" i="2"/>
  <c r="D59" i="2" s="1"/>
  <c r="D66" i="2" s="1"/>
  <c r="K61" i="2"/>
  <c r="K68" i="2" s="1"/>
  <c r="K60" i="2"/>
  <c r="K67" i="2" s="1"/>
  <c r="D22" i="2"/>
  <c r="L60" i="2"/>
  <c r="L67" i="2" s="1"/>
  <c r="M60" i="2"/>
  <c r="M67" i="2" s="1"/>
  <c r="I65" i="1"/>
  <c r="H65" i="1"/>
  <c r="G65" i="1"/>
  <c r="D65" i="1" s="1"/>
  <c r="I61" i="1"/>
  <c r="H61" i="1"/>
  <c r="G61" i="1"/>
  <c r="F61" i="1"/>
  <c r="D61" i="1" s="1"/>
  <c r="I57" i="1"/>
  <c r="H57" i="1"/>
  <c r="G57" i="1"/>
  <c r="F57" i="1"/>
  <c r="D57" i="1" s="1"/>
  <c r="E55" i="1"/>
  <c r="F55" i="1" s="1"/>
  <c r="G55" i="1" s="1"/>
  <c r="H55" i="1" s="1"/>
  <c r="I55" i="1" s="1"/>
  <c r="J50" i="1"/>
  <c r="J46" i="1"/>
  <c r="J42" i="1"/>
  <c r="J40" i="1"/>
  <c r="J35" i="1"/>
  <c r="J31" i="1"/>
  <c r="J27" i="1"/>
  <c r="J25" i="1"/>
  <c r="J20" i="1"/>
  <c r="J16" i="1"/>
  <c r="J12" i="1"/>
  <c r="N86" i="1" l="1"/>
  <c r="N93" i="1" s="1"/>
  <c r="D58" i="1"/>
  <c r="G86" i="1" s="1"/>
  <c r="G93" i="1" s="1"/>
  <c r="N87" i="1"/>
  <c r="N94" i="1" s="1"/>
  <c r="D62" i="1"/>
  <c r="G87" i="1" s="1"/>
  <c r="G94" i="1" s="1"/>
  <c r="N89" i="1"/>
  <c r="N96" i="1" s="1"/>
  <c r="D66" i="1"/>
  <c r="G89" i="1" s="1"/>
  <c r="G96" i="1" s="1"/>
  <c r="G88" i="1"/>
  <c r="G95" i="1" s="1"/>
  <c r="N88" i="1"/>
  <c r="N95" i="1" s="1"/>
  <c r="D47" i="2"/>
  <c r="D32" i="2"/>
  <c r="D43" i="2"/>
  <c r="D28" i="2"/>
  <c r="D61" i="2"/>
  <c r="D68" i="2" s="1"/>
  <c r="D60" i="2"/>
  <c r="D67" i="2" s="1"/>
  <c r="E61" i="2"/>
  <c r="E68" i="2" s="1"/>
  <c r="E60" i="2"/>
  <c r="E67" i="2" s="1"/>
  <c r="F61" i="2"/>
  <c r="F68" i="2" s="1"/>
  <c r="F60" i="2"/>
  <c r="F67" i="2" s="1"/>
  <c r="I50" i="1"/>
  <c r="H50" i="1"/>
  <c r="G50" i="1"/>
  <c r="D50" i="1"/>
  <c r="I46" i="1"/>
  <c r="H46" i="1"/>
  <c r="G46" i="1"/>
  <c r="F46" i="1"/>
  <c r="D46" i="1"/>
  <c r="M87" i="1" s="1"/>
  <c r="M94" i="1" s="1"/>
  <c r="I42" i="1"/>
  <c r="H42" i="1"/>
  <c r="G42" i="1"/>
  <c r="F42" i="1"/>
  <c r="D42" i="1"/>
  <c r="M86" i="1" s="1"/>
  <c r="M93" i="1" s="1"/>
  <c r="E40" i="1"/>
  <c r="F40" i="1" s="1"/>
  <c r="G40" i="1" s="1"/>
  <c r="H40" i="1" s="1"/>
  <c r="I40" i="1" s="1"/>
  <c r="B40" i="1"/>
  <c r="I35" i="1"/>
  <c r="H35" i="1"/>
  <c r="G35" i="1"/>
  <c r="D35" i="1"/>
  <c r="I31" i="1"/>
  <c r="H31" i="1"/>
  <c r="G31" i="1"/>
  <c r="F31" i="1"/>
  <c r="D31" i="1"/>
  <c r="L87" i="1" s="1"/>
  <c r="L94" i="1" s="1"/>
  <c r="I27" i="1"/>
  <c r="H27" i="1"/>
  <c r="G27" i="1"/>
  <c r="F27" i="1"/>
  <c r="D27" i="1"/>
  <c r="L86" i="1" s="1"/>
  <c r="L93" i="1" s="1"/>
  <c r="E25" i="1"/>
  <c r="F25" i="1" s="1"/>
  <c r="G25" i="1" s="1"/>
  <c r="H25" i="1" s="1"/>
  <c r="I25" i="1" s="1"/>
  <c r="B10" i="1"/>
  <c r="H20" i="1"/>
  <c r="I20" i="1"/>
  <c r="G16" i="1"/>
  <c r="H16" i="1"/>
  <c r="I16" i="1"/>
  <c r="K6" i="1"/>
  <c r="G12" i="1"/>
  <c r="H12" i="1"/>
  <c r="I12" i="1"/>
  <c r="F12" i="1"/>
  <c r="G20" i="1"/>
  <c r="F20" i="1"/>
  <c r="F16" i="1"/>
  <c r="E10" i="1"/>
  <c r="F10" i="1" s="1"/>
  <c r="G10" i="1" s="1"/>
  <c r="H10" i="1" s="1"/>
  <c r="I10" i="1" s="1"/>
  <c r="J10" i="1" s="1"/>
  <c r="L89" i="1" l="1"/>
  <c r="L96" i="1" s="1"/>
  <c r="L88" i="1"/>
  <c r="L95" i="1" s="1"/>
  <c r="M89" i="1"/>
  <c r="M96" i="1" s="1"/>
  <c r="M88" i="1"/>
  <c r="M95" i="1" s="1"/>
  <c r="L58" i="2"/>
  <c r="L65" i="2" s="1"/>
  <c r="D29" i="2"/>
  <c r="E58" i="2" s="1"/>
  <c r="E65" i="2" s="1"/>
  <c r="M58" i="2"/>
  <c r="M65" i="2" s="1"/>
  <c r="D44" i="2"/>
  <c r="F58" i="2" s="1"/>
  <c r="F65" i="2" s="1"/>
  <c r="L59" i="2"/>
  <c r="L66" i="2" s="1"/>
  <c r="D33" i="2"/>
  <c r="E59" i="2" s="1"/>
  <c r="E66" i="2" s="1"/>
  <c r="M59" i="2"/>
  <c r="M66" i="2" s="1"/>
  <c r="D48" i="2"/>
  <c r="F59" i="2" s="1"/>
  <c r="F66" i="2" s="1"/>
  <c r="D12" i="1"/>
  <c r="K86" i="1" s="1"/>
  <c r="K93" i="1" s="1"/>
  <c r="D16" i="1"/>
  <c r="K87" i="1" s="1"/>
  <c r="K94" i="1" s="1"/>
  <c r="D20" i="1"/>
  <c r="D28" i="1"/>
  <c r="E86" i="1" s="1"/>
  <c r="E93" i="1" s="1"/>
  <c r="D32" i="1"/>
  <c r="E87" i="1" s="1"/>
  <c r="E94" i="1" s="1"/>
  <c r="D36" i="1"/>
  <c r="D43" i="1"/>
  <c r="F86" i="1" s="1"/>
  <c r="F93" i="1" s="1"/>
  <c r="D47" i="1"/>
  <c r="F87" i="1" s="1"/>
  <c r="F94" i="1" s="1"/>
  <c r="D51" i="1"/>
  <c r="E89" i="1"/>
  <c r="E96" i="1" s="1"/>
  <c r="E88" i="1"/>
  <c r="E95" i="1" s="1"/>
  <c r="D13" i="1"/>
  <c r="D86" i="1" s="1"/>
  <c r="D93" i="1" s="1"/>
  <c r="K89" i="1" l="1"/>
  <c r="K96" i="1" s="1"/>
  <c r="K88" i="1"/>
  <c r="K95" i="1" s="1"/>
  <c r="F89" i="1"/>
  <c r="F96" i="1" s="1"/>
  <c r="F88" i="1"/>
  <c r="F95" i="1" s="1"/>
  <c r="D21" i="1"/>
  <c r="D17" i="1"/>
  <c r="D87" i="1" s="1"/>
  <c r="D94" i="1" s="1"/>
  <c r="D89" i="1" l="1"/>
  <c r="D96" i="1" s="1"/>
  <c r="D88" i="1"/>
  <c r="D95" i="1" s="1"/>
</calcChain>
</file>

<file path=xl/comments1.xml><?xml version="1.0" encoding="utf-8"?>
<comments xmlns="http://schemas.openxmlformats.org/spreadsheetml/2006/main">
  <authors>
    <author>Francis</author>
  </authors>
  <commentList>
    <comment ref="D1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5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7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80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</commentList>
</comments>
</file>

<file path=xl/comments2.xml><?xml version="1.0" encoding="utf-8"?>
<comments xmlns="http://schemas.openxmlformats.org/spreadsheetml/2006/main">
  <authors>
    <author>Francis</author>
  </authors>
  <commentList>
    <comment ref="D1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8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</commentList>
</comments>
</file>

<file path=xl/comments3.xml><?xml version="1.0" encoding="utf-8"?>
<comments xmlns="http://schemas.openxmlformats.org/spreadsheetml/2006/main">
  <authors>
    <author>Francis</author>
  </authors>
  <commentList>
    <comment ref="D1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1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28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3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3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47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1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58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2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  <comment ref="D66" authorId="0">
      <text>
        <r>
          <rPr>
            <sz val="9"/>
            <color indexed="81"/>
            <rFont val="Tahoma"/>
            <family val="2"/>
          </rPr>
          <t>Discounted to beginning of 2010.</t>
        </r>
      </text>
    </comment>
  </commentList>
</comments>
</file>

<file path=xl/sharedStrings.xml><?xml version="1.0" encoding="utf-8"?>
<sst xmlns="http://schemas.openxmlformats.org/spreadsheetml/2006/main" count="504" uniqueCount="74">
  <si>
    <t>Calculation of O&amp;M Impact for Baseline Adjustment</t>
  </si>
  <si>
    <t>Bulb Assumptions</t>
  </si>
  <si>
    <t>Measure Life</t>
  </si>
  <si>
    <t>Inc</t>
  </si>
  <si>
    <t>Halogen</t>
  </si>
  <si>
    <t>Real Discount Rate (RDR)</t>
  </si>
  <si>
    <t>Component 1 Life (years)</t>
  </si>
  <si>
    <t>Component 1 Replacement Cost</t>
  </si>
  <si>
    <t>Year</t>
  </si>
  <si>
    <t>NPV</t>
  </si>
  <si>
    <t>(included in Measure Cost)</t>
  </si>
  <si>
    <t>Baseline Replacement Costs</t>
  </si>
  <si>
    <t>Levelized Cost</t>
  </si>
  <si>
    <t>Life</t>
  </si>
  <si>
    <t xml:space="preserve">Levelized annual replacement cost savings </t>
  </si>
  <si>
    <t>Lumen Range</t>
  </si>
  <si>
    <t>1490-2600</t>
  </si>
  <si>
    <t>1050-1489</t>
  </si>
  <si>
    <t>310-1049</t>
  </si>
  <si>
    <t>Annual Hours of Use</t>
  </si>
  <si>
    <t>CFL Rated Life</t>
  </si>
  <si>
    <t>(June 2012 - May 2013)</t>
  </si>
  <si>
    <t>CFL</t>
  </si>
  <si>
    <t>Expected life</t>
  </si>
  <si>
    <t>750-1049</t>
  </si>
  <si>
    <t>310-749</t>
  </si>
  <si>
    <t>June 2012 - May 2013</t>
  </si>
  <si>
    <t>June 2013 - May 2014</t>
  </si>
  <si>
    <t>June 2014 - May 2015</t>
  </si>
  <si>
    <t>(June 2013 - May 2014)</t>
  </si>
  <si>
    <t>(June 2014 - May 2015)</t>
  </si>
  <si>
    <t>note 0.2 of 6th year</t>
  </si>
  <si>
    <t>(June 2015 - May 2016)</t>
  </si>
  <si>
    <t>June 2015 - May 2016</t>
  </si>
  <si>
    <t xml:space="preserve">NPV of baseline replacement costs </t>
  </si>
  <si>
    <t>0.7 of second year</t>
  </si>
  <si>
    <t>Component 1 Life (hours)</t>
  </si>
  <si>
    <t>Annual replacement cost</t>
  </si>
  <si>
    <t>Multiply by 0.98 ISR</t>
  </si>
  <si>
    <t>(June 2016 - May 2017)</t>
  </si>
  <si>
    <t>June 2016 - May 2017</t>
  </si>
  <si>
    <t>Note this will be the same up to 2019</t>
  </si>
  <si>
    <t>Exterior</t>
  </si>
  <si>
    <t>0.4 of 5th year</t>
  </si>
  <si>
    <t>Same for June 2015 to May 2016</t>
  </si>
  <si>
    <t>Data tables are provided at the top of this sheet with the calculations lower down. The values in the TRM table are referenced cells.</t>
  </si>
  <si>
    <t>Std Inc.</t>
  </si>
  <si>
    <t>EISA Compliant Halogen</t>
  </si>
  <si>
    <t>LED-A</t>
  </si>
  <si>
    <t>Installation Location</t>
  </si>
  <si>
    <t>Hours of Use per year (B)</t>
  </si>
  <si>
    <r>
      <t>Measure Life in Years (A/B</t>
    </r>
    <r>
      <rPr>
        <sz val="8"/>
        <rFont val="Calibri"/>
        <family val="2"/>
      </rPr>
      <t> </t>
    </r>
    <r>
      <rPr>
        <b/>
        <sz val="10"/>
        <color rgb="FFFFFFFF"/>
        <rFont val="Calibri"/>
        <family val="2"/>
        <scheme val="minor"/>
      </rPr>
      <t>)</t>
    </r>
  </si>
  <si>
    <t>Residential and in-unit Multi Family</t>
  </si>
  <si>
    <t>Multi Family Common Areas</t>
  </si>
  <si>
    <t>Unknown</t>
  </si>
  <si>
    <t>2020 &amp; after</t>
  </si>
  <si>
    <t>N/A</t>
  </si>
  <si>
    <t>The annual levelized baseline replacement costs using the statewide real discount rate of 5.23% are presented below: (table for TRM)</t>
  </si>
  <si>
    <t>Location</t>
  </si>
  <si>
    <t>Lumen Level</t>
  </si>
  <si>
    <t>NPV of replacement costs for period</t>
  </si>
  <si>
    <t>Levelized annual replacement cost savings</t>
  </si>
  <si>
    <t>Lumens &lt;310 or &gt;2600 (non-EISA compliant)</t>
  </si>
  <si>
    <t>Lumens ≥ 310 and ≤ 2600 (EISA compliant)</t>
  </si>
  <si>
    <t>Discount Rate</t>
  </si>
  <si>
    <t>Hours before needing new bulb</t>
  </si>
  <si>
    <t>(both incandescent and halogen)</t>
  </si>
  <si>
    <t>Installation year:</t>
  </si>
  <si>
    <t>Non EISA compliant</t>
  </si>
  <si>
    <t>EISA Compliant</t>
  </si>
  <si>
    <t>Incandescent</t>
  </si>
  <si>
    <t>NPV of all baseline replacement costs:</t>
  </si>
  <si>
    <t>Levelized annual cost:</t>
  </si>
  <si>
    <t>Baseline lamps used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</si>
</sst>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Helv"/>
      <family val="2"/>
    </font>
    <font>
      <sz val="9"/>
      <color indexed="81"/>
      <name val="Tahoma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FFFF"/>
      <name val="Calibri"/>
      <family val="2"/>
      <scheme val="minor"/>
    </font>
    <font>
      <sz val="8"/>
      <name val="Calibri"/>
      <family val="2"/>
    </font>
    <font>
      <sz val="10"/>
      <color rgb="FFFF000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111">
    <xf numFmtId="0" fontId="0" fillId="0" borderId="0" xfId="0"/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8" fontId="4" fillId="5" borderId="8" xfId="0" applyNumberFormat="1" applyFont="1" applyFill="1" applyBorder="1"/>
    <xf numFmtId="0" fontId="4" fillId="0" borderId="0" xfId="0" applyFont="1" applyAlignment="1">
      <alignment horizontal="right"/>
    </xf>
    <xf numFmtId="0" fontId="4" fillId="5" borderId="9" xfId="0" applyFont="1" applyFill="1" applyBorder="1"/>
    <xf numFmtId="0" fontId="7" fillId="2" borderId="0" xfId="0" applyFont="1" applyFill="1"/>
    <xf numFmtId="0" fontId="8" fillId="0" borderId="0" xfId="0" applyFont="1"/>
    <xf numFmtId="0" fontId="8" fillId="0" borderId="0" xfId="0" applyFont="1" applyAlignment="1">
      <alignment horizontal="right"/>
    </xf>
    <xf numFmtId="1" fontId="8" fillId="3" borderId="3" xfId="0" applyNumberFormat="1" applyFont="1" applyFill="1" applyBorder="1" applyAlignment="1">
      <alignment horizontal="center"/>
    </xf>
    <xf numFmtId="165" fontId="8" fillId="3" borderId="3" xfId="0" applyNumberFormat="1" applyFont="1" applyFill="1" applyBorder="1" applyAlignment="1">
      <alignment horizontal="center"/>
    </xf>
    <xf numFmtId="10" fontId="8" fillId="4" borderId="5" xfId="0" applyNumberFormat="1" applyFont="1" applyFill="1" applyBorder="1"/>
    <xf numFmtId="0" fontId="8" fillId="3" borderId="4" xfId="0" applyFont="1" applyFill="1" applyBorder="1" applyAlignment="1">
      <alignment horizontal="center"/>
    </xf>
    <xf numFmtId="165" fontId="8" fillId="3" borderId="4" xfId="0" applyNumberFormat="1" applyFont="1" applyFill="1" applyBorder="1" applyAlignment="1">
      <alignment horizontal="center"/>
    </xf>
    <xf numFmtId="164" fontId="8" fillId="3" borderId="4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8" fillId="0" borderId="0" xfId="0" applyFont="1" applyBorder="1"/>
    <xf numFmtId="8" fontId="8" fillId="4" borderId="6" xfId="0" applyNumberFormat="1" applyFont="1" applyFill="1" applyBorder="1" applyAlignment="1">
      <alignment horizontal="center"/>
    </xf>
    <xf numFmtId="164" fontId="8" fillId="0" borderId="6" xfId="0" applyNumberFormat="1" applyFont="1" applyBorder="1"/>
    <xf numFmtId="164" fontId="8" fillId="0" borderId="7" xfId="1" applyNumberFormat="1" applyFont="1" applyBorder="1"/>
    <xf numFmtId="164" fontId="8" fillId="0" borderId="0" xfId="0" applyNumberFormat="1" applyFont="1" applyBorder="1"/>
    <xf numFmtId="164" fontId="8" fillId="0" borderId="0" xfId="1" applyNumberFormat="1" applyFont="1" applyBorder="1"/>
    <xf numFmtId="164" fontId="8" fillId="0" borderId="0" xfId="0" applyNumberFormat="1" applyFont="1"/>
    <xf numFmtId="0" fontId="8" fillId="6" borderId="4" xfId="0" applyFont="1" applyFill="1" applyBorder="1" applyAlignment="1">
      <alignment horizontal="center" wrapText="1"/>
    </xf>
    <xf numFmtId="0" fontId="8" fillId="0" borderId="4" xfId="0" applyFont="1" applyBorder="1"/>
    <xf numFmtId="8" fontId="8" fillId="0" borderId="4" xfId="0" applyNumberFormat="1" applyFont="1" applyBorder="1" applyAlignment="1">
      <alignment horizontal="center"/>
    </xf>
    <xf numFmtId="8" fontId="8" fillId="0" borderId="4" xfId="0" applyNumberFormat="1" applyFont="1" applyBorder="1"/>
    <xf numFmtId="1" fontId="8" fillId="3" borderId="4" xfId="0" quotePrefix="1" applyNumberFormat="1" applyFont="1" applyFill="1" applyBorder="1" applyAlignment="1">
      <alignment horizontal="center"/>
    </xf>
    <xf numFmtId="10" fontId="8" fillId="4" borderId="0" xfId="0" applyNumberFormat="1" applyFont="1" applyFill="1" applyBorder="1"/>
    <xf numFmtId="0" fontId="8" fillId="6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6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right" wrapText="1"/>
    </xf>
    <xf numFmtId="0" fontId="9" fillId="0" borderId="0" xfId="0" applyFont="1"/>
    <xf numFmtId="0" fontId="10" fillId="0" borderId="5" xfId="0" applyFont="1" applyBorder="1" applyAlignment="1">
      <alignment horizontal="justify" vertical="center"/>
    </xf>
    <xf numFmtId="0" fontId="11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 wrapText="1"/>
    </xf>
    <xf numFmtId="0" fontId="13" fillId="7" borderId="11" xfId="0" applyFont="1" applyFill="1" applyBorder="1" applyAlignment="1">
      <alignment horizontal="center" vertical="center" wrapText="1"/>
    </xf>
    <xf numFmtId="8" fontId="10" fillId="0" borderId="11" xfId="0" applyNumberFormat="1" applyFont="1" applyBorder="1" applyAlignment="1">
      <alignment horizontal="center" vertical="center"/>
    </xf>
    <xf numFmtId="8" fontId="15" fillId="0" borderId="1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 wrapText="1"/>
    </xf>
    <xf numFmtId="0" fontId="16" fillId="0" borderId="13" xfId="3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0" fillId="0" borderId="12" xfId="0" applyFont="1" applyBorder="1" applyAlignment="1">
      <alignment horizontal="justify" vertical="center"/>
    </xf>
    <xf numFmtId="8" fontId="10" fillId="0" borderId="13" xfId="0" applyNumberFormat="1" applyFont="1" applyBorder="1" applyAlignment="1">
      <alignment horizontal="center" vertical="center"/>
    </xf>
    <xf numFmtId="3" fontId="16" fillId="0" borderId="13" xfId="3" applyNumberForma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0" fontId="10" fillId="0" borderId="13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3" fillId="7" borderId="14" xfId="0" applyFont="1" applyFill="1" applyBorder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center"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center" vertical="center"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8" borderId="17" xfId="0" applyFont="1" applyFill="1" applyBorder="1" applyAlignment="1">
      <alignment vertical="center" wrapText="1"/>
    </xf>
    <xf numFmtId="8" fontId="8" fillId="8" borderId="21" xfId="0" applyNumberFormat="1" applyFont="1" applyFill="1" applyBorder="1" applyAlignment="1">
      <alignment vertical="center"/>
    </xf>
    <xf numFmtId="8" fontId="8" fillId="8" borderId="16" xfId="0" applyNumberFormat="1" applyFont="1" applyFill="1" applyBorder="1" applyAlignment="1">
      <alignment vertical="center"/>
    </xf>
    <xf numFmtId="8" fontId="8" fillId="8" borderId="15" xfId="0" applyNumberFormat="1" applyFont="1" applyFill="1" applyBorder="1" applyAlignment="1">
      <alignment vertical="center"/>
    </xf>
    <xf numFmtId="8" fontId="8" fillId="8" borderId="14" xfId="0" applyNumberFormat="1" applyFont="1" applyFill="1" applyBorder="1" applyAlignment="1">
      <alignment vertical="center"/>
    </xf>
    <xf numFmtId="8" fontId="8" fillId="8" borderId="17" xfId="0" applyNumberFormat="1" applyFont="1" applyFill="1" applyBorder="1" applyAlignment="1">
      <alignment vertical="center"/>
    </xf>
    <xf numFmtId="0" fontId="8" fillId="0" borderId="22" xfId="0" applyFont="1" applyBorder="1" applyAlignment="1">
      <alignment horizontal="center" vertical="center" wrapText="1"/>
    </xf>
    <xf numFmtId="0" fontId="8" fillId="8" borderId="23" xfId="0" applyFont="1" applyFill="1" applyBorder="1" applyAlignment="1">
      <alignment vertical="center" wrapText="1"/>
    </xf>
    <xf numFmtId="8" fontId="8" fillId="8" borderId="2" xfId="0" applyNumberFormat="1" applyFont="1" applyFill="1" applyBorder="1" applyAlignment="1">
      <alignment vertical="center"/>
    </xf>
    <xf numFmtId="8" fontId="8" fillId="8" borderId="4" xfId="0" applyNumberFormat="1" applyFont="1" applyFill="1" applyBorder="1" applyAlignment="1">
      <alignment vertical="center"/>
    </xf>
    <xf numFmtId="8" fontId="8" fillId="8" borderId="1" xfId="0" applyNumberFormat="1" applyFont="1" applyFill="1" applyBorder="1" applyAlignment="1">
      <alignment vertical="center"/>
    </xf>
    <xf numFmtId="8" fontId="8" fillId="8" borderId="22" xfId="0" applyNumberFormat="1" applyFont="1" applyFill="1" applyBorder="1" applyAlignment="1">
      <alignment vertical="center"/>
    </xf>
    <xf numFmtId="8" fontId="8" fillId="8" borderId="23" xfId="0" applyNumberFormat="1" applyFont="1" applyFill="1" applyBorder="1" applyAlignment="1">
      <alignment vertical="center"/>
    </xf>
    <xf numFmtId="0" fontId="8" fillId="0" borderId="24" xfId="0" applyFont="1" applyBorder="1" applyAlignment="1">
      <alignment horizontal="center" vertical="center" wrapText="1"/>
    </xf>
    <xf numFmtId="0" fontId="8" fillId="8" borderId="25" xfId="0" applyFont="1" applyFill="1" applyBorder="1" applyAlignment="1">
      <alignment vertical="center" wrapText="1"/>
    </xf>
    <xf numFmtId="8" fontId="8" fillId="8" borderId="26" xfId="0" applyNumberFormat="1" applyFont="1" applyFill="1" applyBorder="1" applyAlignment="1">
      <alignment vertical="center"/>
    </xf>
    <xf numFmtId="8" fontId="8" fillId="8" borderId="27" xfId="0" applyNumberFormat="1" applyFont="1" applyFill="1" applyBorder="1" applyAlignment="1">
      <alignment vertical="center"/>
    </xf>
    <xf numFmtId="8" fontId="8" fillId="8" borderId="28" xfId="0" applyNumberFormat="1" applyFont="1" applyFill="1" applyBorder="1" applyAlignment="1">
      <alignment vertical="center"/>
    </xf>
    <xf numFmtId="8" fontId="8" fillId="8" borderId="24" xfId="0" applyNumberFormat="1" applyFont="1" applyFill="1" applyBorder="1" applyAlignment="1">
      <alignment vertical="center"/>
    </xf>
    <xf numFmtId="8" fontId="8" fillId="8" borderId="25" xfId="0" applyNumberFormat="1" applyFont="1" applyFill="1" applyBorder="1" applyAlignment="1">
      <alignment vertical="center"/>
    </xf>
    <xf numFmtId="0" fontId="0" fillId="9" borderId="6" xfId="0" applyFill="1" applyBorder="1"/>
    <xf numFmtId="10" fontId="0" fillId="9" borderId="11" xfId="2" applyNumberFormat="1" applyFont="1" applyFill="1" applyBorder="1"/>
    <xf numFmtId="0" fontId="18" fillId="0" borderId="0" xfId="0" applyFont="1"/>
    <xf numFmtId="0" fontId="18" fillId="9" borderId="6" xfId="0" applyFont="1" applyFill="1" applyBorder="1"/>
    <xf numFmtId="0" fontId="18" fillId="9" borderId="11" xfId="0" applyFont="1" applyFill="1" applyBorder="1"/>
    <xf numFmtId="0" fontId="18" fillId="9" borderId="5" xfId="0" applyFont="1" applyFill="1" applyBorder="1"/>
    <xf numFmtId="165" fontId="18" fillId="0" borderId="0" xfId="0" applyNumberFormat="1" applyFont="1"/>
    <xf numFmtId="0" fontId="18" fillId="0" borderId="4" xfId="0" applyFont="1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8" fillId="0" borderId="4" xfId="0" applyFont="1" applyBorder="1"/>
    <xf numFmtId="8" fontId="18" fillId="0" borderId="4" xfId="0" applyNumberFormat="1" applyFont="1" applyBorder="1"/>
    <xf numFmtId="8" fontId="18" fillId="0" borderId="0" xfId="0" applyNumberFormat="1" applyFont="1" applyBorder="1"/>
    <xf numFmtId="0" fontId="18" fillId="0" borderId="0" xfId="0" applyFont="1" applyBorder="1"/>
    <xf numFmtId="8" fontId="18" fillId="0" borderId="0" xfId="0" applyNumberFormat="1" applyFont="1"/>
    <xf numFmtId="8" fontId="0" fillId="0" borderId="0" xfId="0" applyNumberFormat="1"/>
    <xf numFmtId="0" fontId="13" fillId="7" borderId="29" xfId="0" applyFont="1" applyFill="1" applyBorder="1" applyAlignment="1">
      <alignment horizontal="center" vertical="center" wrapText="1"/>
    </xf>
    <xf numFmtId="2" fontId="0" fillId="0" borderId="29" xfId="0" applyNumberFormat="1" applyBorder="1"/>
    <xf numFmtId="2" fontId="0" fillId="0" borderId="5" xfId="0" applyNumberFormat="1" applyBorder="1"/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96"/>
  <sheetViews>
    <sheetView workbookViewId="0">
      <selection activeCell="I7" sqref="I7"/>
    </sheetView>
  </sheetViews>
  <sheetFormatPr defaultRowHeight="12.75" x14ac:dyDescent="0.2"/>
  <cols>
    <col min="1" max="1" width="13.28515625" style="9" customWidth="1"/>
    <col min="2" max="2" width="16.42578125" style="9" customWidth="1"/>
    <col min="3" max="3" width="16.7109375" style="9" customWidth="1"/>
    <col min="4" max="4" width="10.42578125" style="9" customWidth="1"/>
    <col min="5" max="5" width="10.140625" style="9" customWidth="1"/>
    <col min="6" max="6" width="10" style="9" customWidth="1"/>
    <col min="7" max="9" width="9.140625" style="9"/>
    <col min="10" max="10" width="15.7109375" style="9" customWidth="1"/>
    <col min="11" max="256" width="9.140625" style="9"/>
    <col min="257" max="257" width="9.85546875" style="9" customWidth="1"/>
    <col min="258" max="258" width="23" style="9" customWidth="1"/>
    <col min="259" max="259" width="13.7109375" style="9" customWidth="1"/>
    <col min="260" max="512" width="9.140625" style="9"/>
    <col min="513" max="513" width="9.85546875" style="9" customWidth="1"/>
    <col min="514" max="514" width="23" style="9" customWidth="1"/>
    <col min="515" max="515" width="13.7109375" style="9" customWidth="1"/>
    <col min="516" max="768" width="9.140625" style="9"/>
    <col min="769" max="769" width="9.85546875" style="9" customWidth="1"/>
    <col min="770" max="770" width="23" style="9" customWidth="1"/>
    <col min="771" max="771" width="13.7109375" style="9" customWidth="1"/>
    <col min="772" max="1024" width="9.140625" style="9"/>
    <col min="1025" max="1025" width="9.85546875" style="9" customWidth="1"/>
    <col min="1026" max="1026" width="23" style="9" customWidth="1"/>
    <col min="1027" max="1027" width="13.7109375" style="9" customWidth="1"/>
    <col min="1028" max="1280" width="9.140625" style="9"/>
    <col min="1281" max="1281" width="9.85546875" style="9" customWidth="1"/>
    <col min="1282" max="1282" width="23" style="9" customWidth="1"/>
    <col min="1283" max="1283" width="13.7109375" style="9" customWidth="1"/>
    <col min="1284" max="1536" width="9.140625" style="9"/>
    <col min="1537" max="1537" width="9.85546875" style="9" customWidth="1"/>
    <col min="1538" max="1538" width="23" style="9" customWidth="1"/>
    <col min="1539" max="1539" width="13.7109375" style="9" customWidth="1"/>
    <col min="1540" max="1792" width="9.140625" style="9"/>
    <col min="1793" max="1793" width="9.85546875" style="9" customWidth="1"/>
    <col min="1794" max="1794" width="23" style="9" customWidth="1"/>
    <col min="1795" max="1795" width="13.7109375" style="9" customWidth="1"/>
    <col min="1796" max="2048" width="9.140625" style="9"/>
    <col min="2049" max="2049" width="9.85546875" style="9" customWidth="1"/>
    <col min="2050" max="2050" width="23" style="9" customWidth="1"/>
    <col min="2051" max="2051" width="13.7109375" style="9" customWidth="1"/>
    <col min="2052" max="2304" width="9.140625" style="9"/>
    <col min="2305" max="2305" width="9.85546875" style="9" customWidth="1"/>
    <col min="2306" max="2306" width="23" style="9" customWidth="1"/>
    <col min="2307" max="2307" width="13.7109375" style="9" customWidth="1"/>
    <col min="2308" max="2560" width="9.140625" style="9"/>
    <col min="2561" max="2561" width="9.85546875" style="9" customWidth="1"/>
    <col min="2562" max="2562" width="23" style="9" customWidth="1"/>
    <col min="2563" max="2563" width="13.7109375" style="9" customWidth="1"/>
    <col min="2564" max="2816" width="9.140625" style="9"/>
    <col min="2817" max="2817" width="9.85546875" style="9" customWidth="1"/>
    <col min="2818" max="2818" width="23" style="9" customWidth="1"/>
    <col min="2819" max="2819" width="13.7109375" style="9" customWidth="1"/>
    <col min="2820" max="3072" width="9.140625" style="9"/>
    <col min="3073" max="3073" width="9.85546875" style="9" customWidth="1"/>
    <col min="3074" max="3074" width="23" style="9" customWidth="1"/>
    <col min="3075" max="3075" width="13.7109375" style="9" customWidth="1"/>
    <col min="3076" max="3328" width="9.140625" style="9"/>
    <col min="3329" max="3329" width="9.85546875" style="9" customWidth="1"/>
    <col min="3330" max="3330" width="23" style="9" customWidth="1"/>
    <col min="3331" max="3331" width="13.7109375" style="9" customWidth="1"/>
    <col min="3332" max="3584" width="9.140625" style="9"/>
    <col min="3585" max="3585" width="9.85546875" style="9" customWidth="1"/>
    <col min="3586" max="3586" width="23" style="9" customWidth="1"/>
    <col min="3587" max="3587" width="13.7109375" style="9" customWidth="1"/>
    <col min="3588" max="3840" width="9.140625" style="9"/>
    <col min="3841" max="3841" width="9.85546875" style="9" customWidth="1"/>
    <col min="3842" max="3842" width="23" style="9" customWidth="1"/>
    <col min="3843" max="3843" width="13.7109375" style="9" customWidth="1"/>
    <col min="3844" max="4096" width="9.140625" style="9"/>
    <col min="4097" max="4097" width="9.85546875" style="9" customWidth="1"/>
    <col min="4098" max="4098" width="23" style="9" customWidth="1"/>
    <col min="4099" max="4099" width="13.7109375" style="9" customWidth="1"/>
    <col min="4100" max="4352" width="9.140625" style="9"/>
    <col min="4353" max="4353" width="9.85546875" style="9" customWidth="1"/>
    <col min="4354" max="4354" width="23" style="9" customWidth="1"/>
    <col min="4355" max="4355" width="13.7109375" style="9" customWidth="1"/>
    <col min="4356" max="4608" width="9.140625" style="9"/>
    <col min="4609" max="4609" width="9.85546875" style="9" customWidth="1"/>
    <col min="4610" max="4610" width="23" style="9" customWidth="1"/>
    <col min="4611" max="4611" width="13.7109375" style="9" customWidth="1"/>
    <col min="4612" max="4864" width="9.140625" style="9"/>
    <col min="4865" max="4865" width="9.85546875" style="9" customWidth="1"/>
    <col min="4866" max="4866" width="23" style="9" customWidth="1"/>
    <col min="4867" max="4867" width="13.7109375" style="9" customWidth="1"/>
    <col min="4868" max="5120" width="9.140625" style="9"/>
    <col min="5121" max="5121" width="9.85546875" style="9" customWidth="1"/>
    <col min="5122" max="5122" width="23" style="9" customWidth="1"/>
    <col min="5123" max="5123" width="13.7109375" style="9" customWidth="1"/>
    <col min="5124" max="5376" width="9.140625" style="9"/>
    <col min="5377" max="5377" width="9.85546875" style="9" customWidth="1"/>
    <col min="5378" max="5378" width="23" style="9" customWidth="1"/>
    <col min="5379" max="5379" width="13.7109375" style="9" customWidth="1"/>
    <col min="5380" max="5632" width="9.140625" style="9"/>
    <col min="5633" max="5633" width="9.85546875" style="9" customWidth="1"/>
    <col min="5634" max="5634" width="23" style="9" customWidth="1"/>
    <col min="5635" max="5635" width="13.7109375" style="9" customWidth="1"/>
    <col min="5636" max="5888" width="9.140625" style="9"/>
    <col min="5889" max="5889" width="9.85546875" style="9" customWidth="1"/>
    <col min="5890" max="5890" width="23" style="9" customWidth="1"/>
    <col min="5891" max="5891" width="13.7109375" style="9" customWidth="1"/>
    <col min="5892" max="6144" width="9.140625" style="9"/>
    <col min="6145" max="6145" width="9.85546875" style="9" customWidth="1"/>
    <col min="6146" max="6146" width="23" style="9" customWidth="1"/>
    <col min="6147" max="6147" width="13.7109375" style="9" customWidth="1"/>
    <col min="6148" max="6400" width="9.140625" style="9"/>
    <col min="6401" max="6401" width="9.85546875" style="9" customWidth="1"/>
    <col min="6402" max="6402" width="23" style="9" customWidth="1"/>
    <col min="6403" max="6403" width="13.7109375" style="9" customWidth="1"/>
    <col min="6404" max="6656" width="9.140625" style="9"/>
    <col min="6657" max="6657" width="9.85546875" style="9" customWidth="1"/>
    <col min="6658" max="6658" width="23" style="9" customWidth="1"/>
    <col min="6659" max="6659" width="13.7109375" style="9" customWidth="1"/>
    <col min="6660" max="6912" width="9.140625" style="9"/>
    <col min="6913" max="6913" width="9.85546875" style="9" customWidth="1"/>
    <col min="6914" max="6914" width="23" style="9" customWidth="1"/>
    <col min="6915" max="6915" width="13.7109375" style="9" customWidth="1"/>
    <col min="6916" max="7168" width="9.140625" style="9"/>
    <col min="7169" max="7169" width="9.85546875" style="9" customWidth="1"/>
    <col min="7170" max="7170" width="23" style="9" customWidth="1"/>
    <col min="7171" max="7171" width="13.7109375" style="9" customWidth="1"/>
    <col min="7172" max="7424" width="9.140625" style="9"/>
    <col min="7425" max="7425" width="9.85546875" style="9" customWidth="1"/>
    <col min="7426" max="7426" width="23" style="9" customWidth="1"/>
    <col min="7427" max="7427" width="13.7109375" style="9" customWidth="1"/>
    <col min="7428" max="7680" width="9.140625" style="9"/>
    <col min="7681" max="7681" width="9.85546875" style="9" customWidth="1"/>
    <col min="7682" max="7682" width="23" style="9" customWidth="1"/>
    <col min="7683" max="7683" width="13.7109375" style="9" customWidth="1"/>
    <col min="7684" max="7936" width="9.140625" style="9"/>
    <col min="7937" max="7937" width="9.85546875" style="9" customWidth="1"/>
    <col min="7938" max="7938" width="23" style="9" customWidth="1"/>
    <col min="7939" max="7939" width="13.7109375" style="9" customWidth="1"/>
    <col min="7940" max="8192" width="9.140625" style="9"/>
    <col min="8193" max="8193" width="9.85546875" style="9" customWidth="1"/>
    <col min="8194" max="8194" width="23" style="9" customWidth="1"/>
    <col min="8195" max="8195" width="13.7109375" style="9" customWidth="1"/>
    <col min="8196" max="8448" width="9.140625" style="9"/>
    <col min="8449" max="8449" width="9.85546875" style="9" customWidth="1"/>
    <col min="8450" max="8450" width="23" style="9" customWidth="1"/>
    <col min="8451" max="8451" width="13.7109375" style="9" customWidth="1"/>
    <col min="8452" max="8704" width="9.140625" style="9"/>
    <col min="8705" max="8705" width="9.85546875" style="9" customWidth="1"/>
    <col min="8706" max="8706" width="23" style="9" customWidth="1"/>
    <col min="8707" max="8707" width="13.7109375" style="9" customWidth="1"/>
    <col min="8708" max="8960" width="9.140625" style="9"/>
    <col min="8961" max="8961" width="9.85546875" style="9" customWidth="1"/>
    <col min="8962" max="8962" width="23" style="9" customWidth="1"/>
    <col min="8963" max="8963" width="13.7109375" style="9" customWidth="1"/>
    <col min="8964" max="9216" width="9.140625" style="9"/>
    <col min="9217" max="9217" width="9.85546875" style="9" customWidth="1"/>
    <col min="9218" max="9218" width="23" style="9" customWidth="1"/>
    <col min="9219" max="9219" width="13.7109375" style="9" customWidth="1"/>
    <col min="9220" max="9472" width="9.140625" style="9"/>
    <col min="9473" max="9473" width="9.85546875" style="9" customWidth="1"/>
    <col min="9474" max="9474" width="23" style="9" customWidth="1"/>
    <col min="9475" max="9475" width="13.7109375" style="9" customWidth="1"/>
    <col min="9476" max="9728" width="9.140625" style="9"/>
    <col min="9729" max="9729" width="9.85546875" style="9" customWidth="1"/>
    <col min="9730" max="9730" width="23" style="9" customWidth="1"/>
    <col min="9731" max="9731" width="13.7109375" style="9" customWidth="1"/>
    <col min="9732" max="9984" width="9.140625" style="9"/>
    <col min="9985" max="9985" width="9.85546875" style="9" customWidth="1"/>
    <col min="9986" max="9986" width="23" style="9" customWidth="1"/>
    <col min="9987" max="9987" width="13.7109375" style="9" customWidth="1"/>
    <col min="9988" max="10240" width="9.140625" style="9"/>
    <col min="10241" max="10241" width="9.85546875" style="9" customWidth="1"/>
    <col min="10242" max="10242" width="23" style="9" customWidth="1"/>
    <col min="10243" max="10243" width="13.7109375" style="9" customWidth="1"/>
    <col min="10244" max="10496" width="9.140625" style="9"/>
    <col min="10497" max="10497" width="9.85546875" style="9" customWidth="1"/>
    <col min="10498" max="10498" width="23" style="9" customWidth="1"/>
    <col min="10499" max="10499" width="13.7109375" style="9" customWidth="1"/>
    <col min="10500" max="10752" width="9.140625" style="9"/>
    <col min="10753" max="10753" width="9.85546875" style="9" customWidth="1"/>
    <col min="10754" max="10754" width="23" style="9" customWidth="1"/>
    <col min="10755" max="10755" width="13.7109375" style="9" customWidth="1"/>
    <col min="10756" max="11008" width="9.140625" style="9"/>
    <col min="11009" max="11009" width="9.85546875" style="9" customWidth="1"/>
    <col min="11010" max="11010" width="23" style="9" customWidth="1"/>
    <col min="11011" max="11011" width="13.7109375" style="9" customWidth="1"/>
    <col min="11012" max="11264" width="9.140625" style="9"/>
    <col min="11265" max="11265" width="9.85546875" style="9" customWidth="1"/>
    <col min="11266" max="11266" width="23" style="9" customWidth="1"/>
    <col min="11267" max="11267" width="13.7109375" style="9" customWidth="1"/>
    <col min="11268" max="11520" width="9.140625" style="9"/>
    <col min="11521" max="11521" width="9.85546875" style="9" customWidth="1"/>
    <col min="11522" max="11522" width="23" style="9" customWidth="1"/>
    <col min="11523" max="11523" width="13.7109375" style="9" customWidth="1"/>
    <col min="11524" max="11776" width="9.140625" style="9"/>
    <col min="11777" max="11777" width="9.85546875" style="9" customWidth="1"/>
    <col min="11778" max="11778" width="23" style="9" customWidth="1"/>
    <col min="11779" max="11779" width="13.7109375" style="9" customWidth="1"/>
    <col min="11780" max="12032" width="9.140625" style="9"/>
    <col min="12033" max="12033" width="9.85546875" style="9" customWidth="1"/>
    <col min="12034" max="12034" width="23" style="9" customWidth="1"/>
    <col min="12035" max="12035" width="13.7109375" style="9" customWidth="1"/>
    <col min="12036" max="12288" width="9.140625" style="9"/>
    <col min="12289" max="12289" width="9.85546875" style="9" customWidth="1"/>
    <col min="12290" max="12290" width="23" style="9" customWidth="1"/>
    <col min="12291" max="12291" width="13.7109375" style="9" customWidth="1"/>
    <col min="12292" max="12544" width="9.140625" style="9"/>
    <col min="12545" max="12545" width="9.85546875" style="9" customWidth="1"/>
    <col min="12546" max="12546" width="23" style="9" customWidth="1"/>
    <col min="12547" max="12547" width="13.7109375" style="9" customWidth="1"/>
    <col min="12548" max="12800" width="9.140625" style="9"/>
    <col min="12801" max="12801" width="9.85546875" style="9" customWidth="1"/>
    <col min="12802" max="12802" width="23" style="9" customWidth="1"/>
    <col min="12803" max="12803" width="13.7109375" style="9" customWidth="1"/>
    <col min="12804" max="13056" width="9.140625" style="9"/>
    <col min="13057" max="13057" width="9.85546875" style="9" customWidth="1"/>
    <col min="13058" max="13058" width="23" style="9" customWidth="1"/>
    <col min="13059" max="13059" width="13.7109375" style="9" customWidth="1"/>
    <col min="13060" max="13312" width="9.140625" style="9"/>
    <col min="13313" max="13313" width="9.85546875" style="9" customWidth="1"/>
    <col min="13314" max="13314" width="23" style="9" customWidth="1"/>
    <col min="13315" max="13315" width="13.7109375" style="9" customWidth="1"/>
    <col min="13316" max="13568" width="9.140625" style="9"/>
    <col min="13569" max="13569" width="9.85546875" style="9" customWidth="1"/>
    <col min="13570" max="13570" width="23" style="9" customWidth="1"/>
    <col min="13571" max="13571" width="13.7109375" style="9" customWidth="1"/>
    <col min="13572" max="13824" width="9.140625" style="9"/>
    <col min="13825" max="13825" width="9.85546875" style="9" customWidth="1"/>
    <col min="13826" max="13826" width="23" style="9" customWidth="1"/>
    <col min="13827" max="13827" width="13.7109375" style="9" customWidth="1"/>
    <col min="13828" max="14080" width="9.140625" style="9"/>
    <col min="14081" max="14081" width="9.85546875" style="9" customWidth="1"/>
    <col min="14082" max="14082" width="23" style="9" customWidth="1"/>
    <col min="14083" max="14083" width="13.7109375" style="9" customWidth="1"/>
    <col min="14084" max="14336" width="9.140625" style="9"/>
    <col min="14337" max="14337" width="9.85546875" style="9" customWidth="1"/>
    <col min="14338" max="14338" width="23" style="9" customWidth="1"/>
    <col min="14339" max="14339" width="13.7109375" style="9" customWidth="1"/>
    <col min="14340" max="14592" width="9.140625" style="9"/>
    <col min="14593" max="14593" width="9.85546875" style="9" customWidth="1"/>
    <col min="14594" max="14594" width="23" style="9" customWidth="1"/>
    <col min="14595" max="14595" width="13.7109375" style="9" customWidth="1"/>
    <col min="14596" max="14848" width="9.140625" style="9"/>
    <col min="14849" max="14849" width="9.85546875" style="9" customWidth="1"/>
    <col min="14850" max="14850" width="23" style="9" customWidth="1"/>
    <col min="14851" max="14851" width="13.7109375" style="9" customWidth="1"/>
    <col min="14852" max="15104" width="9.140625" style="9"/>
    <col min="15105" max="15105" width="9.85546875" style="9" customWidth="1"/>
    <col min="15106" max="15106" width="23" style="9" customWidth="1"/>
    <col min="15107" max="15107" width="13.7109375" style="9" customWidth="1"/>
    <col min="15108" max="15360" width="9.140625" style="9"/>
    <col min="15361" max="15361" width="9.85546875" style="9" customWidth="1"/>
    <col min="15362" max="15362" width="23" style="9" customWidth="1"/>
    <col min="15363" max="15363" width="13.7109375" style="9" customWidth="1"/>
    <col min="15364" max="15616" width="9.140625" style="9"/>
    <col min="15617" max="15617" width="9.85546875" style="9" customWidth="1"/>
    <col min="15618" max="15618" width="23" style="9" customWidth="1"/>
    <col min="15619" max="15619" width="13.7109375" style="9" customWidth="1"/>
    <col min="15620" max="15872" width="9.140625" style="9"/>
    <col min="15873" max="15873" width="9.85546875" style="9" customWidth="1"/>
    <col min="15874" max="15874" width="23" style="9" customWidth="1"/>
    <col min="15875" max="15875" width="13.7109375" style="9" customWidth="1"/>
    <col min="15876" max="16128" width="9.140625" style="9"/>
    <col min="16129" max="16129" width="9.85546875" style="9" customWidth="1"/>
    <col min="16130" max="16130" width="23" style="9" customWidth="1"/>
    <col min="16131" max="16131" width="13.7109375" style="9" customWidth="1"/>
    <col min="16132" max="16384" width="9.140625" style="9"/>
  </cols>
  <sheetData>
    <row r="1" spans="1:12" x14ac:dyDescent="0.2">
      <c r="A1" s="37" t="s">
        <v>0</v>
      </c>
      <c r="B1" s="37"/>
      <c r="C1" s="37"/>
      <c r="D1" s="37"/>
      <c r="E1" s="37"/>
      <c r="F1" s="8"/>
      <c r="G1" s="8"/>
      <c r="H1" s="8"/>
      <c r="I1" s="8"/>
      <c r="J1" s="8"/>
      <c r="K1" s="38"/>
      <c r="L1" s="38"/>
    </row>
    <row r="2" spans="1:12" x14ac:dyDescent="0.2">
      <c r="B2" s="10"/>
    </row>
    <row r="3" spans="1:12" x14ac:dyDescent="0.2">
      <c r="B3" s="10" t="s">
        <v>19</v>
      </c>
      <c r="C3" s="11">
        <v>938</v>
      </c>
    </row>
    <row r="4" spans="1:12" x14ac:dyDescent="0.2">
      <c r="B4" s="10" t="s">
        <v>20</v>
      </c>
      <c r="C4" s="11">
        <v>8000</v>
      </c>
      <c r="I4" s="33" t="s">
        <v>1</v>
      </c>
      <c r="J4" s="34"/>
      <c r="K4" s="35"/>
    </row>
    <row r="5" spans="1:12" ht="13.5" thickBot="1" x14ac:dyDescent="0.25">
      <c r="B5" s="10" t="s">
        <v>23</v>
      </c>
      <c r="C5" s="12">
        <v>5.2</v>
      </c>
      <c r="I5" s="2" t="s">
        <v>3</v>
      </c>
      <c r="J5" s="2" t="s">
        <v>4</v>
      </c>
      <c r="K5" s="2" t="s">
        <v>22</v>
      </c>
    </row>
    <row r="6" spans="1:12" ht="13.5" thickBot="1" x14ac:dyDescent="0.25">
      <c r="B6" s="10" t="s">
        <v>5</v>
      </c>
      <c r="C6" s="13">
        <v>5.2299999999999999E-2</v>
      </c>
      <c r="E6" s="39" t="s">
        <v>6</v>
      </c>
      <c r="F6" s="39"/>
      <c r="G6" s="39"/>
      <c r="H6" s="39"/>
      <c r="I6" s="14">
        <v>1</v>
      </c>
      <c r="J6" s="14">
        <v>1</v>
      </c>
      <c r="K6" s="15">
        <f>C5</f>
        <v>5.2</v>
      </c>
    </row>
    <row r="7" spans="1:12" x14ac:dyDescent="0.2">
      <c r="E7" s="39" t="s">
        <v>7</v>
      </c>
      <c r="F7" s="39"/>
      <c r="G7" s="39"/>
      <c r="H7" s="39"/>
      <c r="I7" s="16">
        <v>0.5</v>
      </c>
      <c r="J7" s="16">
        <v>1.5</v>
      </c>
      <c r="K7" s="16">
        <v>2.5</v>
      </c>
    </row>
    <row r="8" spans="1:12" x14ac:dyDescent="0.2">
      <c r="B8" s="1"/>
      <c r="E8" s="39"/>
      <c r="F8" s="39"/>
      <c r="G8" s="39"/>
      <c r="H8" s="39"/>
      <c r="I8" s="17"/>
      <c r="J8" s="17"/>
    </row>
    <row r="9" spans="1:12" x14ac:dyDescent="0.2">
      <c r="A9" s="10" t="s">
        <v>8</v>
      </c>
      <c r="B9" s="11">
        <v>2012</v>
      </c>
      <c r="C9" s="9" t="s">
        <v>21</v>
      </c>
    </row>
    <row r="10" spans="1:12" x14ac:dyDescent="0.2">
      <c r="A10" s="10" t="s">
        <v>2</v>
      </c>
      <c r="B10" s="14">
        <f>IF(2020-B9&lt;C5,2020-B9,C5)</f>
        <v>5.2</v>
      </c>
      <c r="C10" s="17"/>
      <c r="D10" s="17" t="s">
        <v>8</v>
      </c>
      <c r="E10" s="17">
        <f>B9</f>
        <v>2012</v>
      </c>
      <c r="F10" s="17">
        <f>E10+1</f>
        <v>2013</v>
      </c>
      <c r="G10" s="17">
        <f t="shared" ref="G10:J10" si="0">F10+1</f>
        <v>2014</v>
      </c>
      <c r="H10" s="17">
        <f t="shared" si="0"/>
        <v>2015</v>
      </c>
      <c r="I10" s="17">
        <f t="shared" si="0"/>
        <v>2016</v>
      </c>
      <c r="J10" s="17">
        <f t="shared" si="0"/>
        <v>2017</v>
      </c>
    </row>
    <row r="11" spans="1:12" ht="39" thickBot="1" x14ac:dyDescent="0.25">
      <c r="A11" s="9" t="s">
        <v>15</v>
      </c>
      <c r="B11" s="1"/>
      <c r="D11" s="3" t="s">
        <v>9</v>
      </c>
      <c r="E11" s="18" t="s">
        <v>10</v>
      </c>
    </row>
    <row r="12" spans="1:12" ht="13.5" thickBot="1" x14ac:dyDescent="0.25">
      <c r="A12" s="19" t="s">
        <v>16</v>
      </c>
      <c r="B12" s="1"/>
      <c r="C12" s="4" t="s">
        <v>11</v>
      </c>
      <c r="D12" s="20">
        <f>NPV(RDR,E12:J12)*(1+RDR)</f>
        <v>5.5231311205763349</v>
      </c>
      <c r="E12" s="21">
        <v>0</v>
      </c>
      <c r="F12" s="22">
        <f>$J$7</f>
        <v>1.5</v>
      </c>
      <c r="G12" s="22">
        <f t="shared" ref="G12:I12" si="1">$J$7</f>
        <v>1.5</v>
      </c>
      <c r="H12" s="22">
        <f t="shared" si="1"/>
        <v>1.5</v>
      </c>
      <c r="I12" s="22">
        <f t="shared" si="1"/>
        <v>1.5</v>
      </c>
      <c r="J12" s="22">
        <f>$J$7*0.2</f>
        <v>0.30000000000000004</v>
      </c>
    </row>
    <row r="13" spans="1:12" x14ac:dyDescent="0.2">
      <c r="A13" s="19"/>
      <c r="B13" s="1"/>
      <c r="C13" s="4" t="s">
        <v>12</v>
      </c>
      <c r="D13" s="5">
        <f>-PMT(RDR,$B$10,D12,,)</f>
        <v>1.2404830957837243</v>
      </c>
      <c r="E13" s="23"/>
      <c r="F13" s="24"/>
      <c r="G13" s="24"/>
      <c r="H13" s="24"/>
      <c r="I13" s="24"/>
      <c r="J13" s="24" t="s">
        <v>31</v>
      </c>
    </row>
    <row r="14" spans="1:12" ht="13.5" thickBot="1" x14ac:dyDescent="0.25">
      <c r="A14" s="19"/>
      <c r="B14" s="1"/>
      <c r="C14" s="6" t="s">
        <v>13</v>
      </c>
      <c r="D14" s="7">
        <v>1</v>
      </c>
      <c r="E14" s="23"/>
      <c r="F14" s="24"/>
      <c r="G14" s="24"/>
      <c r="H14" s="24"/>
      <c r="I14" s="24"/>
      <c r="J14" s="24"/>
    </row>
    <row r="15" spans="1:12" ht="13.5" thickBot="1" x14ac:dyDescent="0.25">
      <c r="A15" s="19"/>
      <c r="B15" s="1"/>
      <c r="E15" s="25"/>
      <c r="F15" s="25"/>
      <c r="G15" s="25"/>
      <c r="H15" s="25"/>
      <c r="I15" s="25"/>
      <c r="J15" s="25"/>
    </row>
    <row r="16" spans="1:12" ht="13.5" thickBot="1" x14ac:dyDescent="0.25">
      <c r="A16" s="19" t="s">
        <v>17</v>
      </c>
      <c r="B16" s="1"/>
      <c r="C16" s="4" t="s">
        <v>11</v>
      </c>
      <c r="D16" s="20">
        <f>NPV(RDR,E16:J16)*(1+RDR)</f>
        <v>5.5231311205763349</v>
      </c>
      <c r="E16" s="21">
        <v>0</v>
      </c>
      <c r="F16" s="22">
        <f>$J$7</f>
        <v>1.5</v>
      </c>
      <c r="G16" s="22">
        <f t="shared" ref="G16:I16" si="2">$J$7</f>
        <v>1.5</v>
      </c>
      <c r="H16" s="22">
        <f t="shared" si="2"/>
        <v>1.5</v>
      </c>
      <c r="I16" s="22">
        <f t="shared" si="2"/>
        <v>1.5</v>
      </c>
      <c r="J16" s="22">
        <f>$J$7*0.2</f>
        <v>0.30000000000000004</v>
      </c>
    </row>
    <row r="17" spans="1:10" x14ac:dyDescent="0.2">
      <c r="A17" s="19"/>
      <c r="B17" s="1"/>
      <c r="C17" s="4" t="s">
        <v>12</v>
      </c>
      <c r="D17" s="5">
        <f>-PMT(RDR,$B$10,D16,,)</f>
        <v>1.2404830957837243</v>
      </c>
      <c r="E17" s="23"/>
      <c r="F17" s="24"/>
      <c r="G17" s="24"/>
      <c r="H17" s="24"/>
      <c r="I17" s="24"/>
      <c r="J17" s="24"/>
    </row>
    <row r="18" spans="1:10" ht="13.5" thickBot="1" x14ac:dyDescent="0.25">
      <c r="A18" s="19"/>
      <c r="B18" s="1"/>
      <c r="C18" s="6" t="s">
        <v>13</v>
      </c>
      <c r="D18" s="7">
        <v>1</v>
      </c>
      <c r="E18" s="23"/>
      <c r="F18" s="24"/>
      <c r="G18" s="24"/>
      <c r="H18" s="24"/>
      <c r="I18" s="24"/>
      <c r="J18" s="24"/>
    </row>
    <row r="19" spans="1:10" ht="13.5" thickBot="1" x14ac:dyDescent="0.25">
      <c r="A19" s="19"/>
      <c r="E19" s="25"/>
      <c r="F19" s="25"/>
      <c r="G19" s="25"/>
      <c r="H19" s="25"/>
      <c r="I19" s="25"/>
      <c r="J19" s="25"/>
    </row>
    <row r="20" spans="1:10" ht="13.5" thickBot="1" x14ac:dyDescent="0.25">
      <c r="A20" s="19" t="s">
        <v>18</v>
      </c>
      <c r="B20" s="1"/>
      <c r="C20" s="4" t="s">
        <v>11</v>
      </c>
      <c r="D20" s="20">
        <f>NPV(RDR,E20:J20)*(1+RDR)</f>
        <v>4.5728317762828832</v>
      </c>
      <c r="E20" s="21">
        <v>0</v>
      </c>
      <c r="F20" s="22">
        <f>$I$7</f>
        <v>0.5</v>
      </c>
      <c r="G20" s="22">
        <f>$J$7</f>
        <v>1.5</v>
      </c>
      <c r="H20" s="22">
        <f t="shared" ref="H20:I20" si="3">$J$7</f>
        <v>1.5</v>
      </c>
      <c r="I20" s="22">
        <f t="shared" si="3"/>
        <v>1.5</v>
      </c>
      <c r="J20" s="22">
        <f>$J$7*0.2</f>
        <v>0.30000000000000004</v>
      </c>
    </row>
    <row r="21" spans="1:10" x14ac:dyDescent="0.2">
      <c r="A21" s="19"/>
      <c r="B21" s="1"/>
      <c r="C21" s="4" t="s">
        <v>12</v>
      </c>
      <c r="D21" s="5">
        <f>-PMT(RDR,$B$10,D20,,)</f>
        <v>1.027047954231739</v>
      </c>
      <c r="E21" s="23"/>
      <c r="F21" s="24"/>
      <c r="G21" s="24"/>
      <c r="H21" s="24"/>
      <c r="I21" s="24"/>
      <c r="J21" s="24"/>
    </row>
    <row r="22" spans="1:10" ht="13.5" thickBot="1" x14ac:dyDescent="0.25">
      <c r="A22" s="19"/>
      <c r="B22" s="1"/>
      <c r="C22" s="6" t="s">
        <v>13</v>
      </c>
      <c r="D22" s="7">
        <v>1</v>
      </c>
      <c r="E22" s="23"/>
      <c r="F22" s="24"/>
      <c r="G22" s="24"/>
      <c r="H22" s="24"/>
      <c r="I22" s="24"/>
      <c r="J22" s="24"/>
    </row>
    <row r="24" spans="1:10" x14ac:dyDescent="0.2">
      <c r="A24" s="10" t="s">
        <v>8</v>
      </c>
      <c r="B24" s="11">
        <v>2013</v>
      </c>
      <c r="C24" s="9" t="s">
        <v>29</v>
      </c>
    </row>
    <row r="25" spans="1:10" x14ac:dyDescent="0.2">
      <c r="A25" s="10" t="s">
        <v>2</v>
      </c>
      <c r="B25" s="14">
        <v>5.2</v>
      </c>
      <c r="C25" s="17"/>
      <c r="D25" s="17" t="s">
        <v>8</v>
      </c>
      <c r="E25" s="17">
        <f>B24</f>
        <v>2013</v>
      </c>
      <c r="F25" s="17">
        <f>E25+1</f>
        <v>2014</v>
      </c>
      <c r="G25" s="17">
        <f t="shared" ref="G25" si="4">F25+1</f>
        <v>2015</v>
      </c>
      <c r="H25" s="17">
        <f t="shared" ref="H25" si="5">G25+1</f>
        <v>2016</v>
      </c>
      <c r="I25" s="17">
        <f t="shared" ref="I25" si="6">H25+1</f>
        <v>2017</v>
      </c>
      <c r="J25" s="17">
        <f t="shared" ref="J25" si="7">I25+1</f>
        <v>2018</v>
      </c>
    </row>
    <row r="26" spans="1:10" ht="39" thickBot="1" x14ac:dyDescent="0.25">
      <c r="A26" s="9" t="s">
        <v>15</v>
      </c>
      <c r="B26" s="1"/>
      <c r="D26" s="3" t="s">
        <v>9</v>
      </c>
      <c r="E26" s="18" t="s">
        <v>10</v>
      </c>
    </row>
    <row r="27" spans="1:10" ht="13.5" thickBot="1" x14ac:dyDescent="0.25">
      <c r="A27" s="19" t="s">
        <v>16</v>
      </c>
      <c r="B27" s="1"/>
      <c r="C27" s="4" t="s">
        <v>11</v>
      </c>
      <c r="D27" s="20">
        <f>NPV(RDR,E27:L27)*(1+RDR)</f>
        <v>5.5231311205763349</v>
      </c>
      <c r="E27" s="21">
        <v>0</v>
      </c>
      <c r="F27" s="22">
        <f>$J$7</f>
        <v>1.5</v>
      </c>
      <c r="G27" s="22">
        <f t="shared" ref="G27:I27" si="8">$J$7</f>
        <v>1.5</v>
      </c>
      <c r="H27" s="22">
        <f t="shared" si="8"/>
        <v>1.5</v>
      </c>
      <c r="I27" s="22">
        <f t="shared" si="8"/>
        <v>1.5</v>
      </c>
      <c r="J27" s="22">
        <f>$J$7*0.2</f>
        <v>0.30000000000000004</v>
      </c>
    </row>
    <row r="28" spans="1:10" x14ac:dyDescent="0.2">
      <c r="A28" s="19"/>
      <c r="B28" s="1"/>
      <c r="C28" s="4" t="s">
        <v>12</v>
      </c>
      <c r="D28" s="5">
        <f>-PMT(RDR,$B$10,D27,,)</f>
        <v>1.2404830957837243</v>
      </c>
      <c r="E28" s="23"/>
      <c r="F28" s="24"/>
      <c r="G28" s="24"/>
      <c r="H28" s="24"/>
      <c r="I28" s="24"/>
      <c r="J28" s="24" t="s">
        <v>31</v>
      </c>
    </row>
    <row r="29" spans="1:10" ht="13.5" thickBot="1" x14ac:dyDescent="0.25">
      <c r="A29" s="19"/>
      <c r="B29" s="1"/>
      <c r="C29" s="6" t="s">
        <v>13</v>
      </c>
      <c r="D29" s="7">
        <v>1</v>
      </c>
      <c r="E29" s="23"/>
      <c r="F29" s="24"/>
      <c r="G29" s="24"/>
      <c r="H29" s="24"/>
      <c r="I29" s="24"/>
      <c r="J29" s="24"/>
    </row>
    <row r="30" spans="1:10" ht="13.5" thickBot="1" x14ac:dyDescent="0.25">
      <c r="A30" s="19"/>
      <c r="B30" s="1"/>
      <c r="E30" s="25"/>
      <c r="F30" s="25"/>
      <c r="G30" s="25"/>
      <c r="H30" s="25"/>
      <c r="I30" s="25"/>
      <c r="J30" s="25"/>
    </row>
    <row r="31" spans="1:10" ht="13.5" thickBot="1" x14ac:dyDescent="0.25">
      <c r="A31" s="19" t="s">
        <v>17</v>
      </c>
      <c r="B31" s="1"/>
      <c r="C31" s="4" t="s">
        <v>11</v>
      </c>
      <c r="D31" s="20">
        <f>NPV(RDR,E31:L31)*(1+RDR)</f>
        <v>5.5231311205763349</v>
      </c>
      <c r="E31" s="21">
        <v>0</v>
      </c>
      <c r="F31" s="22">
        <f>$J$7</f>
        <v>1.5</v>
      </c>
      <c r="G31" s="22">
        <f t="shared" ref="G31:I31" si="9">$J$7</f>
        <v>1.5</v>
      </c>
      <c r="H31" s="22">
        <f t="shared" si="9"/>
        <v>1.5</v>
      </c>
      <c r="I31" s="22">
        <f t="shared" si="9"/>
        <v>1.5</v>
      </c>
      <c r="J31" s="22">
        <f>$J$7*0.2</f>
        <v>0.30000000000000004</v>
      </c>
    </row>
    <row r="32" spans="1:10" x14ac:dyDescent="0.2">
      <c r="A32" s="19"/>
      <c r="B32" s="1"/>
      <c r="C32" s="4" t="s">
        <v>12</v>
      </c>
      <c r="D32" s="5">
        <f>-PMT(RDR,$B$10,D31,,)</f>
        <v>1.2404830957837243</v>
      </c>
      <c r="E32" s="23"/>
      <c r="F32" s="24"/>
      <c r="G32" s="24"/>
      <c r="H32" s="24"/>
      <c r="I32" s="24"/>
      <c r="J32" s="24"/>
    </row>
    <row r="33" spans="1:12" ht="13.5" thickBot="1" x14ac:dyDescent="0.25">
      <c r="A33" s="19"/>
      <c r="B33" s="1"/>
      <c r="C33" s="6" t="s">
        <v>13</v>
      </c>
      <c r="D33" s="7">
        <v>1</v>
      </c>
      <c r="E33" s="23"/>
      <c r="F33" s="24"/>
      <c r="G33" s="24"/>
      <c r="H33" s="24"/>
      <c r="I33" s="24"/>
      <c r="J33" s="24"/>
    </row>
    <row r="34" spans="1:12" ht="13.5" thickBot="1" x14ac:dyDescent="0.25">
      <c r="A34" s="19"/>
      <c r="E34" s="25"/>
      <c r="F34" s="25"/>
      <c r="G34" s="25"/>
      <c r="H34" s="25"/>
      <c r="I34" s="25"/>
      <c r="J34" s="25"/>
    </row>
    <row r="35" spans="1:12" ht="13.5" thickBot="1" x14ac:dyDescent="0.25">
      <c r="A35" s="19" t="s">
        <v>18</v>
      </c>
      <c r="B35" s="1"/>
      <c r="C35" s="4" t="s">
        <v>11</v>
      </c>
      <c r="D35" s="20">
        <f>NPV(RDR,E35:L35)*(1+RDR)</f>
        <v>5.5231311205763349</v>
      </c>
      <c r="E35" s="21">
        <v>0</v>
      </c>
      <c r="F35" s="22">
        <v>1.5</v>
      </c>
      <c r="G35" s="22">
        <f>$J$7</f>
        <v>1.5</v>
      </c>
      <c r="H35" s="22">
        <f t="shared" ref="H35:I35" si="10">$J$7</f>
        <v>1.5</v>
      </c>
      <c r="I35" s="22">
        <f t="shared" si="10"/>
        <v>1.5</v>
      </c>
      <c r="J35" s="22">
        <f>$J$7*0.2</f>
        <v>0.30000000000000004</v>
      </c>
    </row>
    <row r="36" spans="1:12" x14ac:dyDescent="0.2">
      <c r="A36" s="19"/>
      <c r="B36" s="1"/>
      <c r="C36" s="4" t="s">
        <v>12</v>
      </c>
      <c r="D36" s="5">
        <f>-PMT(RDR,$B$10,D35,,)</f>
        <v>1.2404830957837243</v>
      </c>
      <c r="E36" s="23"/>
      <c r="F36" s="24"/>
      <c r="G36" s="24"/>
      <c r="H36" s="24"/>
      <c r="I36" s="24"/>
      <c r="J36" s="24"/>
    </row>
    <row r="37" spans="1:12" ht="13.5" thickBot="1" x14ac:dyDescent="0.25">
      <c r="A37" s="19"/>
      <c r="B37" s="1"/>
      <c r="C37" s="6" t="s">
        <v>13</v>
      </c>
      <c r="D37" s="7">
        <v>1</v>
      </c>
      <c r="E37" s="23"/>
      <c r="F37" s="24"/>
      <c r="G37" s="24"/>
      <c r="H37" s="24"/>
      <c r="I37" s="24"/>
      <c r="J37" s="24"/>
    </row>
    <row r="38" spans="1:12" x14ac:dyDescent="0.2">
      <c r="A38" s="19"/>
      <c r="B38" s="1"/>
      <c r="C38" s="6"/>
      <c r="D38" s="23"/>
      <c r="E38" s="23"/>
      <c r="F38" s="24"/>
      <c r="G38" s="24"/>
      <c r="H38" s="24"/>
      <c r="I38" s="24"/>
      <c r="J38" s="24"/>
      <c r="K38" s="24"/>
      <c r="L38" s="24"/>
    </row>
    <row r="39" spans="1:12" x14ac:dyDescent="0.2">
      <c r="A39" s="10" t="s">
        <v>8</v>
      </c>
      <c r="B39" s="11">
        <v>2014</v>
      </c>
      <c r="C39" s="9" t="s">
        <v>30</v>
      </c>
    </row>
    <row r="40" spans="1:12" x14ac:dyDescent="0.2">
      <c r="A40" s="10" t="s">
        <v>2</v>
      </c>
      <c r="B40" s="14">
        <f>IF(2020-B39&lt;C35,2020-B39,C35)</f>
        <v>6</v>
      </c>
      <c r="C40" s="17"/>
      <c r="D40" s="17" t="s">
        <v>8</v>
      </c>
      <c r="E40" s="17">
        <f>B39</f>
        <v>2014</v>
      </c>
      <c r="F40" s="17">
        <f>E40+1</f>
        <v>2015</v>
      </c>
      <c r="G40" s="17">
        <f t="shared" ref="G40" si="11">F40+1</f>
        <v>2016</v>
      </c>
      <c r="H40" s="17">
        <f t="shared" ref="H40" si="12">G40+1</f>
        <v>2017</v>
      </c>
      <c r="I40" s="17">
        <f t="shared" ref="I40" si="13">H40+1</f>
        <v>2018</v>
      </c>
      <c r="J40" s="17">
        <f t="shared" ref="J40" si="14">I40+1</f>
        <v>2019</v>
      </c>
    </row>
    <row r="41" spans="1:12" ht="39" thickBot="1" x14ac:dyDescent="0.25">
      <c r="A41" s="9" t="s">
        <v>15</v>
      </c>
      <c r="B41" s="1"/>
      <c r="D41" s="3" t="s">
        <v>9</v>
      </c>
      <c r="E41" s="18" t="s">
        <v>10</v>
      </c>
    </row>
    <row r="42" spans="1:12" ht="13.5" thickBot="1" x14ac:dyDescent="0.25">
      <c r="A42" s="19" t="s">
        <v>16</v>
      </c>
      <c r="B42" s="1"/>
      <c r="C42" s="4" t="s">
        <v>11</v>
      </c>
      <c r="D42" s="20">
        <f>NPV(RDR,E42:L42)*(1+RDR)</f>
        <v>5.5231311205763349</v>
      </c>
      <c r="E42" s="21">
        <v>0</v>
      </c>
      <c r="F42" s="22">
        <f>$J$7</f>
        <v>1.5</v>
      </c>
      <c r="G42" s="22">
        <f t="shared" ref="G42:I42" si="15">$J$7</f>
        <v>1.5</v>
      </c>
      <c r="H42" s="22">
        <f t="shared" si="15"/>
        <v>1.5</v>
      </c>
      <c r="I42" s="22">
        <f t="shared" si="15"/>
        <v>1.5</v>
      </c>
      <c r="J42" s="22">
        <f>$J$7*0.2</f>
        <v>0.30000000000000004</v>
      </c>
    </row>
    <row r="43" spans="1:12" x14ac:dyDescent="0.2">
      <c r="A43" s="19"/>
      <c r="B43" s="1"/>
      <c r="C43" s="4" t="s">
        <v>12</v>
      </c>
      <c r="D43" s="5">
        <f>-PMT(RDR,$B$10,D42,,)</f>
        <v>1.2404830957837243</v>
      </c>
      <c r="E43" s="23"/>
      <c r="F43" s="24"/>
      <c r="G43" s="24"/>
      <c r="H43" s="24"/>
      <c r="I43" s="24"/>
      <c r="J43" s="24" t="s">
        <v>31</v>
      </c>
    </row>
    <row r="44" spans="1:12" ht="13.5" thickBot="1" x14ac:dyDescent="0.25">
      <c r="A44" s="19"/>
      <c r="B44" s="1"/>
      <c r="C44" s="6" t="s">
        <v>13</v>
      </c>
      <c r="D44" s="7">
        <v>1</v>
      </c>
      <c r="E44" s="23"/>
      <c r="F44" s="24"/>
      <c r="G44" s="24"/>
      <c r="H44" s="24"/>
      <c r="I44" s="24"/>
      <c r="J44" s="24"/>
    </row>
    <row r="45" spans="1:12" ht="13.5" thickBot="1" x14ac:dyDescent="0.25">
      <c r="A45" s="19"/>
      <c r="B45" s="1"/>
      <c r="E45" s="25"/>
      <c r="F45" s="25"/>
      <c r="G45" s="25"/>
      <c r="H45" s="25"/>
      <c r="I45" s="25"/>
      <c r="J45" s="25"/>
    </row>
    <row r="46" spans="1:12" ht="13.5" thickBot="1" x14ac:dyDescent="0.25">
      <c r="A46" s="19" t="s">
        <v>17</v>
      </c>
      <c r="B46" s="1"/>
      <c r="C46" s="4" t="s">
        <v>11</v>
      </c>
      <c r="D46" s="20">
        <f>NPV(RDR,E46:L46)*(1+RDR)</f>
        <v>5.5231311205763349</v>
      </c>
      <c r="E46" s="21">
        <v>0</v>
      </c>
      <c r="F46" s="22">
        <f>$J$7</f>
        <v>1.5</v>
      </c>
      <c r="G46" s="22">
        <f t="shared" ref="G46:I46" si="16">$J$7</f>
        <v>1.5</v>
      </c>
      <c r="H46" s="22">
        <f t="shared" si="16"/>
        <v>1.5</v>
      </c>
      <c r="I46" s="22">
        <f t="shared" si="16"/>
        <v>1.5</v>
      </c>
      <c r="J46" s="22">
        <f>$J$7*0.2</f>
        <v>0.30000000000000004</v>
      </c>
    </row>
    <row r="47" spans="1:12" x14ac:dyDescent="0.2">
      <c r="A47" s="19"/>
      <c r="B47" s="1"/>
      <c r="C47" s="4" t="s">
        <v>12</v>
      </c>
      <c r="D47" s="5">
        <f>-PMT(RDR,$B$10,D46,,)</f>
        <v>1.2404830957837243</v>
      </c>
      <c r="E47" s="23"/>
      <c r="F47" s="24"/>
      <c r="G47" s="24"/>
      <c r="H47" s="24"/>
      <c r="I47" s="24"/>
      <c r="J47" s="24"/>
    </row>
    <row r="48" spans="1:12" ht="13.5" thickBot="1" x14ac:dyDescent="0.25">
      <c r="A48" s="19"/>
      <c r="B48" s="1"/>
      <c r="C48" s="6" t="s">
        <v>13</v>
      </c>
      <c r="D48" s="7">
        <v>1</v>
      </c>
      <c r="E48" s="23"/>
      <c r="F48" s="24"/>
      <c r="G48" s="24"/>
      <c r="H48" s="24"/>
      <c r="I48" s="24"/>
      <c r="J48" s="24"/>
    </row>
    <row r="49" spans="1:12" ht="13.5" thickBot="1" x14ac:dyDescent="0.25">
      <c r="A49" s="19"/>
      <c r="E49" s="25"/>
      <c r="F49" s="25"/>
      <c r="G49" s="25"/>
      <c r="H49" s="25"/>
      <c r="I49" s="25"/>
      <c r="J49" s="25"/>
    </row>
    <row r="50" spans="1:12" ht="13.5" thickBot="1" x14ac:dyDescent="0.25">
      <c r="A50" s="19" t="s">
        <v>18</v>
      </c>
      <c r="B50" s="1"/>
      <c r="C50" s="4" t="s">
        <v>11</v>
      </c>
      <c r="D50" s="20">
        <f>NPV(RDR,E50:L50)*(1+RDR)</f>
        <v>5.5231311205763349</v>
      </c>
      <c r="E50" s="21">
        <v>0</v>
      </c>
      <c r="F50" s="22">
        <v>1.5</v>
      </c>
      <c r="G50" s="22">
        <f>$J$7</f>
        <v>1.5</v>
      </c>
      <c r="H50" s="22">
        <f t="shared" ref="H50:I50" si="17">$J$7</f>
        <v>1.5</v>
      </c>
      <c r="I50" s="22">
        <f t="shared" si="17"/>
        <v>1.5</v>
      </c>
      <c r="J50" s="22">
        <f>$J$7*0.2</f>
        <v>0.30000000000000004</v>
      </c>
    </row>
    <row r="51" spans="1:12" x14ac:dyDescent="0.2">
      <c r="A51" s="19"/>
      <c r="B51" s="1"/>
      <c r="C51" s="4" t="s">
        <v>12</v>
      </c>
      <c r="D51" s="5">
        <f>-PMT(RDR,$B$10,D50,,)</f>
        <v>1.2404830957837243</v>
      </c>
      <c r="E51" s="23"/>
      <c r="F51" s="24"/>
      <c r="G51" s="24"/>
      <c r="H51" s="24"/>
      <c r="I51" s="24"/>
      <c r="J51" s="24"/>
    </row>
    <row r="52" spans="1:12" ht="13.5" thickBot="1" x14ac:dyDescent="0.25">
      <c r="A52" s="19"/>
      <c r="B52" s="1"/>
      <c r="C52" s="6" t="s">
        <v>13</v>
      </c>
      <c r="D52" s="7">
        <v>1</v>
      </c>
      <c r="E52" s="23"/>
      <c r="F52" s="24"/>
      <c r="G52" s="24"/>
      <c r="H52" s="24"/>
      <c r="I52" s="24"/>
      <c r="J52" s="24"/>
    </row>
    <row r="53" spans="1:12" x14ac:dyDescent="0.2">
      <c r="A53" s="19"/>
      <c r="B53" s="1"/>
      <c r="C53" s="6"/>
      <c r="D53" s="23"/>
      <c r="E53" s="23"/>
      <c r="F53" s="24"/>
      <c r="G53" s="24"/>
      <c r="H53" s="24"/>
      <c r="I53" s="24"/>
      <c r="J53" s="24"/>
      <c r="K53" s="24"/>
      <c r="L53" s="24"/>
    </row>
    <row r="54" spans="1:12" x14ac:dyDescent="0.2">
      <c r="A54" s="10" t="s">
        <v>8</v>
      </c>
      <c r="B54" s="11">
        <v>2015</v>
      </c>
      <c r="C54" s="9" t="s">
        <v>32</v>
      </c>
    </row>
    <row r="55" spans="1:12" x14ac:dyDescent="0.2">
      <c r="A55" s="10" t="s">
        <v>2</v>
      </c>
      <c r="B55" s="14">
        <v>5</v>
      </c>
      <c r="C55" s="17"/>
      <c r="D55" s="17" t="s">
        <v>8</v>
      </c>
      <c r="E55" s="17">
        <f>B54</f>
        <v>2015</v>
      </c>
      <c r="F55" s="17">
        <f>E55+1</f>
        <v>2016</v>
      </c>
      <c r="G55" s="17">
        <f t="shared" ref="G55" si="18">F55+1</f>
        <v>2017</v>
      </c>
      <c r="H55" s="17">
        <f t="shared" ref="H55" si="19">G55+1</f>
        <v>2018</v>
      </c>
      <c r="I55" s="17">
        <f t="shared" ref="I55" si="20">H55+1</f>
        <v>2019</v>
      </c>
    </row>
    <row r="56" spans="1:12" ht="39" thickBot="1" x14ac:dyDescent="0.25">
      <c r="A56" s="9" t="s">
        <v>15</v>
      </c>
      <c r="B56" s="1"/>
      <c r="D56" s="3" t="s">
        <v>9</v>
      </c>
      <c r="E56" s="18" t="s">
        <v>10</v>
      </c>
    </row>
    <row r="57" spans="1:12" ht="13.5" thickBot="1" x14ac:dyDescent="0.25">
      <c r="A57" s="19" t="s">
        <v>16</v>
      </c>
      <c r="B57" s="1"/>
      <c r="C57" s="4" t="s">
        <v>11</v>
      </c>
      <c r="D57" s="20">
        <f>NPV(RDR,E57:I57)*(1+RDR)</f>
        <v>5.2906308820764005</v>
      </c>
      <c r="E57" s="21">
        <v>0</v>
      </c>
      <c r="F57" s="22">
        <f>$J$7</f>
        <v>1.5</v>
      </c>
      <c r="G57" s="22">
        <f t="shared" ref="G57:I57" si="21">$J$7</f>
        <v>1.5</v>
      </c>
      <c r="H57" s="22">
        <f t="shared" si="21"/>
        <v>1.5</v>
      </c>
      <c r="I57" s="22">
        <f t="shared" si="21"/>
        <v>1.5</v>
      </c>
    </row>
    <row r="58" spans="1:12" x14ac:dyDescent="0.2">
      <c r="A58" s="19"/>
      <c r="B58" s="1"/>
      <c r="C58" s="4" t="s">
        <v>12</v>
      </c>
      <c r="D58" s="5">
        <f>-PMT(RDR,$B$10,D57,,)</f>
        <v>1.1882640538438405</v>
      </c>
      <c r="E58" s="23"/>
      <c r="F58" s="24"/>
      <c r="G58" s="24"/>
      <c r="H58" s="24"/>
      <c r="I58" s="24"/>
    </row>
    <row r="59" spans="1:12" ht="13.5" thickBot="1" x14ac:dyDescent="0.25">
      <c r="A59" s="19"/>
      <c r="B59" s="1"/>
      <c r="C59" s="6" t="s">
        <v>13</v>
      </c>
      <c r="D59" s="7">
        <v>1</v>
      </c>
      <c r="E59" s="23"/>
      <c r="F59" s="24"/>
      <c r="G59" s="24"/>
      <c r="H59" s="24"/>
      <c r="I59" s="24"/>
    </row>
    <row r="60" spans="1:12" ht="13.5" thickBot="1" x14ac:dyDescent="0.25">
      <c r="A60" s="19"/>
      <c r="B60" s="1"/>
      <c r="E60" s="25"/>
      <c r="F60" s="25"/>
      <c r="G60" s="25"/>
      <c r="H60" s="25"/>
      <c r="I60" s="25"/>
    </row>
    <row r="61" spans="1:12" ht="13.5" thickBot="1" x14ac:dyDescent="0.25">
      <c r="A61" s="19" t="s">
        <v>17</v>
      </c>
      <c r="B61" s="1"/>
      <c r="C61" s="4" t="s">
        <v>11</v>
      </c>
      <c r="D61" s="20">
        <f>NPV(RDR,E61:I61)*(1+RDR)</f>
        <v>5.2906308820764005</v>
      </c>
      <c r="E61" s="21">
        <v>0</v>
      </c>
      <c r="F61" s="22">
        <f>$J$7</f>
        <v>1.5</v>
      </c>
      <c r="G61" s="22">
        <f t="shared" ref="G61:I61" si="22">$J$7</f>
        <v>1.5</v>
      </c>
      <c r="H61" s="22">
        <f t="shared" si="22"/>
        <v>1.5</v>
      </c>
      <c r="I61" s="22">
        <f t="shared" si="22"/>
        <v>1.5</v>
      </c>
    </row>
    <row r="62" spans="1:12" x14ac:dyDescent="0.2">
      <c r="A62" s="19"/>
      <c r="B62" s="1"/>
      <c r="C62" s="4" t="s">
        <v>12</v>
      </c>
      <c r="D62" s="5">
        <f>-PMT(RDR,$B$10,D61,,)</f>
        <v>1.1882640538438405</v>
      </c>
      <c r="E62" s="23"/>
      <c r="F62" s="24"/>
      <c r="G62" s="24"/>
      <c r="H62" s="24"/>
      <c r="I62" s="24"/>
    </row>
    <row r="63" spans="1:12" ht="13.5" thickBot="1" x14ac:dyDescent="0.25">
      <c r="A63" s="19"/>
      <c r="B63" s="1"/>
      <c r="C63" s="6" t="s">
        <v>13</v>
      </c>
      <c r="D63" s="7">
        <v>1</v>
      </c>
      <c r="E63" s="23"/>
      <c r="F63" s="24"/>
      <c r="G63" s="24"/>
      <c r="H63" s="24"/>
      <c r="I63" s="24"/>
    </row>
    <row r="64" spans="1:12" ht="13.5" thickBot="1" x14ac:dyDescent="0.25">
      <c r="A64" s="19"/>
      <c r="E64" s="25"/>
      <c r="F64" s="25"/>
      <c r="G64" s="25"/>
      <c r="H64" s="25"/>
      <c r="I64" s="25"/>
    </row>
    <row r="65" spans="1:12" ht="13.5" thickBot="1" x14ac:dyDescent="0.25">
      <c r="A65" s="19" t="s">
        <v>18</v>
      </c>
      <c r="B65" s="1"/>
      <c r="C65" s="4" t="s">
        <v>11</v>
      </c>
      <c r="D65" s="20">
        <f>NPV(RDR,E65:I65)*(1+RDR)</f>
        <v>5.2906308820764005</v>
      </c>
      <c r="E65" s="21">
        <v>0</v>
      </c>
      <c r="F65" s="22">
        <v>1.5</v>
      </c>
      <c r="G65" s="22">
        <f>$J$7</f>
        <v>1.5</v>
      </c>
      <c r="H65" s="22">
        <f t="shared" ref="H65:I65" si="23">$J$7</f>
        <v>1.5</v>
      </c>
      <c r="I65" s="22">
        <f t="shared" si="23"/>
        <v>1.5</v>
      </c>
    </row>
    <row r="66" spans="1:12" x14ac:dyDescent="0.2">
      <c r="A66" s="19"/>
      <c r="B66" s="1"/>
      <c r="C66" s="4" t="s">
        <v>12</v>
      </c>
      <c r="D66" s="5">
        <f>-PMT(RDR,$B$10,D65,,)</f>
        <v>1.1882640538438405</v>
      </c>
      <c r="E66" s="23"/>
      <c r="F66" s="24"/>
      <c r="G66" s="24"/>
      <c r="H66" s="24"/>
      <c r="I66" s="24"/>
      <c r="J66" s="24"/>
    </row>
    <row r="67" spans="1:12" ht="13.5" thickBot="1" x14ac:dyDescent="0.25">
      <c r="A67" s="19"/>
      <c r="B67" s="1"/>
      <c r="C67" s="6" t="s">
        <v>13</v>
      </c>
      <c r="D67" s="7">
        <v>1</v>
      </c>
      <c r="E67" s="23"/>
      <c r="F67" s="24"/>
      <c r="G67" s="24"/>
      <c r="H67" s="24"/>
      <c r="I67" s="24"/>
      <c r="J67" s="24"/>
    </row>
    <row r="68" spans="1:12" x14ac:dyDescent="0.2">
      <c r="A68" s="19"/>
      <c r="B68" s="1"/>
      <c r="C68" s="6"/>
      <c r="D68" s="23"/>
      <c r="E68" s="23"/>
      <c r="F68" s="24"/>
      <c r="G68" s="24"/>
      <c r="H68" s="24"/>
      <c r="I68" s="24"/>
      <c r="J68" s="24"/>
      <c r="K68" s="24"/>
      <c r="L68" s="24"/>
    </row>
    <row r="69" spans="1:12" x14ac:dyDescent="0.2">
      <c r="A69" s="10" t="s">
        <v>8</v>
      </c>
      <c r="B69" s="11">
        <v>2016</v>
      </c>
      <c r="C69" s="9" t="s">
        <v>39</v>
      </c>
    </row>
    <row r="70" spans="1:12" x14ac:dyDescent="0.2">
      <c r="A70" s="10" t="s">
        <v>2</v>
      </c>
      <c r="B70" s="14">
        <v>4</v>
      </c>
      <c r="C70" s="17"/>
      <c r="D70" s="17" t="s">
        <v>8</v>
      </c>
      <c r="E70" s="17">
        <f>B69</f>
        <v>2016</v>
      </c>
      <c r="F70" s="17">
        <f>E70+1</f>
        <v>2017</v>
      </c>
      <c r="G70" s="17">
        <f t="shared" ref="G70" si="24">F70+1</f>
        <v>2018</v>
      </c>
      <c r="H70" s="17">
        <f t="shared" ref="H70" si="25">G70+1</f>
        <v>2019</v>
      </c>
    </row>
    <row r="71" spans="1:12" ht="39" thickBot="1" x14ac:dyDescent="0.25">
      <c r="A71" s="9" t="s">
        <v>15</v>
      </c>
      <c r="B71" s="1"/>
      <c r="D71" s="3" t="s">
        <v>9</v>
      </c>
      <c r="E71" s="18" t="s">
        <v>10</v>
      </c>
    </row>
    <row r="72" spans="1:12" ht="13.5" thickBot="1" x14ac:dyDescent="0.25">
      <c r="A72" s="19" t="s">
        <v>16</v>
      </c>
      <c r="B72" s="1"/>
      <c r="C72" s="4" t="s">
        <v>11</v>
      </c>
      <c r="D72" s="20">
        <f>NPV(RDR,E72:H72)*(1+RDR)</f>
        <v>4.0673308772089962</v>
      </c>
      <c r="E72" s="21">
        <v>0</v>
      </c>
      <c r="F72" s="22">
        <f>$J$7</f>
        <v>1.5</v>
      </c>
      <c r="G72" s="22">
        <f t="shared" ref="G72:H72" si="26">$J$7</f>
        <v>1.5</v>
      </c>
      <c r="H72" s="22">
        <f t="shared" si="26"/>
        <v>1.5</v>
      </c>
    </row>
    <row r="73" spans="1:12" x14ac:dyDescent="0.2">
      <c r="A73" s="19"/>
      <c r="B73" s="1"/>
      <c r="C73" s="4" t="s">
        <v>12</v>
      </c>
      <c r="D73" s="5">
        <f>-PMT(RDR,$B$10,D72,,)</f>
        <v>0.91351356467714206</v>
      </c>
      <c r="E73" s="23"/>
      <c r="F73" s="24"/>
      <c r="G73" s="24"/>
      <c r="H73" s="24"/>
    </row>
    <row r="74" spans="1:12" ht="13.5" thickBot="1" x14ac:dyDescent="0.25">
      <c r="A74" s="19"/>
      <c r="B74" s="1"/>
      <c r="C74" s="6" t="s">
        <v>13</v>
      </c>
      <c r="D74" s="7">
        <v>1</v>
      </c>
      <c r="E74" s="23"/>
      <c r="F74" s="24"/>
      <c r="G74" s="24"/>
      <c r="H74" s="24"/>
    </row>
    <row r="75" spans="1:12" ht="13.5" thickBot="1" x14ac:dyDescent="0.25">
      <c r="A75" s="19"/>
      <c r="B75" s="1"/>
      <c r="E75" s="25"/>
      <c r="F75" s="25"/>
      <c r="G75" s="25"/>
      <c r="H75" s="25"/>
    </row>
    <row r="76" spans="1:12" ht="13.5" thickBot="1" x14ac:dyDescent="0.25">
      <c r="A76" s="19" t="s">
        <v>17</v>
      </c>
      <c r="B76" s="1"/>
      <c r="C76" s="4" t="s">
        <v>11</v>
      </c>
      <c r="D76" s="20">
        <f>NPV(RDR,E76:H76)*(1+RDR)</f>
        <v>4.0673308772089962</v>
      </c>
      <c r="E76" s="21">
        <v>0</v>
      </c>
      <c r="F76" s="22">
        <f>$J$7</f>
        <v>1.5</v>
      </c>
      <c r="G76" s="22">
        <f t="shared" ref="G76:H76" si="27">$J$7</f>
        <v>1.5</v>
      </c>
      <c r="H76" s="22">
        <f t="shared" si="27"/>
        <v>1.5</v>
      </c>
    </row>
    <row r="77" spans="1:12" x14ac:dyDescent="0.2">
      <c r="A77" s="19"/>
      <c r="B77" s="1"/>
      <c r="C77" s="4" t="s">
        <v>12</v>
      </c>
      <c r="D77" s="5">
        <f>-PMT(RDR,$B$10,D76,,)</f>
        <v>0.91351356467714206</v>
      </c>
      <c r="E77" s="23"/>
      <c r="F77" s="24"/>
      <c r="G77" s="24"/>
      <c r="H77" s="24"/>
    </row>
    <row r="78" spans="1:12" ht="13.5" thickBot="1" x14ac:dyDescent="0.25">
      <c r="A78" s="19"/>
      <c r="B78" s="1"/>
      <c r="C78" s="6" t="s">
        <v>13</v>
      </c>
      <c r="D78" s="7">
        <v>1</v>
      </c>
      <c r="E78" s="23"/>
      <c r="F78" s="24"/>
      <c r="G78" s="24"/>
      <c r="H78" s="24"/>
    </row>
    <row r="79" spans="1:12" ht="13.5" thickBot="1" x14ac:dyDescent="0.25">
      <c r="A79" s="19"/>
      <c r="E79" s="25"/>
      <c r="F79" s="25"/>
      <c r="G79" s="25"/>
      <c r="H79" s="25"/>
    </row>
    <row r="80" spans="1:12" ht="13.5" thickBot="1" x14ac:dyDescent="0.25">
      <c r="A80" s="19" t="s">
        <v>18</v>
      </c>
      <c r="B80" s="1"/>
      <c r="C80" s="4" t="s">
        <v>11</v>
      </c>
      <c r="D80" s="20">
        <f>NPV(RDR,E80:H80)*(1+RDR)</f>
        <v>4.0673308772089962</v>
      </c>
      <c r="E80" s="21">
        <v>0</v>
      </c>
      <c r="F80" s="22">
        <v>1.5</v>
      </c>
      <c r="G80" s="22">
        <f>$J$7</f>
        <v>1.5</v>
      </c>
      <c r="H80" s="22">
        <f t="shared" ref="H80" si="28">$J$7</f>
        <v>1.5</v>
      </c>
    </row>
    <row r="81" spans="1:15" x14ac:dyDescent="0.2">
      <c r="A81" s="19"/>
      <c r="B81" s="1"/>
      <c r="C81" s="4" t="s">
        <v>12</v>
      </c>
      <c r="D81" s="5">
        <f>-PMT(RDR,$B$10,D80,,)</f>
        <v>0.91351356467714206</v>
      </c>
      <c r="E81" s="23"/>
      <c r="F81" s="24"/>
      <c r="G81" s="24"/>
      <c r="H81" s="24"/>
      <c r="I81" s="24"/>
      <c r="J81" s="24"/>
    </row>
    <row r="82" spans="1:15" ht="13.5" thickBot="1" x14ac:dyDescent="0.25">
      <c r="A82" s="19"/>
      <c r="B82" s="1"/>
      <c r="C82" s="6" t="s">
        <v>13</v>
      </c>
      <c r="D82" s="7">
        <v>1</v>
      </c>
      <c r="E82" s="23"/>
      <c r="F82" s="24"/>
      <c r="G82" s="24"/>
      <c r="H82" s="24"/>
      <c r="I82" s="24"/>
      <c r="J82" s="24"/>
    </row>
    <row r="83" spans="1:15" x14ac:dyDescent="0.2">
      <c r="A83" s="19"/>
      <c r="B83" s="1"/>
      <c r="C83" s="6"/>
      <c r="D83" s="24"/>
      <c r="E83" s="23"/>
      <c r="F83" s="24"/>
      <c r="G83" s="24"/>
      <c r="H83" s="24"/>
      <c r="I83" s="24"/>
      <c r="J83" s="24"/>
    </row>
    <row r="84" spans="1:15" ht="15" customHeight="1" x14ac:dyDescent="0.2">
      <c r="C84" s="32" t="s">
        <v>15</v>
      </c>
      <c r="D84" s="36" t="s">
        <v>14</v>
      </c>
      <c r="E84" s="36"/>
      <c r="F84" s="36"/>
      <c r="G84" s="36"/>
      <c r="J84" s="32" t="s">
        <v>15</v>
      </c>
      <c r="K84" s="36" t="s">
        <v>34</v>
      </c>
      <c r="L84" s="36"/>
      <c r="M84" s="36"/>
      <c r="N84" s="36"/>
    </row>
    <row r="85" spans="1:15" ht="38.25" x14ac:dyDescent="0.2">
      <c r="C85" s="32"/>
      <c r="D85" s="26" t="s">
        <v>26</v>
      </c>
      <c r="E85" s="26" t="s">
        <v>27</v>
      </c>
      <c r="F85" s="26" t="s">
        <v>28</v>
      </c>
      <c r="G85" s="26" t="s">
        <v>33</v>
      </c>
      <c r="H85" s="26" t="s">
        <v>40</v>
      </c>
      <c r="J85" s="32"/>
      <c r="K85" s="26" t="s">
        <v>26</v>
      </c>
      <c r="L85" s="26" t="s">
        <v>27</v>
      </c>
      <c r="M85" s="26" t="s">
        <v>28</v>
      </c>
      <c r="N85" s="26" t="s">
        <v>33</v>
      </c>
      <c r="O85" s="26" t="s">
        <v>40</v>
      </c>
    </row>
    <row r="86" spans="1:15" x14ac:dyDescent="0.2">
      <c r="C86" s="27" t="s">
        <v>16</v>
      </c>
      <c r="D86" s="28">
        <f>D13</f>
        <v>1.2404830957837243</v>
      </c>
      <c r="E86" s="28">
        <f>D28</f>
        <v>1.2404830957837243</v>
      </c>
      <c r="F86" s="28">
        <f>D43</f>
        <v>1.2404830957837243</v>
      </c>
      <c r="G86" s="29">
        <f>D58</f>
        <v>1.1882640538438405</v>
      </c>
      <c r="H86" s="29">
        <f>D73</f>
        <v>0.91351356467714206</v>
      </c>
      <c r="J86" s="27" t="s">
        <v>16</v>
      </c>
      <c r="K86" s="28">
        <f>D12</f>
        <v>5.5231311205763349</v>
      </c>
      <c r="L86" s="28">
        <f>D27</f>
        <v>5.5231311205763349</v>
      </c>
      <c r="M86" s="28">
        <f>D42</f>
        <v>5.5231311205763349</v>
      </c>
      <c r="N86" s="29">
        <f>D57</f>
        <v>5.2906308820764005</v>
      </c>
      <c r="O86" s="29">
        <f>D72</f>
        <v>4.0673308772089962</v>
      </c>
    </row>
    <row r="87" spans="1:15" x14ac:dyDescent="0.2">
      <c r="C87" s="27" t="s">
        <v>17</v>
      </c>
      <c r="D87" s="28">
        <f>D17</f>
        <v>1.2404830957837243</v>
      </c>
      <c r="E87" s="28">
        <f>D32</f>
        <v>1.2404830957837243</v>
      </c>
      <c r="F87" s="28">
        <f>D47</f>
        <v>1.2404830957837243</v>
      </c>
      <c r="G87" s="29">
        <f>D62</f>
        <v>1.1882640538438405</v>
      </c>
      <c r="H87" s="29">
        <f>D77</f>
        <v>0.91351356467714206</v>
      </c>
      <c r="J87" s="27" t="s">
        <v>17</v>
      </c>
      <c r="K87" s="28">
        <f>D16</f>
        <v>5.5231311205763349</v>
      </c>
      <c r="L87" s="28">
        <f>D31</f>
        <v>5.5231311205763349</v>
      </c>
      <c r="M87" s="28">
        <f>D46</f>
        <v>5.5231311205763349</v>
      </c>
      <c r="N87" s="29">
        <f>D61</f>
        <v>5.2906308820764005</v>
      </c>
      <c r="O87" s="29">
        <f>D76</f>
        <v>4.0673308772089962</v>
      </c>
    </row>
    <row r="88" spans="1:15" x14ac:dyDescent="0.2">
      <c r="C88" s="27" t="s">
        <v>24</v>
      </c>
      <c r="D88" s="28">
        <f>D21</f>
        <v>1.027047954231739</v>
      </c>
      <c r="E88" s="28">
        <f>D36</f>
        <v>1.2404830957837243</v>
      </c>
      <c r="F88" s="28">
        <f>D51</f>
        <v>1.2404830957837243</v>
      </c>
      <c r="G88" s="29">
        <f>D66</f>
        <v>1.1882640538438405</v>
      </c>
      <c r="H88" s="29">
        <f>D81</f>
        <v>0.91351356467714206</v>
      </c>
      <c r="J88" s="27" t="s">
        <v>24</v>
      </c>
      <c r="K88" s="28">
        <f>D20</f>
        <v>4.5728317762828832</v>
      </c>
      <c r="L88" s="28">
        <f>D35</f>
        <v>5.5231311205763349</v>
      </c>
      <c r="M88" s="28">
        <f>D50</f>
        <v>5.5231311205763349</v>
      </c>
      <c r="N88" s="29">
        <f>D65</f>
        <v>5.2906308820764005</v>
      </c>
      <c r="O88" s="29">
        <f>D80</f>
        <v>4.0673308772089962</v>
      </c>
    </row>
    <row r="89" spans="1:15" x14ac:dyDescent="0.2">
      <c r="C89" s="27" t="s">
        <v>25</v>
      </c>
      <c r="D89" s="28">
        <f>D21</f>
        <v>1.027047954231739</v>
      </c>
      <c r="E89" s="28">
        <f>D36</f>
        <v>1.2404830957837243</v>
      </c>
      <c r="F89" s="28">
        <f>D51</f>
        <v>1.2404830957837243</v>
      </c>
      <c r="G89" s="29">
        <f>D66</f>
        <v>1.1882640538438405</v>
      </c>
      <c r="H89" s="29">
        <f>D81</f>
        <v>0.91351356467714206</v>
      </c>
      <c r="J89" s="27" t="s">
        <v>25</v>
      </c>
      <c r="K89" s="28">
        <f>D20</f>
        <v>4.5728317762828832</v>
      </c>
      <c r="L89" s="28">
        <f>D35</f>
        <v>5.5231311205763349</v>
      </c>
      <c r="M89" s="28">
        <f>D50</f>
        <v>5.5231311205763349</v>
      </c>
      <c r="N89" s="29">
        <f>D65</f>
        <v>5.2906308820764005</v>
      </c>
      <c r="O89" s="29">
        <f>D80</f>
        <v>4.0673308772089962</v>
      </c>
    </row>
    <row r="91" spans="1:15" ht="15" customHeight="1" x14ac:dyDescent="0.2">
      <c r="A91" s="3" t="s">
        <v>38</v>
      </c>
      <c r="C91" s="32" t="s">
        <v>15</v>
      </c>
      <c r="D91" s="36" t="s">
        <v>14</v>
      </c>
      <c r="E91" s="36"/>
      <c r="F91" s="36"/>
      <c r="G91" s="36"/>
      <c r="J91" s="32" t="s">
        <v>15</v>
      </c>
      <c r="K91" s="36" t="s">
        <v>34</v>
      </c>
      <c r="L91" s="36"/>
      <c r="M91" s="36"/>
      <c r="N91" s="36"/>
    </row>
    <row r="92" spans="1:15" ht="45" customHeight="1" x14ac:dyDescent="0.2">
      <c r="C92" s="32"/>
      <c r="D92" s="26" t="s">
        <v>26</v>
      </c>
      <c r="E92" s="26" t="s">
        <v>27</v>
      </c>
      <c r="F92" s="26" t="s">
        <v>28</v>
      </c>
      <c r="G92" s="26" t="s">
        <v>33</v>
      </c>
      <c r="H92" s="26" t="s">
        <v>40</v>
      </c>
      <c r="J92" s="32"/>
      <c r="K92" s="26" t="s">
        <v>26</v>
      </c>
      <c r="L92" s="26" t="s">
        <v>27</v>
      </c>
      <c r="M92" s="26" t="s">
        <v>28</v>
      </c>
      <c r="N92" s="26" t="s">
        <v>33</v>
      </c>
      <c r="O92" s="26" t="s">
        <v>40</v>
      </c>
    </row>
    <row r="93" spans="1:15" x14ac:dyDescent="0.2">
      <c r="C93" s="27" t="s">
        <v>16</v>
      </c>
      <c r="D93" s="28">
        <f>D86*0.98</f>
        <v>1.2156734338680497</v>
      </c>
      <c r="E93" s="28">
        <f t="shared" ref="E93:G93" si="29">E86*0.98</f>
        <v>1.2156734338680497</v>
      </c>
      <c r="F93" s="28">
        <f t="shared" si="29"/>
        <v>1.2156734338680497</v>
      </c>
      <c r="G93" s="28">
        <f t="shared" si="29"/>
        <v>1.1644987727669636</v>
      </c>
      <c r="H93" s="28">
        <f t="shared" ref="H93" si="30">H86*0.98</f>
        <v>0.8952432933835992</v>
      </c>
      <c r="J93" s="27" t="s">
        <v>16</v>
      </c>
      <c r="K93" s="28">
        <f>K86*0.98</f>
        <v>5.4126684981648081</v>
      </c>
      <c r="L93" s="28">
        <f t="shared" ref="L93:N93" si="31">L86*0.98</f>
        <v>5.4126684981648081</v>
      </c>
      <c r="M93" s="28">
        <f t="shared" si="31"/>
        <v>5.4126684981648081</v>
      </c>
      <c r="N93" s="28">
        <f t="shared" si="31"/>
        <v>5.1848182644348721</v>
      </c>
      <c r="O93" s="28">
        <f t="shared" ref="O93" si="32">O86*0.98</f>
        <v>3.9859842596648161</v>
      </c>
    </row>
    <row r="94" spans="1:15" x14ac:dyDescent="0.2">
      <c r="C94" s="27" t="s">
        <v>17</v>
      </c>
      <c r="D94" s="28">
        <f t="shared" ref="D94:G94" si="33">D87*0.98</f>
        <v>1.2156734338680497</v>
      </c>
      <c r="E94" s="28">
        <f t="shared" si="33"/>
        <v>1.2156734338680497</v>
      </c>
      <c r="F94" s="28">
        <f t="shared" si="33"/>
        <v>1.2156734338680497</v>
      </c>
      <c r="G94" s="28">
        <f t="shared" si="33"/>
        <v>1.1644987727669636</v>
      </c>
      <c r="H94" s="28">
        <f t="shared" ref="H94" si="34">H87*0.98</f>
        <v>0.8952432933835992</v>
      </c>
      <c r="J94" s="27" t="s">
        <v>17</v>
      </c>
      <c r="K94" s="28">
        <f t="shared" ref="K94:N94" si="35">K87*0.98</f>
        <v>5.4126684981648081</v>
      </c>
      <c r="L94" s="28">
        <f t="shared" si="35"/>
        <v>5.4126684981648081</v>
      </c>
      <c r="M94" s="28">
        <f t="shared" si="35"/>
        <v>5.4126684981648081</v>
      </c>
      <c r="N94" s="28">
        <f t="shared" si="35"/>
        <v>5.1848182644348721</v>
      </c>
      <c r="O94" s="28">
        <f t="shared" ref="O94" si="36">O87*0.98</f>
        <v>3.9859842596648161</v>
      </c>
    </row>
    <row r="95" spans="1:15" x14ac:dyDescent="0.2">
      <c r="C95" s="27" t="s">
        <v>24</v>
      </c>
      <c r="D95" s="28">
        <f t="shared" ref="D95:G95" si="37">D88*0.98</f>
        <v>1.0065069951471042</v>
      </c>
      <c r="E95" s="28">
        <f t="shared" si="37"/>
        <v>1.2156734338680497</v>
      </c>
      <c r="F95" s="28">
        <f t="shared" si="37"/>
        <v>1.2156734338680497</v>
      </c>
      <c r="G95" s="28">
        <f t="shared" si="37"/>
        <v>1.1644987727669636</v>
      </c>
      <c r="H95" s="28">
        <f t="shared" ref="H95" si="38">H88*0.98</f>
        <v>0.8952432933835992</v>
      </c>
      <c r="J95" s="27" t="s">
        <v>24</v>
      </c>
      <c r="K95" s="28">
        <f t="shared" ref="K95:N95" si="39">K88*0.98</f>
        <v>4.4813751407572253</v>
      </c>
      <c r="L95" s="28">
        <f t="shared" si="39"/>
        <v>5.4126684981648081</v>
      </c>
      <c r="M95" s="28">
        <f t="shared" si="39"/>
        <v>5.4126684981648081</v>
      </c>
      <c r="N95" s="28">
        <f t="shared" si="39"/>
        <v>5.1848182644348721</v>
      </c>
      <c r="O95" s="28">
        <f t="shared" ref="O95" si="40">O88*0.98</f>
        <v>3.9859842596648161</v>
      </c>
    </row>
    <row r="96" spans="1:15" x14ac:dyDescent="0.2">
      <c r="C96" s="27" t="s">
        <v>25</v>
      </c>
      <c r="D96" s="28">
        <f t="shared" ref="D96:G96" si="41">D89*0.98</f>
        <v>1.0065069951471042</v>
      </c>
      <c r="E96" s="28">
        <f t="shared" si="41"/>
        <v>1.2156734338680497</v>
      </c>
      <c r="F96" s="28">
        <f t="shared" si="41"/>
        <v>1.2156734338680497</v>
      </c>
      <c r="G96" s="28">
        <f t="shared" si="41"/>
        <v>1.1644987727669636</v>
      </c>
      <c r="H96" s="28">
        <f t="shared" ref="H96" si="42">H89*0.98</f>
        <v>0.8952432933835992</v>
      </c>
      <c r="J96" s="27" t="s">
        <v>25</v>
      </c>
      <c r="K96" s="28">
        <f t="shared" ref="K96:N96" si="43">K89*0.98</f>
        <v>4.4813751407572253</v>
      </c>
      <c r="L96" s="28">
        <f t="shared" si="43"/>
        <v>5.4126684981648081</v>
      </c>
      <c r="M96" s="28">
        <f t="shared" si="43"/>
        <v>5.4126684981648081</v>
      </c>
      <c r="N96" s="28">
        <f t="shared" si="43"/>
        <v>5.1848182644348721</v>
      </c>
      <c r="O96" s="28">
        <f t="shared" ref="O96" si="44">O89*0.98</f>
        <v>3.9859842596648161</v>
      </c>
    </row>
  </sheetData>
  <mergeCells count="14">
    <mergeCell ref="A1:E1"/>
    <mergeCell ref="K1:L1"/>
    <mergeCell ref="E6:H6"/>
    <mergeCell ref="E7:H7"/>
    <mergeCell ref="E8:H8"/>
    <mergeCell ref="C84:C85"/>
    <mergeCell ref="C91:C92"/>
    <mergeCell ref="I4:K4"/>
    <mergeCell ref="D84:G84"/>
    <mergeCell ref="D91:G91"/>
    <mergeCell ref="J84:J85"/>
    <mergeCell ref="K84:N84"/>
    <mergeCell ref="J91:J92"/>
    <mergeCell ref="K91:N91"/>
  </mergeCells>
  <pageMargins left="0.7" right="0.7" top="0.75" bottom="0.75" header="0.3" footer="0.3"/>
  <pageSetup orientation="portrait" horizont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M68"/>
  <sheetViews>
    <sheetView workbookViewId="0">
      <selection activeCell="F13" sqref="F13"/>
    </sheetView>
  </sheetViews>
  <sheetFormatPr defaultRowHeight="12.75" x14ac:dyDescent="0.2"/>
  <cols>
    <col min="1" max="1" width="13.28515625" style="9" customWidth="1"/>
    <col min="2" max="2" width="16.42578125" style="9" customWidth="1"/>
    <col min="3" max="3" width="16.7109375" style="9" customWidth="1"/>
    <col min="4" max="4" width="10.42578125" style="9" customWidth="1"/>
    <col min="5" max="5" width="10.140625" style="9" customWidth="1"/>
    <col min="6" max="6" width="10" style="9" customWidth="1"/>
    <col min="7" max="8" width="9.140625" style="9"/>
    <col min="9" max="9" width="9.5703125" style="9" bestFit="1" customWidth="1"/>
    <col min="10" max="10" width="15.7109375" style="9" customWidth="1"/>
    <col min="11" max="256" width="9.140625" style="9"/>
    <col min="257" max="257" width="9.85546875" style="9" customWidth="1"/>
    <col min="258" max="258" width="23" style="9" customWidth="1"/>
    <col min="259" max="259" width="13.7109375" style="9" customWidth="1"/>
    <col min="260" max="512" width="9.140625" style="9"/>
    <col min="513" max="513" width="9.85546875" style="9" customWidth="1"/>
    <col min="514" max="514" width="23" style="9" customWidth="1"/>
    <col min="515" max="515" width="13.7109375" style="9" customWidth="1"/>
    <col min="516" max="768" width="9.140625" style="9"/>
    <col min="769" max="769" width="9.85546875" style="9" customWidth="1"/>
    <col min="770" max="770" width="23" style="9" customWidth="1"/>
    <col min="771" max="771" width="13.7109375" style="9" customWidth="1"/>
    <col min="772" max="1024" width="9.140625" style="9"/>
    <col min="1025" max="1025" width="9.85546875" style="9" customWidth="1"/>
    <col min="1026" max="1026" width="23" style="9" customWidth="1"/>
    <col min="1027" max="1027" width="13.7109375" style="9" customWidth="1"/>
    <col min="1028" max="1280" width="9.140625" style="9"/>
    <col min="1281" max="1281" width="9.85546875" style="9" customWidth="1"/>
    <col min="1282" max="1282" width="23" style="9" customWidth="1"/>
    <col min="1283" max="1283" width="13.7109375" style="9" customWidth="1"/>
    <col min="1284" max="1536" width="9.140625" style="9"/>
    <col min="1537" max="1537" width="9.85546875" style="9" customWidth="1"/>
    <col min="1538" max="1538" width="23" style="9" customWidth="1"/>
    <col min="1539" max="1539" width="13.7109375" style="9" customWidth="1"/>
    <col min="1540" max="1792" width="9.140625" style="9"/>
    <col min="1793" max="1793" width="9.85546875" style="9" customWidth="1"/>
    <col min="1794" max="1794" width="23" style="9" customWidth="1"/>
    <col min="1795" max="1795" width="13.7109375" style="9" customWidth="1"/>
    <col min="1796" max="2048" width="9.140625" style="9"/>
    <col min="2049" max="2049" width="9.85546875" style="9" customWidth="1"/>
    <col min="2050" max="2050" width="23" style="9" customWidth="1"/>
    <col min="2051" max="2051" width="13.7109375" style="9" customWidth="1"/>
    <col min="2052" max="2304" width="9.140625" style="9"/>
    <col min="2305" max="2305" width="9.85546875" style="9" customWidth="1"/>
    <col min="2306" max="2306" width="23" style="9" customWidth="1"/>
    <col min="2307" max="2307" width="13.7109375" style="9" customWidth="1"/>
    <col min="2308" max="2560" width="9.140625" style="9"/>
    <col min="2561" max="2561" width="9.85546875" style="9" customWidth="1"/>
    <col min="2562" max="2562" width="23" style="9" customWidth="1"/>
    <col min="2563" max="2563" width="13.7109375" style="9" customWidth="1"/>
    <col min="2564" max="2816" width="9.140625" style="9"/>
    <col min="2817" max="2817" width="9.85546875" style="9" customWidth="1"/>
    <col min="2818" max="2818" width="23" style="9" customWidth="1"/>
    <col min="2819" max="2819" width="13.7109375" style="9" customWidth="1"/>
    <col min="2820" max="3072" width="9.140625" style="9"/>
    <col min="3073" max="3073" width="9.85546875" style="9" customWidth="1"/>
    <col min="3074" max="3074" width="23" style="9" customWidth="1"/>
    <col min="3075" max="3075" width="13.7109375" style="9" customWidth="1"/>
    <col min="3076" max="3328" width="9.140625" style="9"/>
    <col min="3329" max="3329" width="9.85546875" style="9" customWidth="1"/>
    <col min="3330" max="3330" width="23" style="9" customWidth="1"/>
    <col min="3331" max="3331" width="13.7109375" style="9" customWidth="1"/>
    <col min="3332" max="3584" width="9.140625" style="9"/>
    <col min="3585" max="3585" width="9.85546875" style="9" customWidth="1"/>
    <col min="3586" max="3586" width="23" style="9" customWidth="1"/>
    <col min="3587" max="3587" width="13.7109375" style="9" customWidth="1"/>
    <col min="3588" max="3840" width="9.140625" style="9"/>
    <col min="3841" max="3841" width="9.85546875" style="9" customWidth="1"/>
    <col min="3842" max="3842" width="23" style="9" customWidth="1"/>
    <col min="3843" max="3843" width="13.7109375" style="9" customWidth="1"/>
    <col min="3844" max="4096" width="9.140625" style="9"/>
    <col min="4097" max="4097" width="9.85546875" style="9" customWidth="1"/>
    <col min="4098" max="4098" width="23" style="9" customWidth="1"/>
    <col min="4099" max="4099" width="13.7109375" style="9" customWidth="1"/>
    <col min="4100" max="4352" width="9.140625" style="9"/>
    <col min="4353" max="4353" width="9.85546875" style="9" customWidth="1"/>
    <col min="4354" max="4354" width="23" style="9" customWidth="1"/>
    <col min="4355" max="4355" width="13.7109375" style="9" customWidth="1"/>
    <col min="4356" max="4608" width="9.140625" style="9"/>
    <col min="4609" max="4609" width="9.85546875" style="9" customWidth="1"/>
    <col min="4610" max="4610" width="23" style="9" customWidth="1"/>
    <col min="4611" max="4611" width="13.7109375" style="9" customWidth="1"/>
    <col min="4612" max="4864" width="9.140625" style="9"/>
    <col min="4865" max="4865" width="9.85546875" style="9" customWidth="1"/>
    <col min="4866" max="4866" width="23" style="9" customWidth="1"/>
    <col min="4867" max="4867" width="13.7109375" style="9" customWidth="1"/>
    <col min="4868" max="5120" width="9.140625" style="9"/>
    <col min="5121" max="5121" width="9.85546875" style="9" customWidth="1"/>
    <col min="5122" max="5122" width="23" style="9" customWidth="1"/>
    <col min="5123" max="5123" width="13.7109375" style="9" customWidth="1"/>
    <col min="5124" max="5376" width="9.140625" style="9"/>
    <col min="5377" max="5377" width="9.85546875" style="9" customWidth="1"/>
    <col min="5378" max="5378" width="23" style="9" customWidth="1"/>
    <col min="5379" max="5379" width="13.7109375" style="9" customWidth="1"/>
    <col min="5380" max="5632" width="9.140625" style="9"/>
    <col min="5633" max="5633" width="9.85546875" style="9" customWidth="1"/>
    <col min="5634" max="5634" width="23" style="9" customWidth="1"/>
    <col min="5635" max="5635" width="13.7109375" style="9" customWidth="1"/>
    <col min="5636" max="5888" width="9.140625" style="9"/>
    <col min="5889" max="5889" width="9.85546875" style="9" customWidth="1"/>
    <col min="5890" max="5890" width="23" style="9" customWidth="1"/>
    <col min="5891" max="5891" width="13.7109375" style="9" customWidth="1"/>
    <col min="5892" max="6144" width="9.140625" style="9"/>
    <col min="6145" max="6145" width="9.85546875" style="9" customWidth="1"/>
    <col min="6146" max="6146" width="23" style="9" customWidth="1"/>
    <col min="6147" max="6147" width="13.7109375" style="9" customWidth="1"/>
    <col min="6148" max="6400" width="9.140625" style="9"/>
    <col min="6401" max="6401" width="9.85546875" style="9" customWidth="1"/>
    <col min="6402" max="6402" width="23" style="9" customWidth="1"/>
    <col min="6403" max="6403" width="13.7109375" style="9" customWidth="1"/>
    <col min="6404" max="6656" width="9.140625" style="9"/>
    <col min="6657" max="6657" width="9.85546875" style="9" customWidth="1"/>
    <col min="6658" max="6658" width="23" style="9" customWidth="1"/>
    <col min="6659" max="6659" width="13.7109375" style="9" customWidth="1"/>
    <col min="6660" max="6912" width="9.140625" style="9"/>
    <col min="6913" max="6913" width="9.85546875" style="9" customWidth="1"/>
    <col min="6914" max="6914" width="23" style="9" customWidth="1"/>
    <col min="6915" max="6915" width="13.7109375" style="9" customWidth="1"/>
    <col min="6916" max="7168" width="9.140625" style="9"/>
    <col min="7169" max="7169" width="9.85546875" style="9" customWidth="1"/>
    <col min="7170" max="7170" width="23" style="9" customWidth="1"/>
    <col min="7171" max="7171" width="13.7109375" style="9" customWidth="1"/>
    <col min="7172" max="7424" width="9.140625" style="9"/>
    <col min="7425" max="7425" width="9.85546875" style="9" customWidth="1"/>
    <col min="7426" max="7426" width="23" style="9" customWidth="1"/>
    <col min="7427" max="7427" width="13.7109375" style="9" customWidth="1"/>
    <col min="7428" max="7680" width="9.140625" style="9"/>
    <col min="7681" max="7681" width="9.85546875" style="9" customWidth="1"/>
    <col min="7682" max="7682" width="23" style="9" customWidth="1"/>
    <col min="7683" max="7683" width="13.7109375" style="9" customWidth="1"/>
    <col min="7684" max="7936" width="9.140625" style="9"/>
    <col min="7937" max="7937" width="9.85546875" style="9" customWidth="1"/>
    <col min="7938" max="7938" width="23" style="9" customWidth="1"/>
    <col min="7939" max="7939" width="13.7109375" style="9" customWidth="1"/>
    <col min="7940" max="8192" width="9.140625" style="9"/>
    <col min="8193" max="8193" width="9.85546875" style="9" customWidth="1"/>
    <col min="8194" max="8194" width="23" style="9" customWidth="1"/>
    <col min="8195" max="8195" width="13.7109375" style="9" customWidth="1"/>
    <col min="8196" max="8448" width="9.140625" style="9"/>
    <col min="8449" max="8449" width="9.85546875" style="9" customWidth="1"/>
    <col min="8450" max="8450" width="23" style="9" customWidth="1"/>
    <col min="8451" max="8451" width="13.7109375" style="9" customWidth="1"/>
    <col min="8452" max="8704" width="9.140625" style="9"/>
    <col min="8705" max="8705" width="9.85546875" style="9" customWidth="1"/>
    <col min="8706" max="8706" width="23" style="9" customWidth="1"/>
    <col min="8707" max="8707" width="13.7109375" style="9" customWidth="1"/>
    <col min="8708" max="8960" width="9.140625" style="9"/>
    <col min="8961" max="8961" width="9.85546875" style="9" customWidth="1"/>
    <col min="8962" max="8962" width="23" style="9" customWidth="1"/>
    <col min="8963" max="8963" width="13.7109375" style="9" customWidth="1"/>
    <col min="8964" max="9216" width="9.140625" style="9"/>
    <col min="9217" max="9217" width="9.85546875" style="9" customWidth="1"/>
    <col min="9218" max="9218" width="23" style="9" customWidth="1"/>
    <col min="9219" max="9219" width="13.7109375" style="9" customWidth="1"/>
    <col min="9220" max="9472" width="9.140625" style="9"/>
    <col min="9473" max="9473" width="9.85546875" style="9" customWidth="1"/>
    <col min="9474" max="9474" width="23" style="9" customWidth="1"/>
    <col min="9475" max="9475" width="13.7109375" style="9" customWidth="1"/>
    <col min="9476" max="9728" width="9.140625" style="9"/>
    <col min="9729" max="9729" width="9.85546875" style="9" customWidth="1"/>
    <col min="9730" max="9730" width="23" style="9" customWidth="1"/>
    <col min="9731" max="9731" width="13.7109375" style="9" customWidth="1"/>
    <col min="9732" max="9984" width="9.140625" style="9"/>
    <col min="9985" max="9985" width="9.85546875" style="9" customWidth="1"/>
    <col min="9986" max="9986" width="23" style="9" customWidth="1"/>
    <col min="9987" max="9987" width="13.7109375" style="9" customWidth="1"/>
    <col min="9988" max="10240" width="9.140625" style="9"/>
    <col min="10241" max="10241" width="9.85546875" style="9" customWidth="1"/>
    <col min="10242" max="10242" width="23" style="9" customWidth="1"/>
    <col min="10243" max="10243" width="13.7109375" style="9" customWidth="1"/>
    <col min="10244" max="10496" width="9.140625" style="9"/>
    <col min="10497" max="10497" width="9.85546875" style="9" customWidth="1"/>
    <col min="10498" max="10498" width="23" style="9" customWidth="1"/>
    <col min="10499" max="10499" width="13.7109375" style="9" customWidth="1"/>
    <col min="10500" max="10752" width="9.140625" style="9"/>
    <col min="10753" max="10753" width="9.85546875" style="9" customWidth="1"/>
    <col min="10754" max="10754" width="23" style="9" customWidth="1"/>
    <col min="10755" max="10755" width="13.7109375" style="9" customWidth="1"/>
    <col min="10756" max="11008" width="9.140625" style="9"/>
    <col min="11009" max="11009" width="9.85546875" style="9" customWidth="1"/>
    <col min="11010" max="11010" width="23" style="9" customWidth="1"/>
    <col min="11011" max="11011" width="13.7109375" style="9" customWidth="1"/>
    <col min="11012" max="11264" width="9.140625" style="9"/>
    <col min="11265" max="11265" width="9.85546875" style="9" customWidth="1"/>
    <col min="11266" max="11266" width="23" style="9" customWidth="1"/>
    <col min="11267" max="11267" width="13.7109375" style="9" customWidth="1"/>
    <col min="11268" max="11520" width="9.140625" style="9"/>
    <col min="11521" max="11521" width="9.85546875" style="9" customWidth="1"/>
    <col min="11522" max="11522" width="23" style="9" customWidth="1"/>
    <col min="11523" max="11523" width="13.7109375" style="9" customWidth="1"/>
    <col min="11524" max="11776" width="9.140625" style="9"/>
    <col min="11777" max="11777" width="9.85546875" style="9" customWidth="1"/>
    <col min="11778" max="11778" width="23" style="9" customWidth="1"/>
    <col min="11779" max="11779" width="13.7109375" style="9" customWidth="1"/>
    <col min="11780" max="12032" width="9.140625" style="9"/>
    <col min="12033" max="12033" width="9.85546875" style="9" customWidth="1"/>
    <col min="12034" max="12034" width="23" style="9" customWidth="1"/>
    <col min="12035" max="12035" width="13.7109375" style="9" customWidth="1"/>
    <col min="12036" max="12288" width="9.140625" style="9"/>
    <col min="12289" max="12289" width="9.85546875" style="9" customWidth="1"/>
    <col min="12290" max="12290" width="23" style="9" customWidth="1"/>
    <col min="12291" max="12291" width="13.7109375" style="9" customWidth="1"/>
    <col min="12292" max="12544" width="9.140625" style="9"/>
    <col min="12545" max="12545" width="9.85546875" style="9" customWidth="1"/>
    <col min="12546" max="12546" width="23" style="9" customWidth="1"/>
    <col min="12547" max="12547" width="13.7109375" style="9" customWidth="1"/>
    <col min="12548" max="12800" width="9.140625" style="9"/>
    <col min="12801" max="12801" width="9.85546875" style="9" customWidth="1"/>
    <col min="12802" max="12802" width="23" style="9" customWidth="1"/>
    <col min="12803" max="12803" width="13.7109375" style="9" customWidth="1"/>
    <col min="12804" max="13056" width="9.140625" style="9"/>
    <col min="13057" max="13057" width="9.85546875" style="9" customWidth="1"/>
    <col min="13058" max="13058" width="23" style="9" customWidth="1"/>
    <col min="13059" max="13059" width="13.7109375" style="9" customWidth="1"/>
    <col min="13060" max="13312" width="9.140625" style="9"/>
    <col min="13313" max="13313" width="9.85546875" style="9" customWidth="1"/>
    <col min="13314" max="13314" width="23" style="9" customWidth="1"/>
    <col min="13315" max="13315" width="13.7109375" style="9" customWidth="1"/>
    <col min="13316" max="13568" width="9.140625" style="9"/>
    <col min="13569" max="13569" width="9.85546875" style="9" customWidth="1"/>
    <col min="13570" max="13570" width="23" style="9" customWidth="1"/>
    <col min="13571" max="13571" width="13.7109375" style="9" customWidth="1"/>
    <col min="13572" max="13824" width="9.140625" style="9"/>
    <col min="13825" max="13825" width="9.85546875" style="9" customWidth="1"/>
    <col min="13826" max="13826" width="23" style="9" customWidth="1"/>
    <col min="13827" max="13827" width="13.7109375" style="9" customWidth="1"/>
    <col min="13828" max="14080" width="9.140625" style="9"/>
    <col min="14081" max="14081" width="9.85546875" style="9" customWidth="1"/>
    <col min="14082" max="14082" width="23" style="9" customWidth="1"/>
    <col min="14083" max="14083" width="13.7109375" style="9" customWidth="1"/>
    <col min="14084" max="14336" width="9.140625" style="9"/>
    <col min="14337" max="14337" width="9.85546875" style="9" customWidth="1"/>
    <col min="14338" max="14338" width="23" style="9" customWidth="1"/>
    <col min="14339" max="14339" width="13.7109375" style="9" customWidth="1"/>
    <col min="14340" max="14592" width="9.140625" style="9"/>
    <col min="14593" max="14593" width="9.85546875" style="9" customWidth="1"/>
    <col min="14594" max="14594" width="23" style="9" customWidth="1"/>
    <col min="14595" max="14595" width="13.7109375" style="9" customWidth="1"/>
    <col min="14596" max="14848" width="9.140625" style="9"/>
    <col min="14849" max="14849" width="9.85546875" style="9" customWidth="1"/>
    <col min="14850" max="14850" width="23" style="9" customWidth="1"/>
    <col min="14851" max="14851" width="13.7109375" style="9" customWidth="1"/>
    <col min="14852" max="15104" width="9.140625" style="9"/>
    <col min="15105" max="15105" width="9.85546875" style="9" customWidth="1"/>
    <col min="15106" max="15106" width="23" style="9" customWidth="1"/>
    <col min="15107" max="15107" width="13.7109375" style="9" customWidth="1"/>
    <col min="15108" max="15360" width="9.140625" style="9"/>
    <col min="15361" max="15361" width="9.85546875" style="9" customWidth="1"/>
    <col min="15362" max="15362" width="23" style="9" customWidth="1"/>
    <col min="15363" max="15363" width="13.7109375" style="9" customWidth="1"/>
    <col min="15364" max="15616" width="9.140625" style="9"/>
    <col min="15617" max="15617" width="9.85546875" style="9" customWidth="1"/>
    <col min="15618" max="15618" width="23" style="9" customWidth="1"/>
    <col min="15619" max="15619" width="13.7109375" style="9" customWidth="1"/>
    <col min="15620" max="15872" width="9.140625" style="9"/>
    <col min="15873" max="15873" width="9.85546875" style="9" customWidth="1"/>
    <col min="15874" max="15874" width="23" style="9" customWidth="1"/>
    <col min="15875" max="15875" width="13.7109375" style="9" customWidth="1"/>
    <col min="15876" max="16128" width="9.140625" style="9"/>
    <col min="16129" max="16129" width="9.85546875" style="9" customWidth="1"/>
    <col min="16130" max="16130" width="23" style="9" customWidth="1"/>
    <col min="16131" max="16131" width="13.7109375" style="9" customWidth="1"/>
    <col min="16132" max="16384" width="9.140625" style="9"/>
  </cols>
  <sheetData>
    <row r="1" spans="1:12" x14ac:dyDescent="0.2">
      <c r="A1" s="37" t="s">
        <v>0</v>
      </c>
      <c r="B1" s="37"/>
      <c r="C1" s="37"/>
      <c r="D1" s="37"/>
      <c r="E1" s="37"/>
      <c r="F1" s="8"/>
      <c r="G1" s="8"/>
      <c r="H1" s="8"/>
      <c r="I1" s="8"/>
      <c r="J1" s="8"/>
      <c r="K1" s="38"/>
      <c r="L1" s="38"/>
    </row>
    <row r="2" spans="1:12" x14ac:dyDescent="0.2">
      <c r="B2" s="10"/>
    </row>
    <row r="3" spans="1:12" x14ac:dyDescent="0.2">
      <c r="B3" s="10" t="s">
        <v>19</v>
      </c>
      <c r="C3" s="11">
        <v>5950</v>
      </c>
    </row>
    <row r="4" spans="1:12" x14ac:dyDescent="0.2">
      <c r="B4" s="10" t="s">
        <v>20</v>
      </c>
      <c r="C4" s="11">
        <v>10000</v>
      </c>
      <c r="I4" s="33" t="s">
        <v>1</v>
      </c>
      <c r="J4" s="34"/>
      <c r="K4" s="35"/>
    </row>
    <row r="5" spans="1:12" ht="13.5" thickBot="1" x14ac:dyDescent="0.25">
      <c r="B5" s="10" t="s">
        <v>23</v>
      </c>
      <c r="C5" s="12">
        <f>C4/C3</f>
        <v>1.680672268907563</v>
      </c>
      <c r="I5" s="2" t="s">
        <v>3</v>
      </c>
      <c r="J5" s="2" t="s">
        <v>4</v>
      </c>
      <c r="K5" s="2" t="s">
        <v>22</v>
      </c>
    </row>
    <row r="6" spans="1:12" ht="13.5" thickBot="1" x14ac:dyDescent="0.25">
      <c r="B6" s="10" t="s">
        <v>5</v>
      </c>
      <c r="C6" s="13">
        <v>5.2299999999999999E-2</v>
      </c>
      <c r="E6" s="39" t="s">
        <v>36</v>
      </c>
      <c r="F6" s="39"/>
      <c r="G6" s="39"/>
      <c r="H6" s="39"/>
      <c r="I6" s="30">
        <v>1000</v>
      </c>
      <c r="J6" s="30">
        <v>1000</v>
      </c>
      <c r="K6" s="15">
        <f>C4</f>
        <v>10000</v>
      </c>
    </row>
    <row r="7" spans="1:12" x14ac:dyDescent="0.2">
      <c r="B7" s="10"/>
      <c r="C7" s="31"/>
      <c r="E7" s="39" t="s">
        <v>7</v>
      </c>
      <c r="F7" s="39"/>
      <c r="G7" s="39"/>
      <c r="H7" s="39"/>
      <c r="I7" s="16">
        <v>0.5</v>
      </c>
      <c r="J7" s="16">
        <v>1.25</v>
      </c>
      <c r="K7" s="16">
        <v>2.5</v>
      </c>
    </row>
    <row r="8" spans="1:12" ht="15" customHeight="1" x14ac:dyDescent="0.2">
      <c r="E8" s="39" t="s">
        <v>37</v>
      </c>
      <c r="F8" s="39"/>
      <c r="G8" s="39"/>
      <c r="H8" s="39"/>
      <c r="I8" s="16">
        <f>$C$3/I6*I7</f>
        <v>2.9750000000000001</v>
      </c>
      <c r="J8" s="16">
        <f>$C$3/J6*J7</f>
        <v>7.4375</v>
      </c>
      <c r="K8" s="15"/>
    </row>
    <row r="9" spans="1:12" x14ac:dyDescent="0.2">
      <c r="B9" s="1"/>
    </row>
    <row r="10" spans="1:12" x14ac:dyDescent="0.2">
      <c r="A10" s="10" t="s">
        <v>8</v>
      </c>
      <c r="B10" s="11">
        <v>2012</v>
      </c>
      <c r="C10" s="9" t="s">
        <v>21</v>
      </c>
    </row>
    <row r="11" spans="1:12" x14ac:dyDescent="0.2">
      <c r="A11" s="10" t="s">
        <v>2</v>
      </c>
      <c r="B11" s="15">
        <f>IF(2020-B10&lt;C5,2020-B10,C5)</f>
        <v>1.680672268907563</v>
      </c>
      <c r="C11" s="17"/>
      <c r="D11" s="17" t="s">
        <v>8</v>
      </c>
      <c r="E11" s="17">
        <f>B10</f>
        <v>2012</v>
      </c>
      <c r="F11" s="17">
        <f>E11+1</f>
        <v>2013</v>
      </c>
    </row>
    <row r="12" spans="1:12" ht="13.5" thickBot="1" x14ac:dyDescent="0.25">
      <c r="A12" s="9" t="s">
        <v>15</v>
      </c>
      <c r="B12" s="1"/>
      <c r="D12" s="3" t="s">
        <v>9</v>
      </c>
      <c r="E12" s="18"/>
    </row>
    <row r="13" spans="1:12" ht="13.5" thickBot="1" x14ac:dyDescent="0.25">
      <c r="A13" s="19" t="s">
        <v>16</v>
      </c>
      <c r="B13" s="1"/>
      <c r="C13" s="4" t="s">
        <v>11</v>
      </c>
      <c r="D13" s="20">
        <f>NPV(RDR,E13:F13)*(1+RDR)</f>
        <v>11.134995961227787</v>
      </c>
      <c r="E13" s="21">
        <f>$J$8-$J$7</f>
        <v>6.1875</v>
      </c>
      <c r="F13" s="22">
        <f>$J$8*0.7</f>
        <v>5.2062499999999998</v>
      </c>
    </row>
    <row r="14" spans="1:12" x14ac:dyDescent="0.2">
      <c r="A14" s="19"/>
      <c r="B14" s="1"/>
      <c r="C14" s="4" t="s">
        <v>12</v>
      </c>
      <c r="D14" s="5">
        <f>-PMT(RDR,$B$11,D13,,)</f>
        <v>7.0924404089020845</v>
      </c>
      <c r="E14" s="23"/>
      <c r="F14" s="24" t="s">
        <v>35</v>
      </c>
    </row>
    <row r="15" spans="1:12" ht="13.5" thickBot="1" x14ac:dyDescent="0.25">
      <c r="A15" s="19"/>
      <c r="B15" s="1"/>
      <c r="C15" s="6" t="s">
        <v>13</v>
      </c>
      <c r="D15" s="7">
        <v>1</v>
      </c>
      <c r="E15" s="23"/>
      <c r="F15" s="24"/>
    </row>
    <row r="16" spans="1:12" ht="13.5" thickBot="1" x14ac:dyDescent="0.25">
      <c r="A16" s="19"/>
      <c r="B16" s="1"/>
      <c r="E16" s="25"/>
      <c r="F16" s="25"/>
    </row>
    <row r="17" spans="1:6" ht="13.5" thickBot="1" x14ac:dyDescent="0.25">
      <c r="A17" s="19" t="s">
        <v>17</v>
      </c>
      <c r="B17" s="1"/>
      <c r="C17" s="4" t="s">
        <v>11</v>
      </c>
      <c r="D17" s="20">
        <f>NPV(RDR,E17:F17)*(1+RDR)</f>
        <v>7.4224959612277868</v>
      </c>
      <c r="E17" s="21">
        <f>$I$8-$I$7</f>
        <v>2.4750000000000001</v>
      </c>
      <c r="F17" s="22">
        <f>$J$8*0.7</f>
        <v>5.2062499999999998</v>
      </c>
    </row>
    <row r="18" spans="1:6" x14ac:dyDescent="0.2">
      <c r="A18" s="19"/>
      <c r="B18" s="1"/>
      <c r="C18" s="4" t="s">
        <v>12</v>
      </c>
      <c r="D18" s="5">
        <f>-PMT(RDR,$B$11,D17,,)</f>
        <v>4.7277619564147368</v>
      </c>
      <c r="E18" s="23"/>
      <c r="F18" s="24"/>
    </row>
    <row r="19" spans="1:6" ht="13.5" thickBot="1" x14ac:dyDescent="0.25">
      <c r="A19" s="19"/>
      <c r="B19" s="1"/>
      <c r="C19" s="6" t="s">
        <v>13</v>
      </c>
      <c r="D19" s="7">
        <v>1</v>
      </c>
      <c r="E19" s="23"/>
      <c r="F19" s="24"/>
    </row>
    <row r="20" spans="1:6" ht="13.5" thickBot="1" x14ac:dyDescent="0.25">
      <c r="A20" s="19"/>
      <c r="E20" s="25"/>
      <c r="F20" s="25"/>
    </row>
    <row r="21" spans="1:6" ht="13.5" thickBot="1" x14ac:dyDescent="0.25">
      <c r="A21" s="19" t="s">
        <v>18</v>
      </c>
      <c r="B21" s="1"/>
      <c r="C21" s="4" t="s">
        <v>11</v>
      </c>
      <c r="D21" s="20">
        <f>NPV(RDR,E21:F21)*(1+RDR)</f>
        <v>4.4539983844911148</v>
      </c>
      <c r="E21" s="21">
        <f>$I$8-$I$7</f>
        <v>2.4750000000000001</v>
      </c>
      <c r="F21" s="22">
        <f>$I$8*0.7</f>
        <v>2.0825</v>
      </c>
    </row>
    <row r="22" spans="1:6" x14ac:dyDescent="0.2">
      <c r="A22" s="19"/>
      <c r="B22" s="1"/>
      <c r="C22" s="4" t="s">
        <v>12</v>
      </c>
      <c r="D22" s="5">
        <f>-PMT(RDR,$B$11,D21,,)</f>
        <v>2.8369761635608337</v>
      </c>
      <c r="E22" s="23"/>
      <c r="F22" s="24"/>
    </row>
    <row r="23" spans="1:6" ht="13.5" thickBot="1" x14ac:dyDescent="0.25">
      <c r="A23" s="19"/>
      <c r="B23" s="1"/>
      <c r="C23" s="6" t="s">
        <v>13</v>
      </c>
      <c r="D23" s="7">
        <v>1</v>
      </c>
      <c r="E23" s="23"/>
      <c r="F23" s="24"/>
    </row>
    <row r="25" spans="1:6" x14ac:dyDescent="0.2">
      <c r="A25" s="10" t="s">
        <v>8</v>
      </c>
      <c r="B25" s="11">
        <v>2013</v>
      </c>
      <c r="C25" s="9" t="s">
        <v>29</v>
      </c>
    </row>
    <row r="26" spans="1:6" x14ac:dyDescent="0.2">
      <c r="A26" s="10" t="s">
        <v>2</v>
      </c>
      <c r="B26" s="15">
        <f>B11</f>
        <v>1.680672268907563</v>
      </c>
      <c r="C26" s="17"/>
      <c r="D26" s="17" t="s">
        <v>8</v>
      </c>
      <c r="E26" s="17">
        <f>B25</f>
        <v>2013</v>
      </c>
      <c r="F26" s="17">
        <f>E26+1</f>
        <v>2014</v>
      </c>
    </row>
    <row r="27" spans="1:6" ht="39" thickBot="1" x14ac:dyDescent="0.25">
      <c r="A27" s="9" t="s">
        <v>15</v>
      </c>
      <c r="B27" s="1"/>
      <c r="D27" s="3" t="s">
        <v>9</v>
      </c>
      <c r="E27" s="18" t="s">
        <v>10</v>
      </c>
    </row>
    <row r="28" spans="1:6" ht="13.5" thickBot="1" x14ac:dyDescent="0.25">
      <c r="A28" s="19" t="s">
        <v>16</v>
      </c>
      <c r="B28" s="1"/>
      <c r="C28" s="4" t="s">
        <v>11</v>
      </c>
      <c r="D28" s="20">
        <f>NPV(RDR,E28:H28)*(1+RDR)</f>
        <v>11.134995961227787</v>
      </c>
      <c r="E28" s="21">
        <f>$J$8-$J$7</f>
        <v>6.1875</v>
      </c>
      <c r="F28" s="22">
        <f>$J$8*0.7</f>
        <v>5.2062499999999998</v>
      </c>
    </row>
    <row r="29" spans="1:6" x14ac:dyDescent="0.2">
      <c r="A29" s="19"/>
      <c r="B29" s="1"/>
      <c r="C29" s="4" t="s">
        <v>12</v>
      </c>
      <c r="D29" s="5">
        <f>-PMT(RDR,$B$11,D28,,)</f>
        <v>7.0924404089020845</v>
      </c>
      <c r="E29" s="23"/>
      <c r="F29" s="24" t="s">
        <v>35</v>
      </c>
    </row>
    <row r="30" spans="1:6" ht="13.5" thickBot="1" x14ac:dyDescent="0.25">
      <c r="A30" s="19"/>
      <c r="B30" s="1"/>
      <c r="C30" s="6" t="s">
        <v>13</v>
      </c>
      <c r="D30" s="7">
        <v>1</v>
      </c>
      <c r="E30" s="23"/>
      <c r="F30" s="24"/>
    </row>
    <row r="31" spans="1:6" ht="13.5" thickBot="1" x14ac:dyDescent="0.25">
      <c r="A31" s="19"/>
      <c r="B31" s="1"/>
      <c r="E31" s="25"/>
      <c r="F31" s="25"/>
    </row>
    <row r="32" spans="1:6" ht="13.5" thickBot="1" x14ac:dyDescent="0.25">
      <c r="A32" s="19" t="s">
        <v>17</v>
      </c>
      <c r="B32" s="1"/>
      <c r="C32" s="4" t="s">
        <v>11</v>
      </c>
      <c r="D32" s="20">
        <f>NPV(RDR,E32:H32)*(1+RDR)</f>
        <v>11.134995961227787</v>
      </c>
      <c r="E32" s="21">
        <f>$J$8-$J$7</f>
        <v>6.1875</v>
      </c>
      <c r="F32" s="22">
        <f>$J$8*0.7</f>
        <v>5.2062499999999998</v>
      </c>
    </row>
    <row r="33" spans="1:10" x14ac:dyDescent="0.2">
      <c r="A33" s="19"/>
      <c r="B33" s="1"/>
      <c r="C33" s="4" t="s">
        <v>12</v>
      </c>
      <c r="D33" s="5">
        <f>-PMT(RDR,$B$11,D32,,)</f>
        <v>7.0924404089020845</v>
      </c>
      <c r="E33" s="23"/>
      <c r="F33" s="24" t="s">
        <v>35</v>
      </c>
    </row>
    <row r="34" spans="1:10" ht="13.5" thickBot="1" x14ac:dyDescent="0.25">
      <c r="A34" s="19"/>
      <c r="B34" s="1"/>
      <c r="C34" s="6" t="s">
        <v>13</v>
      </c>
      <c r="D34" s="7">
        <v>1</v>
      </c>
      <c r="E34" s="23"/>
      <c r="F34" s="24"/>
    </row>
    <row r="35" spans="1:10" ht="13.5" thickBot="1" x14ac:dyDescent="0.25">
      <c r="A35" s="19"/>
      <c r="E35" s="25"/>
      <c r="F35" s="25"/>
    </row>
    <row r="36" spans="1:10" ht="13.5" thickBot="1" x14ac:dyDescent="0.25">
      <c r="A36" s="19" t="s">
        <v>18</v>
      </c>
      <c r="B36" s="1"/>
      <c r="C36" s="4" t="s">
        <v>11</v>
      </c>
      <c r="D36" s="20">
        <f>NPV(RDR,E36:H36)*(1+RDR)</f>
        <v>7.4224959612277868</v>
      </c>
      <c r="E36" s="21">
        <f>$I$8-$I$7</f>
        <v>2.4750000000000001</v>
      </c>
      <c r="F36" s="22">
        <f>$J$8*0.7</f>
        <v>5.2062499999999998</v>
      </c>
    </row>
    <row r="37" spans="1:10" x14ac:dyDescent="0.2">
      <c r="A37" s="19"/>
      <c r="B37" s="1"/>
      <c r="C37" s="4" t="s">
        <v>12</v>
      </c>
      <c r="D37" s="5">
        <f>-PMT(RDR,$B$11,D36,,)</f>
        <v>4.7277619564147368</v>
      </c>
      <c r="E37" s="23"/>
      <c r="F37" s="24"/>
    </row>
    <row r="38" spans="1:10" ht="13.5" thickBot="1" x14ac:dyDescent="0.25">
      <c r="A38" s="19"/>
      <c r="B38" s="1"/>
      <c r="C38" s="6" t="s">
        <v>13</v>
      </c>
      <c r="D38" s="7">
        <v>1</v>
      </c>
      <c r="E38" s="23"/>
      <c r="F38" s="24"/>
    </row>
    <row r="39" spans="1:10" x14ac:dyDescent="0.2">
      <c r="A39" s="19"/>
      <c r="B39" s="1"/>
      <c r="C39" s="6"/>
      <c r="D39" s="23"/>
      <c r="E39" s="23"/>
      <c r="F39" s="24"/>
      <c r="G39" s="24"/>
      <c r="H39" s="24"/>
    </row>
    <row r="40" spans="1:10" x14ac:dyDescent="0.2">
      <c r="A40" s="10" t="s">
        <v>8</v>
      </c>
      <c r="B40" s="11">
        <v>2014</v>
      </c>
      <c r="C40" s="9" t="s">
        <v>30</v>
      </c>
    </row>
    <row r="41" spans="1:10" x14ac:dyDescent="0.2">
      <c r="A41" s="10" t="s">
        <v>2</v>
      </c>
      <c r="B41" s="15">
        <f>B26</f>
        <v>1.680672268907563</v>
      </c>
      <c r="C41" s="17"/>
      <c r="D41" s="17" t="s">
        <v>8</v>
      </c>
      <c r="E41" s="17">
        <f>B40</f>
        <v>2014</v>
      </c>
      <c r="F41" s="17">
        <f>E41+1</f>
        <v>2015</v>
      </c>
    </row>
    <row r="42" spans="1:10" ht="39" thickBot="1" x14ac:dyDescent="0.25">
      <c r="A42" s="9" t="s">
        <v>15</v>
      </c>
      <c r="B42" s="1"/>
      <c r="D42" s="3" t="s">
        <v>9</v>
      </c>
      <c r="E42" s="18" t="s">
        <v>10</v>
      </c>
    </row>
    <row r="43" spans="1:10" ht="13.5" thickBot="1" x14ac:dyDescent="0.25">
      <c r="A43" s="19" t="s">
        <v>16</v>
      </c>
      <c r="B43" s="1"/>
      <c r="C43" s="4" t="s">
        <v>11</v>
      </c>
      <c r="D43" s="20">
        <f>NPV(RDR,E43:H43)*(1+RDR)</f>
        <v>11.134995961227787</v>
      </c>
      <c r="E43" s="21">
        <f>$J$8-$J$7</f>
        <v>6.1875</v>
      </c>
      <c r="F43" s="22">
        <f>$J$8*0.7</f>
        <v>5.2062499999999998</v>
      </c>
    </row>
    <row r="44" spans="1:10" x14ac:dyDescent="0.2">
      <c r="A44" s="19"/>
      <c r="B44" s="1"/>
      <c r="C44" s="4" t="s">
        <v>12</v>
      </c>
      <c r="D44" s="5">
        <f>-PMT(RDR,$B$11,D43,,)</f>
        <v>7.0924404089020845</v>
      </c>
      <c r="E44" s="23"/>
      <c r="F44" s="24" t="s">
        <v>35</v>
      </c>
      <c r="J44" s="9" t="s">
        <v>41</v>
      </c>
    </row>
    <row r="45" spans="1:10" ht="13.5" thickBot="1" x14ac:dyDescent="0.25">
      <c r="A45" s="19"/>
      <c r="B45" s="1"/>
      <c r="C45" s="6" t="s">
        <v>13</v>
      </c>
      <c r="D45" s="7">
        <v>1</v>
      </c>
      <c r="E45" s="23"/>
      <c r="F45" s="24"/>
    </row>
    <row r="46" spans="1:10" ht="13.5" thickBot="1" x14ac:dyDescent="0.25">
      <c r="A46" s="19"/>
      <c r="B46" s="1"/>
      <c r="E46" s="25"/>
      <c r="F46" s="25"/>
    </row>
    <row r="47" spans="1:10" ht="13.5" thickBot="1" x14ac:dyDescent="0.25">
      <c r="A47" s="19" t="s">
        <v>17</v>
      </c>
      <c r="B47" s="1"/>
      <c r="C47" s="4" t="s">
        <v>11</v>
      </c>
      <c r="D47" s="20">
        <f>NPV(RDR,E47:H47)*(1+RDR)</f>
        <v>11.134995961227787</v>
      </c>
      <c r="E47" s="21">
        <f>$J$8-$J$7</f>
        <v>6.1875</v>
      </c>
      <c r="F47" s="22">
        <f>$J$8*0.7</f>
        <v>5.2062499999999998</v>
      </c>
    </row>
    <row r="48" spans="1:10" x14ac:dyDescent="0.2">
      <c r="A48" s="19"/>
      <c r="B48" s="1"/>
      <c r="C48" s="4" t="s">
        <v>12</v>
      </c>
      <c r="D48" s="5">
        <f>-PMT(RDR,$B$11,D47,,)</f>
        <v>7.0924404089020845</v>
      </c>
      <c r="E48" s="23"/>
      <c r="F48" s="24" t="s">
        <v>35</v>
      </c>
    </row>
    <row r="49" spans="1:13" ht="13.5" thickBot="1" x14ac:dyDescent="0.25">
      <c r="A49" s="19"/>
      <c r="B49" s="1"/>
      <c r="C49" s="6" t="s">
        <v>13</v>
      </c>
      <c r="D49" s="7">
        <v>1</v>
      </c>
      <c r="E49" s="23"/>
      <c r="F49" s="24"/>
    </row>
    <row r="50" spans="1:13" ht="13.5" thickBot="1" x14ac:dyDescent="0.25">
      <c r="A50" s="19"/>
      <c r="E50" s="25"/>
      <c r="F50" s="25"/>
    </row>
    <row r="51" spans="1:13" ht="13.5" thickBot="1" x14ac:dyDescent="0.25">
      <c r="A51" s="19" t="s">
        <v>18</v>
      </c>
      <c r="B51" s="1"/>
      <c r="C51" s="4" t="s">
        <v>11</v>
      </c>
      <c r="D51" s="20">
        <f>NPV(RDR,E51:H51)*(1+RDR)</f>
        <v>11.134995961227787</v>
      </c>
      <c r="E51" s="21">
        <f>$J$8-$J$7</f>
        <v>6.1875</v>
      </c>
      <c r="F51" s="22">
        <f>$J$8*0.7</f>
        <v>5.2062499999999998</v>
      </c>
    </row>
    <row r="52" spans="1:13" x14ac:dyDescent="0.2">
      <c r="A52" s="19"/>
      <c r="B52" s="1"/>
      <c r="C52" s="4" t="s">
        <v>12</v>
      </c>
      <c r="D52" s="5">
        <f>-PMT(RDR,$B$11,D51,,)</f>
        <v>7.0924404089020845</v>
      </c>
      <c r="E52" s="23"/>
      <c r="F52" s="24" t="s">
        <v>35</v>
      </c>
    </row>
    <row r="53" spans="1:13" ht="13.5" thickBot="1" x14ac:dyDescent="0.25">
      <c r="A53" s="19"/>
      <c r="B53" s="1"/>
      <c r="C53" s="6" t="s">
        <v>13</v>
      </c>
      <c r="D53" s="7">
        <v>1</v>
      </c>
      <c r="E53" s="23"/>
      <c r="F53" s="24"/>
    </row>
    <row r="54" spans="1:13" x14ac:dyDescent="0.2">
      <c r="A54" s="19"/>
      <c r="B54" s="1"/>
      <c r="C54" s="6"/>
      <c r="D54" s="23"/>
      <c r="E54" s="23"/>
      <c r="F54" s="24"/>
      <c r="G54" s="24"/>
      <c r="H54" s="24"/>
    </row>
    <row r="55" spans="1:13" x14ac:dyDescent="0.2">
      <c r="A55" s="19"/>
      <c r="B55" s="1"/>
      <c r="C55" s="6"/>
      <c r="D55" s="23"/>
      <c r="E55" s="23"/>
      <c r="F55" s="24"/>
      <c r="G55" s="24"/>
      <c r="H55" s="24"/>
      <c r="I55" s="24"/>
      <c r="J55" s="24"/>
      <c r="K55" s="24"/>
      <c r="L55" s="24"/>
    </row>
    <row r="56" spans="1:13" ht="32.25" customHeight="1" x14ac:dyDescent="0.2">
      <c r="C56" s="32" t="s">
        <v>15</v>
      </c>
      <c r="D56" s="36" t="s">
        <v>14</v>
      </c>
      <c r="E56" s="36"/>
      <c r="F56" s="36"/>
      <c r="J56" s="32" t="s">
        <v>15</v>
      </c>
      <c r="K56" s="36" t="s">
        <v>34</v>
      </c>
      <c r="L56" s="36"/>
      <c r="M56" s="36"/>
    </row>
    <row r="57" spans="1:13" ht="38.25" x14ac:dyDescent="0.2">
      <c r="C57" s="32"/>
      <c r="D57" s="26" t="s">
        <v>26</v>
      </c>
      <c r="E57" s="26" t="s">
        <v>27</v>
      </c>
      <c r="F57" s="26" t="s">
        <v>28</v>
      </c>
      <c r="J57" s="32"/>
      <c r="K57" s="26" t="s">
        <v>26</v>
      </c>
      <c r="L57" s="26" t="s">
        <v>27</v>
      </c>
      <c r="M57" s="26" t="s">
        <v>28</v>
      </c>
    </row>
    <row r="58" spans="1:13" x14ac:dyDescent="0.2">
      <c r="C58" s="27" t="s">
        <v>16</v>
      </c>
      <c r="D58" s="28">
        <f>D14</f>
        <v>7.0924404089020845</v>
      </c>
      <c r="E58" s="28">
        <f>D29</f>
        <v>7.0924404089020845</v>
      </c>
      <c r="F58" s="28">
        <f>D44</f>
        <v>7.0924404089020845</v>
      </c>
      <c r="J58" s="27" t="s">
        <v>16</v>
      </c>
      <c r="K58" s="28">
        <f>D13</f>
        <v>11.134995961227787</v>
      </c>
      <c r="L58" s="28">
        <f>D28</f>
        <v>11.134995961227787</v>
      </c>
      <c r="M58" s="28">
        <f>D43</f>
        <v>11.134995961227787</v>
      </c>
    </row>
    <row r="59" spans="1:13" x14ac:dyDescent="0.2">
      <c r="C59" s="27" t="s">
        <v>17</v>
      </c>
      <c r="D59" s="28">
        <f>D18</f>
        <v>4.7277619564147368</v>
      </c>
      <c r="E59" s="28">
        <f>D33</f>
        <v>7.0924404089020845</v>
      </c>
      <c r="F59" s="28">
        <f>D48</f>
        <v>7.0924404089020845</v>
      </c>
      <c r="J59" s="27" t="s">
        <v>17</v>
      </c>
      <c r="K59" s="28">
        <f>D17</f>
        <v>7.4224959612277868</v>
      </c>
      <c r="L59" s="28">
        <f>D32</f>
        <v>11.134995961227787</v>
      </c>
      <c r="M59" s="28">
        <f>D47</f>
        <v>11.134995961227787</v>
      </c>
    </row>
    <row r="60" spans="1:13" x14ac:dyDescent="0.2">
      <c r="C60" s="27" t="s">
        <v>24</v>
      </c>
      <c r="D60" s="28">
        <f>D22</f>
        <v>2.8369761635608337</v>
      </c>
      <c r="E60" s="28">
        <f>D37</f>
        <v>4.7277619564147368</v>
      </c>
      <c r="F60" s="28">
        <f>D52</f>
        <v>7.0924404089020845</v>
      </c>
      <c r="J60" s="27" t="s">
        <v>24</v>
      </c>
      <c r="K60" s="28">
        <f>D21</f>
        <v>4.4539983844911148</v>
      </c>
      <c r="L60" s="28">
        <f>D36</f>
        <v>7.4224959612277868</v>
      </c>
      <c r="M60" s="28">
        <f>D51</f>
        <v>11.134995961227787</v>
      </c>
    </row>
    <row r="61" spans="1:13" x14ac:dyDescent="0.2">
      <c r="C61" s="27" t="s">
        <v>25</v>
      </c>
      <c r="D61" s="28">
        <f>D22</f>
        <v>2.8369761635608337</v>
      </c>
      <c r="E61" s="28">
        <f>D37</f>
        <v>4.7277619564147368</v>
      </c>
      <c r="F61" s="28">
        <f>D52</f>
        <v>7.0924404089020845</v>
      </c>
      <c r="J61" s="27" t="s">
        <v>25</v>
      </c>
      <c r="K61" s="28">
        <f>D21</f>
        <v>4.4539983844911148</v>
      </c>
      <c r="L61" s="28">
        <f>D36</f>
        <v>7.4224959612277868</v>
      </c>
      <c r="M61" s="28">
        <f>D51</f>
        <v>11.134995961227787</v>
      </c>
    </row>
    <row r="63" spans="1:13" ht="33" customHeight="1" x14ac:dyDescent="0.2">
      <c r="A63" s="3" t="s">
        <v>38</v>
      </c>
      <c r="C63" s="32" t="s">
        <v>15</v>
      </c>
      <c r="D63" s="36" t="s">
        <v>14</v>
      </c>
      <c r="E63" s="36"/>
      <c r="F63" s="36"/>
      <c r="J63" s="32" t="s">
        <v>15</v>
      </c>
      <c r="K63" s="36" t="s">
        <v>34</v>
      </c>
      <c r="L63" s="36"/>
      <c r="M63" s="36"/>
    </row>
    <row r="64" spans="1:13" ht="45" customHeight="1" x14ac:dyDescent="0.2">
      <c r="C64" s="32"/>
      <c r="D64" s="26" t="s">
        <v>26</v>
      </c>
      <c r="E64" s="26" t="s">
        <v>27</v>
      </c>
      <c r="F64" s="26" t="s">
        <v>28</v>
      </c>
      <c r="J64" s="32"/>
      <c r="K64" s="26" t="s">
        <v>26</v>
      </c>
      <c r="L64" s="26" t="s">
        <v>27</v>
      </c>
      <c r="M64" s="26" t="s">
        <v>28</v>
      </c>
    </row>
    <row r="65" spans="3:13" x14ac:dyDescent="0.2">
      <c r="C65" s="27" t="s">
        <v>16</v>
      </c>
      <c r="D65" s="28">
        <f>D58*0.98</f>
        <v>6.9505916007240423</v>
      </c>
      <c r="E65" s="28">
        <f t="shared" ref="E65:F65" si="0">E58*0.98</f>
        <v>6.9505916007240423</v>
      </c>
      <c r="F65" s="28">
        <f t="shared" si="0"/>
        <v>6.9505916007240423</v>
      </c>
      <c r="J65" s="27" t="s">
        <v>16</v>
      </c>
      <c r="K65" s="28">
        <f>K58*0.98</f>
        <v>10.912296042003231</v>
      </c>
      <c r="L65" s="28">
        <f t="shared" ref="L65:M65" si="1">L58*0.98</f>
        <v>10.912296042003231</v>
      </c>
      <c r="M65" s="28">
        <f t="shared" si="1"/>
        <v>10.912296042003231</v>
      </c>
    </row>
    <row r="66" spans="3:13" x14ac:dyDescent="0.2">
      <c r="C66" s="27" t="s">
        <v>17</v>
      </c>
      <c r="D66" s="28">
        <f t="shared" ref="D66:F68" si="2">D59*0.98</f>
        <v>4.6332067172864422</v>
      </c>
      <c r="E66" s="28">
        <f t="shared" si="2"/>
        <v>6.9505916007240423</v>
      </c>
      <c r="F66" s="28">
        <f t="shared" si="2"/>
        <v>6.9505916007240423</v>
      </c>
      <c r="J66" s="27" t="s">
        <v>17</v>
      </c>
      <c r="K66" s="28">
        <f t="shared" ref="K66:M66" si="3">K59*0.98</f>
        <v>7.2740460420032305</v>
      </c>
      <c r="L66" s="28">
        <f t="shared" si="3"/>
        <v>10.912296042003231</v>
      </c>
      <c r="M66" s="28">
        <f t="shared" si="3"/>
        <v>10.912296042003231</v>
      </c>
    </row>
    <row r="67" spans="3:13" x14ac:dyDescent="0.2">
      <c r="C67" s="27" t="s">
        <v>24</v>
      </c>
      <c r="D67" s="28">
        <f t="shared" si="2"/>
        <v>2.7802366402896168</v>
      </c>
      <c r="E67" s="28">
        <f t="shared" si="2"/>
        <v>4.6332067172864422</v>
      </c>
      <c r="F67" s="28">
        <f t="shared" si="2"/>
        <v>6.9505916007240423</v>
      </c>
      <c r="J67" s="27" t="s">
        <v>24</v>
      </c>
      <c r="K67" s="28">
        <f t="shared" ref="K67:M67" si="4">K60*0.98</f>
        <v>4.3649184168012924</v>
      </c>
      <c r="L67" s="28">
        <f t="shared" si="4"/>
        <v>7.2740460420032305</v>
      </c>
      <c r="M67" s="28">
        <f t="shared" si="4"/>
        <v>10.912296042003231</v>
      </c>
    </row>
    <row r="68" spans="3:13" x14ac:dyDescent="0.2">
      <c r="C68" s="27" t="s">
        <v>25</v>
      </c>
      <c r="D68" s="28">
        <f t="shared" si="2"/>
        <v>2.7802366402896168</v>
      </c>
      <c r="E68" s="28">
        <f t="shared" si="2"/>
        <v>4.6332067172864422</v>
      </c>
      <c r="F68" s="28">
        <f t="shared" si="2"/>
        <v>6.9505916007240423</v>
      </c>
      <c r="J68" s="27" t="s">
        <v>25</v>
      </c>
      <c r="K68" s="28">
        <f t="shared" ref="K68:M68" si="5">K61*0.98</f>
        <v>4.3649184168012924</v>
      </c>
      <c r="L68" s="28">
        <f t="shared" si="5"/>
        <v>7.2740460420032305</v>
      </c>
      <c r="M68" s="28">
        <f t="shared" si="5"/>
        <v>10.912296042003231</v>
      </c>
    </row>
  </sheetData>
  <mergeCells count="14">
    <mergeCell ref="K56:M56"/>
    <mergeCell ref="K63:M63"/>
    <mergeCell ref="C56:C57"/>
    <mergeCell ref="J56:J57"/>
    <mergeCell ref="C63:C64"/>
    <mergeCell ref="J63:J64"/>
    <mergeCell ref="D56:F56"/>
    <mergeCell ref="D63:F63"/>
    <mergeCell ref="A1:E1"/>
    <mergeCell ref="K1:L1"/>
    <mergeCell ref="I4:K4"/>
    <mergeCell ref="E6:H6"/>
    <mergeCell ref="E8:H8"/>
    <mergeCell ref="E7:H7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O106"/>
  <sheetViews>
    <sheetView workbookViewId="0">
      <selection activeCell="D80" sqref="D80:H83"/>
    </sheetView>
  </sheetViews>
  <sheetFormatPr defaultRowHeight="12.75" x14ac:dyDescent="0.2"/>
  <cols>
    <col min="1" max="1" width="13.28515625" style="9" customWidth="1"/>
    <col min="2" max="2" width="16.42578125" style="9" customWidth="1"/>
    <col min="3" max="3" width="16.7109375" style="9" customWidth="1"/>
    <col min="4" max="4" width="10.42578125" style="9" customWidth="1"/>
    <col min="5" max="5" width="10.140625" style="9" customWidth="1"/>
    <col min="6" max="6" width="10" style="9" customWidth="1"/>
    <col min="7" max="8" width="9.140625" style="9"/>
    <col min="9" max="9" width="9.5703125" style="9" bestFit="1" customWidth="1"/>
    <col min="10" max="10" width="15.7109375" style="9" customWidth="1"/>
    <col min="11" max="256" width="9.140625" style="9"/>
    <col min="257" max="257" width="9.85546875" style="9" customWidth="1"/>
    <col min="258" max="258" width="23" style="9" customWidth="1"/>
    <col min="259" max="259" width="13.7109375" style="9" customWidth="1"/>
    <col min="260" max="512" width="9.140625" style="9"/>
    <col min="513" max="513" width="9.85546875" style="9" customWidth="1"/>
    <col min="514" max="514" width="23" style="9" customWidth="1"/>
    <col min="515" max="515" width="13.7109375" style="9" customWidth="1"/>
    <col min="516" max="768" width="9.140625" style="9"/>
    <col min="769" max="769" width="9.85546875" style="9" customWidth="1"/>
    <col min="770" max="770" width="23" style="9" customWidth="1"/>
    <col min="771" max="771" width="13.7109375" style="9" customWidth="1"/>
    <col min="772" max="1024" width="9.140625" style="9"/>
    <col min="1025" max="1025" width="9.85546875" style="9" customWidth="1"/>
    <col min="1026" max="1026" width="23" style="9" customWidth="1"/>
    <col min="1027" max="1027" width="13.7109375" style="9" customWidth="1"/>
    <col min="1028" max="1280" width="9.140625" style="9"/>
    <col min="1281" max="1281" width="9.85546875" style="9" customWidth="1"/>
    <col min="1282" max="1282" width="23" style="9" customWidth="1"/>
    <col min="1283" max="1283" width="13.7109375" style="9" customWidth="1"/>
    <col min="1284" max="1536" width="9.140625" style="9"/>
    <col min="1537" max="1537" width="9.85546875" style="9" customWidth="1"/>
    <col min="1538" max="1538" width="23" style="9" customWidth="1"/>
    <col min="1539" max="1539" width="13.7109375" style="9" customWidth="1"/>
    <col min="1540" max="1792" width="9.140625" style="9"/>
    <col min="1793" max="1793" width="9.85546875" style="9" customWidth="1"/>
    <col min="1794" max="1794" width="23" style="9" customWidth="1"/>
    <col min="1795" max="1795" width="13.7109375" style="9" customWidth="1"/>
    <col min="1796" max="2048" width="9.140625" style="9"/>
    <col min="2049" max="2049" width="9.85546875" style="9" customWidth="1"/>
    <col min="2050" max="2050" width="23" style="9" customWidth="1"/>
    <col min="2051" max="2051" width="13.7109375" style="9" customWidth="1"/>
    <col min="2052" max="2304" width="9.140625" style="9"/>
    <col min="2305" max="2305" width="9.85546875" style="9" customWidth="1"/>
    <col min="2306" max="2306" width="23" style="9" customWidth="1"/>
    <col min="2307" max="2307" width="13.7109375" style="9" customWidth="1"/>
    <col min="2308" max="2560" width="9.140625" style="9"/>
    <col min="2561" max="2561" width="9.85546875" style="9" customWidth="1"/>
    <col min="2562" max="2562" width="23" style="9" customWidth="1"/>
    <col min="2563" max="2563" width="13.7109375" style="9" customWidth="1"/>
    <col min="2564" max="2816" width="9.140625" style="9"/>
    <col min="2817" max="2817" width="9.85546875" style="9" customWidth="1"/>
    <col min="2818" max="2818" width="23" style="9" customWidth="1"/>
    <col min="2819" max="2819" width="13.7109375" style="9" customWidth="1"/>
    <col min="2820" max="3072" width="9.140625" style="9"/>
    <col min="3073" max="3073" width="9.85546875" style="9" customWidth="1"/>
    <col min="3074" max="3074" width="23" style="9" customWidth="1"/>
    <col min="3075" max="3075" width="13.7109375" style="9" customWidth="1"/>
    <col min="3076" max="3328" width="9.140625" style="9"/>
    <col min="3329" max="3329" width="9.85546875" style="9" customWidth="1"/>
    <col min="3330" max="3330" width="23" style="9" customWidth="1"/>
    <col min="3331" max="3331" width="13.7109375" style="9" customWidth="1"/>
    <col min="3332" max="3584" width="9.140625" style="9"/>
    <col min="3585" max="3585" width="9.85546875" style="9" customWidth="1"/>
    <col min="3586" max="3586" width="23" style="9" customWidth="1"/>
    <col min="3587" max="3587" width="13.7109375" style="9" customWidth="1"/>
    <col min="3588" max="3840" width="9.140625" style="9"/>
    <col min="3841" max="3841" width="9.85546875" style="9" customWidth="1"/>
    <col min="3842" max="3842" width="23" style="9" customWidth="1"/>
    <col min="3843" max="3843" width="13.7109375" style="9" customWidth="1"/>
    <col min="3844" max="4096" width="9.140625" style="9"/>
    <col min="4097" max="4097" width="9.85546875" style="9" customWidth="1"/>
    <col min="4098" max="4098" width="23" style="9" customWidth="1"/>
    <col min="4099" max="4099" width="13.7109375" style="9" customWidth="1"/>
    <col min="4100" max="4352" width="9.140625" style="9"/>
    <col min="4353" max="4353" width="9.85546875" style="9" customWidth="1"/>
    <col min="4354" max="4354" width="23" style="9" customWidth="1"/>
    <col min="4355" max="4355" width="13.7109375" style="9" customWidth="1"/>
    <col min="4356" max="4608" width="9.140625" style="9"/>
    <col min="4609" max="4609" width="9.85546875" style="9" customWidth="1"/>
    <col min="4610" max="4610" width="23" style="9" customWidth="1"/>
    <col min="4611" max="4611" width="13.7109375" style="9" customWidth="1"/>
    <col min="4612" max="4864" width="9.140625" style="9"/>
    <col min="4865" max="4865" width="9.85546875" style="9" customWidth="1"/>
    <col min="4866" max="4866" width="23" style="9" customWidth="1"/>
    <col min="4867" max="4867" width="13.7109375" style="9" customWidth="1"/>
    <col min="4868" max="5120" width="9.140625" style="9"/>
    <col min="5121" max="5121" width="9.85546875" style="9" customWidth="1"/>
    <col min="5122" max="5122" width="23" style="9" customWidth="1"/>
    <col min="5123" max="5123" width="13.7109375" style="9" customWidth="1"/>
    <col min="5124" max="5376" width="9.140625" style="9"/>
    <col min="5377" max="5377" width="9.85546875" style="9" customWidth="1"/>
    <col min="5378" max="5378" width="23" style="9" customWidth="1"/>
    <col min="5379" max="5379" width="13.7109375" style="9" customWidth="1"/>
    <col min="5380" max="5632" width="9.140625" style="9"/>
    <col min="5633" max="5633" width="9.85546875" style="9" customWidth="1"/>
    <col min="5634" max="5634" width="23" style="9" customWidth="1"/>
    <col min="5635" max="5635" width="13.7109375" style="9" customWidth="1"/>
    <col min="5636" max="5888" width="9.140625" style="9"/>
    <col min="5889" max="5889" width="9.85546875" style="9" customWidth="1"/>
    <col min="5890" max="5890" width="23" style="9" customWidth="1"/>
    <col min="5891" max="5891" width="13.7109375" style="9" customWidth="1"/>
    <col min="5892" max="6144" width="9.140625" style="9"/>
    <col min="6145" max="6145" width="9.85546875" style="9" customWidth="1"/>
    <col min="6146" max="6146" width="23" style="9" customWidth="1"/>
    <col min="6147" max="6147" width="13.7109375" style="9" customWidth="1"/>
    <col min="6148" max="6400" width="9.140625" style="9"/>
    <col min="6401" max="6401" width="9.85546875" style="9" customWidth="1"/>
    <col min="6402" max="6402" width="23" style="9" customWidth="1"/>
    <col min="6403" max="6403" width="13.7109375" style="9" customWidth="1"/>
    <col min="6404" max="6656" width="9.140625" style="9"/>
    <col min="6657" max="6657" width="9.85546875" style="9" customWidth="1"/>
    <col min="6658" max="6658" width="23" style="9" customWidth="1"/>
    <col min="6659" max="6659" width="13.7109375" style="9" customWidth="1"/>
    <col min="6660" max="6912" width="9.140625" style="9"/>
    <col min="6913" max="6913" width="9.85546875" style="9" customWidth="1"/>
    <col min="6914" max="6914" width="23" style="9" customWidth="1"/>
    <col min="6915" max="6915" width="13.7109375" style="9" customWidth="1"/>
    <col min="6916" max="7168" width="9.140625" style="9"/>
    <col min="7169" max="7169" width="9.85546875" style="9" customWidth="1"/>
    <col min="7170" max="7170" width="23" style="9" customWidth="1"/>
    <col min="7171" max="7171" width="13.7109375" style="9" customWidth="1"/>
    <col min="7172" max="7424" width="9.140625" style="9"/>
    <col min="7425" max="7425" width="9.85546875" style="9" customWidth="1"/>
    <col min="7426" max="7426" width="23" style="9" customWidth="1"/>
    <col min="7427" max="7427" width="13.7109375" style="9" customWidth="1"/>
    <col min="7428" max="7680" width="9.140625" style="9"/>
    <col min="7681" max="7681" width="9.85546875" style="9" customWidth="1"/>
    <col min="7682" max="7682" width="23" style="9" customWidth="1"/>
    <col min="7683" max="7683" width="13.7109375" style="9" customWidth="1"/>
    <col min="7684" max="7936" width="9.140625" style="9"/>
    <col min="7937" max="7937" width="9.85546875" style="9" customWidth="1"/>
    <col min="7938" max="7938" width="23" style="9" customWidth="1"/>
    <col min="7939" max="7939" width="13.7109375" style="9" customWidth="1"/>
    <col min="7940" max="8192" width="9.140625" style="9"/>
    <col min="8193" max="8193" width="9.85546875" style="9" customWidth="1"/>
    <col min="8194" max="8194" width="23" style="9" customWidth="1"/>
    <col min="8195" max="8195" width="13.7109375" style="9" customWidth="1"/>
    <col min="8196" max="8448" width="9.140625" style="9"/>
    <col min="8449" max="8449" width="9.85546875" style="9" customWidth="1"/>
    <col min="8450" max="8450" width="23" style="9" customWidth="1"/>
    <col min="8451" max="8451" width="13.7109375" style="9" customWidth="1"/>
    <col min="8452" max="8704" width="9.140625" style="9"/>
    <col min="8705" max="8705" width="9.85546875" style="9" customWidth="1"/>
    <col min="8706" max="8706" width="23" style="9" customWidth="1"/>
    <col min="8707" max="8707" width="13.7109375" style="9" customWidth="1"/>
    <col min="8708" max="8960" width="9.140625" style="9"/>
    <col min="8961" max="8961" width="9.85546875" style="9" customWidth="1"/>
    <col min="8962" max="8962" width="23" style="9" customWidth="1"/>
    <col min="8963" max="8963" width="13.7109375" style="9" customWidth="1"/>
    <col min="8964" max="9216" width="9.140625" style="9"/>
    <col min="9217" max="9217" width="9.85546875" style="9" customWidth="1"/>
    <col min="9218" max="9218" width="23" style="9" customWidth="1"/>
    <col min="9219" max="9219" width="13.7109375" style="9" customWidth="1"/>
    <col min="9220" max="9472" width="9.140625" style="9"/>
    <col min="9473" max="9473" width="9.85546875" style="9" customWidth="1"/>
    <col min="9474" max="9474" width="23" style="9" customWidth="1"/>
    <col min="9475" max="9475" width="13.7109375" style="9" customWidth="1"/>
    <col min="9476" max="9728" width="9.140625" style="9"/>
    <col min="9729" max="9729" width="9.85546875" style="9" customWidth="1"/>
    <col min="9730" max="9730" width="23" style="9" customWidth="1"/>
    <col min="9731" max="9731" width="13.7109375" style="9" customWidth="1"/>
    <col min="9732" max="9984" width="9.140625" style="9"/>
    <col min="9985" max="9985" width="9.85546875" style="9" customWidth="1"/>
    <col min="9986" max="9986" width="23" style="9" customWidth="1"/>
    <col min="9987" max="9987" width="13.7109375" style="9" customWidth="1"/>
    <col min="9988" max="10240" width="9.140625" style="9"/>
    <col min="10241" max="10241" width="9.85546875" style="9" customWidth="1"/>
    <col min="10242" max="10242" width="23" style="9" customWidth="1"/>
    <col min="10243" max="10243" width="13.7109375" style="9" customWidth="1"/>
    <col min="10244" max="10496" width="9.140625" style="9"/>
    <col min="10497" max="10497" width="9.85546875" style="9" customWidth="1"/>
    <col min="10498" max="10498" width="23" style="9" customWidth="1"/>
    <col min="10499" max="10499" width="13.7109375" style="9" customWidth="1"/>
    <col min="10500" max="10752" width="9.140625" style="9"/>
    <col min="10753" max="10753" width="9.85546875" style="9" customWidth="1"/>
    <col min="10754" max="10754" width="23" style="9" customWidth="1"/>
    <col min="10755" max="10755" width="13.7109375" style="9" customWidth="1"/>
    <col min="10756" max="11008" width="9.140625" style="9"/>
    <col min="11009" max="11009" width="9.85546875" style="9" customWidth="1"/>
    <col min="11010" max="11010" width="23" style="9" customWidth="1"/>
    <col min="11011" max="11011" width="13.7109375" style="9" customWidth="1"/>
    <col min="11012" max="11264" width="9.140625" style="9"/>
    <col min="11265" max="11265" width="9.85546875" style="9" customWidth="1"/>
    <col min="11266" max="11266" width="23" style="9" customWidth="1"/>
    <col min="11267" max="11267" width="13.7109375" style="9" customWidth="1"/>
    <col min="11268" max="11520" width="9.140625" style="9"/>
    <col min="11521" max="11521" width="9.85546875" style="9" customWidth="1"/>
    <col min="11522" max="11522" width="23" style="9" customWidth="1"/>
    <col min="11523" max="11523" width="13.7109375" style="9" customWidth="1"/>
    <col min="11524" max="11776" width="9.140625" style="9"/>
    <col min="11777" max="11777" width="9.85546875" style="9" customWidth="1"/>
    <col min="11778" max="11778" width="23" style="9" customWidth="1"/>
    <col min="11779" max="11779" width="13.7109375" style="9" customWidth="1"/>
    <col min="11780" max="12032" width="9.140625" style="9"/>
    <col min="12033" max="12033" width="9.85546875" style="9" customWidth="1"/>
    <col min="12034" max="12034" width="23" style="9" customWidth="1"/>
    <col min="12035" max="12035" width="13.7109375" style="9" customWidth="1"/>
    <col min="12036" max="12288" width="9.140625" style="9"/>
    <col min="12289" max="12289" width="9.85546875" style="9" customWidth="1"/>
    <col min="12290" max="12290" width="23" style="9" customWidth="1"/>
    <col min="12291" max="12291" width="13.7109375" style="9" customWidth="1"/>
    <col min="12292" max="12544" width="9.140625" style="9"/>
    <col min="12545" max="12545" width="9.85546875" style="9" customWidth="1"/>
    <col min="12546" max="12546" width="23" style="9" customWidth="1"/>
    <col min="12547" max="12547" width="13.7109375" style="9" customWidth="1"/>
    <col min="12548" max="12800" width="9.140625" style="9"/>
    <col min="12801" max="12801" width="9.85546875" style="9" customWidth="1"/>
    <col min="12802" max="12802" width="23" style="9" customWidth="1"/>
    <col min="12803" max="12803" width="13.7109375" style="9" customWidth="1"/>
    <col min="12804" max="13056" width="9.140625" style="9"/>
    <col min="13057" max="13057" width="9.85546875" style="9" customWidth="1"/>
    <col min="13058" max="13058" width="23" style="9" customWidth="1"/>
    <col min="13059" max="13059" width="13.7109375" style="9" customWidth="1"/>
    <col min="13060" max="13312" width="9.140625" style="9"/>
    <col min="13313" max="13313" width="9.85546875" style="9" customWidth="1"/>
    <col min="13314" max="13314" width="23" style="9" customWidth="1"/>
    <col min="13315" max="13315" width="13.7109375" style="9" customWidth="1"/>
    <col min="13316" max="13568" width="9.140625" style="9"/>
    <col min="13569" max="13569" width="9.85546875" style="9" customWidth="1"/>
    <col min="13570" max="13570" width="23" style="9" customWidth="1"/>
    <col min="13571" max="13571" width="13.7109375" style="9" customWidth="1"/>
    <col min="13572" max="13824" width="9.140625" style="9"/>
    <col min="13825" max="13825" width="9.85546875" style="9" customWidth="1"/>
    <col min="13826" max="13826" width="23" style="9" customWidth="1"/>
    <col min="13827" max="13827" width="13.7109375" style="9" customWidth="1"/>
    <col min="13828" max="14080" width="9.140625" style="9"/>
    <col min="14081" max="14081" width="9.85546875" style="9" customWidth="1"/>
    <col min="14082" max="14082" width="23" style="9" customWidth="1"/>
    <col min="14083" max="14083" width="13.7109375" style="9" customWidth="1"/>
    <col min="14084" max="14336" width="9.140625" style="9"/>
    <col min="14337" max="14337" width="9.85546875" style="9" customWidth="1"/>
    <col min="14338" max="14338" width="23" style="9" customWidth="1"/>
    <col min="14339" max="14339" width="13.7109375" style="9" customWidth="1"/>
    <col min="14340" max="14592" width="9.140625" style="9"/>
    <col min="14593" max="14593" width="9.85546875" style="9" customWidth="1"/>
    <col min="14594" max="14594" width="23" style="9" customWidth="1"/>
    <col min="14595" max="14595" width="13.7109375" style="9" customWidth="1"/>
    <col min="14596" max="14848" width="9.140625" style="9"/>
    <col min="14849" max="14849" width="9.85546875" style="9" customWidth="1"/>
    <col min="14850" max="14850" width="23" style="9" customWidth="1"/>
    <col min="14851" max="14851" width="13.7109375" style="9" customWidth="1"/>
    <col min="14852" max="15104" width="9.140625" style="9"/>
    <col min="15105" max="15105" width="9.85546875" style="9" customWidth="1"/>
    <col min="15106" max="15106" width="23" style="9" customWidth="1"/>
    <col min="15107" max="15107" width="13.7109375" style="9" customWidth="1"/>
    <col min="15108" max="15360" width="9.140625" style="9"/>
    <col min="15361" max="15361" width="9.85546875" style="9" customWidth="1"/>
    <col min="15362" max="15362" width="23" style="9" customWidth="1"/>
    <col min="15363" max="15363" width="13.7109375" style="9" customWidth="1"/>
    <col min="15364" max="15616" width="9.140625" style="9"/>
    <col min="15617" max="15617" width="9.85546875" style="9" customWidth="1"/>
    <col min="15618" max="15618" width="23" style="9" customWidth="1"/>
    <col min="15619" max="15619" width="13.7109375" style="9" customWidth="1"/>
    <col min="15620" max="15872" width="9.140625" style="9"/>
    <col min="15873" max="15873" width="9.85546875" style="9" customWidth="1"/>
    <col min="15874" max="15874" width="23" style="9" customWidth="1"/>
    <col min="15875" max="15875" width="13.7109375" style="9" customWidth="1"/>
    <col min="15876" max="16128" width="9.140625" style="9"/>
    <col min="16129" max="16129" width="9.85546875" style="9" customWidth="1"/>
    <col min="16130" max="16130" width="23" style="9" customWidth="1"/>
    <col min="16131" max="16131" width="13.7109375" style="9" customWidth="1"/>
    <col min="16132" max="16384" width="9.140625" style="9"/>
  </cols>
  <sheetData>
    <row r="1" spans="1:12" ht="12.75" customHeight="1" x14ac:dyDescent="0.2">
      <c r="A1" s="37" t="s">
        <v>0</v>
      </c>
      <c r="B1" s="37"/>
      <c r="C1" s="37"/>
      <c r="D1" s="37"/>
      <c r="E1" s="37"/>
      <c r="F1" s="8"/>
      <c r="G1" s="8"/>
      <c r="H1" s="8"/>
      <c r="I1" s="8"/>
      <c r="J1" s="8"/>
      <c r="K1" s="38"/>
      <c r="L1" s="38"/>
    </row>
    <row r="2" spans="1:12" x14ac:dyDescent="0.2">
      <c r="B2" s="10"/>
      <c r="C2" s="9" t="s">
        <v>42</v>
      </c>
    </row>
    <row r="3" spans="1:12" x14ac:dyDescent="0.2">
      <c r="B3" s="10" t="s">
        <v>19</v>
      </c>
      <c r="C3" s="11">
        <v>1825</v>
      </c>
    </row>
    <row r="4" spans="1:12" x14ac:dyDescent="0.2">
      <c r="B4" s="10" t="s">
        <v>20</v>
      </c>
      <c r="C4" s="11">
        <v>8000</v>
      </c>
      <c r="I4" s="33" t="s">
        <v>1</v>
      </c>
      <c r="J4" s="34"/>
      <c r="K4" s="35"/>
    </row>
    <row r="5" spans="1:12" ht="13.5" thickBot="1" x14ac:dyDescent="0.25">
      <c r="B5" s="10" t="s">
        <v>23</v>
      </c>
      <c r="C5" s="12">
        <f>C4/C3</f>
        <v>4.3835616438356162</v>
      </c>
      <c r="I5" s="2" t="s">
        <v>3</v>
      </c>
      <c r="J5" s="2" t="s">
        <v>4</v>
      </c>
      <c r="K5" s="2" t="s">
        <v>22</v>
      </c>
    </row>
    <row r="6" spans="1:12" ht="13.5" customHeight="1" thickBot="1" x14ac:dyDescent="0.25">
      <c r="B6" s="10" t="s">
        <v>5</v>
      </c>
      <c r="C6" s="13">
        <v>5.2299999999999999E-2</v>
      </c>
      <c r="E6" s="39" t="s">
        <v>36</v>
      </c>
      <c r="F6" s="39"/>
      <c r="G6" s="39"/>
      <c r="H6" s="39"/>
      <c r="I6" s="30">
        <v>1000</v>
      </c>
      <c r="J6" s="30">
        <v>1000</v>
      </c>
      <c r="K6" s="15">
        <f>C4</f>
        <v>8000</v>
      </c>
    </row>
    <row r="7" spans="1:12" ht="12.75" customHeight="1" x14ac:dyDescent="0.2">
      <c r="B7" s="10"/>
      <c r="C7" s="31"/>
      <c r="E7" s="39" t="s">
        <v>7</v>
      </c>
      <c r="F7" s="39"/>
      <c r="G7" s="39"/>
      <c r="H7" s="39"/>
      <c r="I7" s="16">
        <v>0.5</v>
      </c>
      <c r="J7" s="16">
        <v>1.5</v>
      </c>
      <c r="K7" s="16">
        <v>2.5</v>
      </c>
    </row>
    <row r="8" spans="1:12" x14ac:dyDescent="0.2">
      <c r="E8" s="39" t="s">
        <v>37</v>
      </c>
      <c r="F8" s="39"/>
      <c r="G8" s="39"/>
      <c r="H8" s="39"/>
      <c r="I8" s="16">
        <f>$C$3/I6*I7</f>
        <v>0.91249999999999998</v>
      </c>
      <c r="J8" s="16">
        <f>$C$3/J6*J7</f>
        <v>2.7374999999999998</v>
      </c>
      <c r="K8" s="15"/>
    </row>
    <row r="9" spans="1:12" x14ac:dyDescent="0.2">
      <c r="B9" s="1"/>
    </row>
    <row r="10" spans="1:12" x14ac:dyDescent="0.2">
      <c r="A10" s="10" t="s">
        <v>8</v>
      </c>
      <c r="B10" s="11">
        <v>2012</v>
      </c>
      <c r="C10" s="9" t="s">
        <v>21</v>
      </c>
    </row>
    <row r="11" spans="1:12" x14ac:dyDescent="0.2">
      <c r="A11" s="10" t="s">
        <v>2</v>
      </c>
      <c r="B11" s="15">
        <f>IF(2020-B10&lt;C5,2020-B10,C5)</f>
        <v>4.3835616438356162</v>
      </c>
      <c r="C11" s="17"/>
      <c r="D11" s="17" t="s">
        <v>8</v>
      </c>
      <c r="E11" s="17">
        <f>B10</f>
        <v>2012</v>
      </c>
      <c r="F11" s="17">
        <f>E11+1</f>
        <v>2013</v>
      </c>
      <c r="G11" s="17">
        <f t="shared" ref="G11:I11" si="0">F11+1</f>
        <v>2014</v>
      </c>
      <c r="H11" s="17">
        <f t="shared" si="0"/>
        <v>2015</v>
      </c>
      <c r="I11" s="17">
        <f t="shared" si="0"/>
        <v>2016</v>
      </c>
    </row>
    <row r="12" spans="1:12" ht="13.5" thickBot="1" x14ac:dyDescent="0.25">
      <c r="A12" s="9" t="s">
        <v>15</v>
      </c>
      <c r="B12" s="1"/>
      <c r="D12" s="3" t="s">
        <v>9</v>
      </c>
      <c r="E12" s="18"/>
    </row>
    <row r="13" spans="1:12" ht="13.5" thickBot="1" x14ac:dyDescent="0.25">
      <c r="A13" s="19" t="s">
        <v>16</v>
      </c>
      <c r="B13" s="1"/>
      <c r="C13" s="4" t="s">
        <v>11</v>
      </c>
      <c r="D13" s="20">
        <f>NPV(RDR,E13:I13)*(1+RDR)</f>
        <v>9.5533878544596238</v>
      </c>
      <c r="E13" s="21">
        <f>$J$8-$J$7</f>
        <v>1.2374999999999998</v>
      </c>
      <c r="F13" s="22">
        <f>$J$8</f>
        <v>2.7374999999999998</v>
      </c>
      <c r="G13" s="22">
        <f t="shared" ref="G13:H13" si="1">$J$8</f>
        <v>2.7374999999999998</v>
      </c>
      <c r="H13" s="22">
        <f t="shared" si="1"/>
        <v>2.7374999999999998</v>
      </c>
      <c r="I13" s="22">
        <f>$J$8*0.4</f>
        <v>1.095</v>
      </c>
    </row>
    <row r="14" spans="1:12" x14ac:dyDescent="0.2">
      <c r="A14" s="19"/>
      <c r="B14" s="1"/>
      <c r="C14" s="4" t="s">
        <v>12</v>
      </c>
      <c r="D14" s="5">
        <f>-PMT(RDR,$B$11,D13,,)</f>
        <v>2.4949906391709917</v>
      </c>
      <c r="E14" s="23"/>
      <c r="F14" s="24"/>
      <c r="I14" s="9" t="s">
        <v>43</v>
      </c>
    </row>
    <row r="15" spans="1:12" ht="13.5" thickBot="1" x14ac:dyDescent="0.25">
      <c r="A15" s="19"/>
      <c r="B15" s="1"/>
      <c r="C15" s="6" t="s">
        <v>13</v>
      </c>
      <c r="D15" s="7">
        <v>1</v>
      </c>
      <c r="E15" s="23"/>
      <c r="F15" s="24"/>
    </row>
    <row r="16" spans="1:12" ht="13.5" thickBot="1" x14ac:dyDescent="0.25">
      <c r="A16" s="19"/>
      <c r="B16" s="1"/>
      <c r="E16" s="25"/>
      <c r="F16" s="25"/>
    </row>
    <row r="17" spans="1:9" ht="13.5" thickBot="1" x14ac:dyDescent="0.25">
      <c r="A17" s="19" t="s">
        <v>17</v>
      </c>
      <c r="B17" s="1"/>
      <c r="C17" s="4" t="s">
        <v>11</v>
      </c>
      <c r="D17" s="20">
        <f>NPV(RDR,E17:I17)*(1+RDR)</f>
        <v>8.7283878544596227</v>
      </c>
      <c r="E17" s="21">
        <f>$I$8-$I$7</f>
        <v>0.41249999999999998</v>
      </c>
      <c r="F17" s="22">
        <f>$J$8</f>
        <v>2.7374999999999998</v>
      </c>
      <c r="G17" s="22">
        <f t="shared" ref="G17:H17" si="2">$J$8</f>
        <v>2.7374999999999998</v>
      </c>
      <c r="H17" s="22">
        <f t="shared" si="2"/>
        <v>2.7374999999999998</v>
      </c>
      <c r="I17" s="22">
        <f>$J$8*0.4</f>
        <v>1.095</v>
      </c>
    </row>
    <row r="18" spans="1:9" x14ac:dyDescent="0.2">
      <c r="A18" s="19"/>
      <c r="B18" s="1"/>
      <c r="C18" s="4" t="s">
        <v>12</v>
      </c>
      <c r="D18" s="5">
        <f>-PMT(RDR,$B$11,D17,,)</f>
        <v>2.2795312326573951</v>
      </c>
      <c r="E18" s="23"/>
      <c r="F18" s="24"/>
    </row>
    <row r="19" spans="1:9" ht="13.5" thickBot="1" x14ac:dyDescent="0.25">
      <c r="A19" s="19"/>
      <c r="B19" s="1"/>
      <c r="C19" s="6" t="s">
        <v>13</v>
      </c>
      <c r="D19" s="7">
        <v>1</v>
      </c>
      <c r="E19" s="23"/>
      <c r="F19" s="24"/>
    </row>
    <row r="20" spans="1:9" ht="13.5" thickBot="1" x14ac:dyDescent="0.25">
      <c r="A20" s="19"/>
      <c r="E20" s="25"/>
      <c r="F20" s="25"/>
    </row>
    <row r="21" spans="1:9" ht="13.5" thickBot="1" x14ac:dyDescent="0.25">
      <c r="A21" s="19" t="s">
        <v>18</v>
      </c>
      <c r="B21" s="1"/>
      <c r="C21" s="4" t="s">
        <v>11</v>
      </c>
      <c r="D21" s="20">
        <f>NPV(RDR,E21:I21)*(1+RDR)</f>
        <v>6.9940915511240727</v>
      </c>
      <c r="E21" s="21">
        <f>$I$8-$I$7</f>
        <v>0.41249999999999998</v>
      </c>
      <c r="F21" s="22">
        <f>$I$8</f>
        <v>0.91249999999999998</v>
      </c>
      <c r="G21" s="22">
        <f>$J$8</f>
        <v>2.7374999999999998</v>
      </c>
      <c r="H21" s="22">
        <f t="shared" ref="H21" si="3">$J$8</f>
        <v>2.7374999999999998</v>
      </c>
      <c r="I21" s="22">
        <f>$J$8*0.4</f>
        <v>1.095</v>
      </c>
    </row>
    <row r="22" spans="1:9" x14ac:dyDescent="0.2">
      <c r="A22" s="19"/>
      <c r="B22" s="1"/>
      <c r="C22" s="4" t="s">
        <v>12</v>
      </c>
      <c r="D22" s="5">
        <f>-PMT(RDR,$B$11,D21,,)</f>
        <v>1.8265973511599392</v>
      </c>
      <c r="E22" s="23"/>
      <c r="F22" s="24"/>
    </row>
    <row r="23" spans="1:9" ht="13.5" thickBot="1" x14ac:dyDescent="0.25">
      <c r="A23" s="19"/>
      <c r="B23" s="1"/>
      <c r="C23" s="6" t="s">
        <v>13</v>
      </c>
      <c r="D23" s="7">
        <v>1</v>
      </c>
      <c r="E23" s="23"/>
      <c r="F23" s="24"/>
    </row>
    <row r="25" spans="1:9" x14ac:dyDescent="0.2">
      <c r="A25" s="10" t="s">
        <v>8</v>
      </c>
      <c r="B25" s="11">
        <v>2013</v>
      </c>
      <c r="C25" s="9" t="s">
        <v>29</v>
      </c>
    </row>
    <row r="26" spans="1:9" ht="51.75" customHeight="1" x14ac:dyDescent="0.2">
      <c r="A26" s="10" t="s">
        <v>2</v>
      </c>
      <c r="B26" s="15">
        <f>B11</f>
        <v>4.3835616438356162</v>
      </c>
      <c r="C26" s="17"/>
      <c r="D26" s="17" t="s">
        <v>8</v>
      </c>
      <c r="E26" s="17">
        <f>B25</f>
        <v>2013</v>
      </c>
      <c r="F26" s="17">
        <f>E26+1</f>
        <v>2014</v>
      </c>
      <c r="G26" s="17">
        <f t="shared" ref="G26:I26" si="4">F26+1</f>
        <v>2015</v>
      </c>
      <c r="H26" s="17">
        <f t="shared" si="4"/>
        <v>2016</v>
      </c>
      <c r="I26" s="17">
        <f t="shared" si="4"/>
        <v>2017</v>
      </c>
    </row>
    <row r="27" spans="1:9" ht="39" thickBot="1" x14ac:dyDescent="0.25">
      <c r="A27" s="9" t="s">
        <v>15</v>
      </c>
      <c r="B27" s="1"/>
      <c r="D27" s="3" t="s">
        <v>9</v>
      </c>
      <c r="E27" s="18" t="s">
        <v>10</v>
      </c>
    </row>
    <row r="28" spans="1:9" ht="13.5" thickBot="1" x14ac:dyDescent="0.25">
      <c r="A28" s="19" t="s">
        <v>16</v>
      </c>
      <c r="B28" s="1"/>
      <c r="C28" s="4" t="s">
        <v>11</v>
      </c>
      <c r="D28" s="20">
        <f>NPV(RDR,E28:I28)*(1+RDR)</f>
        <v>9.5533878544596238</v>
      </c>
      <c r="E28" s="21">
        <f>$J$8-$J$7</f>
        <v>1.2374999999999998</v>
      </c>
      <c r="F28" s="22">
        <f>$J$8</f>
        <v>2.7374999999999998</v>
      </c>
      <c r="G28" s="22">
        <f t="shared" ref="G28:H28" si="5">$J$8</f>
        <v>2.7374999999999998</v>
      </c>
      <c r="H28" s="22">
        <f t="shared" si="5"/>
        <v>2.7374999999999998</v>
      </c>
      <c r="I28" s="22">
        <f>$J$8*0.4</f>
        <v>1.095</v>
      </c>
    </row>
    <row r="29" spans="1:9" x14ac:dyDescent="0.2">
      <c r="A29" s="19"/>
      <c r="B29" s="1"/>
      <c r="C29" s="4" t="s">
        <v>12</v>
      </c>
      <c r="D29" s="5">
        <f>-PMT(RDR,$B$11,D28,,)</f>
        <v>2.4949906391709917</v>
      </c>
      <c r="E29" s="23"/>
      <c r="F29" s="24"/>
      <c r="I29" s="9" t="s">
        <v>43</v>
      </c>
    </row>
    <row r="30" spans="1:9" ht="13.5" thickBot="1" x14ac:dyDescent="0.25">
      <c r="A30" s="19"/>
      <c r="B30" s="1"/>
      <c r="C30" s="6" t="s">
        <v>13</v>
      </c>
      <c r="D30" s="7">
        <v>1</v>
      </c>
      <c r="E30" s="23"/>
      <c r="F30" s="24"/>
    </row>
    <row r="31" spans="1:9" ht="13.5" thickBot="1" x14ac:dyDescent="0.25">
      <c r="A31" s="19"/>
      <c r="B31" s="1"/>
      <c r="E31" s="25"/>
      <c r="F31" s="25"/>
    </row>
    <row r="32" spans="1:9" ht="13.5" thickBot="1" x14ac:dyDescent="0.25">
      <c r="A32" s="19" t="s">
        <v>17</v>
      </c>
      <c r="B32" s="1"/>
      <c r="C32" s="4" t="s">
        <v>11</v>
      </c>
      <c r="D32" s="20">
        <f>NPV(RDR,E32:I32)*(1+RDR)</f>
        <v>9.5533878544596238</v>
      </c>
      <c r="E32" s="21">
        <f>$J$8-$J$7</f>
        <v>1.2374999999999998</v>
      </c>
      <c r="F32" s="22">
        <f>$J$8</f>
        <v>2.7374999999999998</v>
      </c>
      <c r="G32" s="22">
        <f t="shared" ref="G32:H32" si="6">$J$8</f>
        <v>2.7374999999999998</v>
      </c>
      <c r="H32" s="22">
        <f t="shared" si="6"/>
        <v>2.7374999999999998</v>
      </c>
      <c r="I32" s="22">
        <f>$J$8*0.4</f>
        <v>1.095</v>
      </c>
    </row>
    <row r="33" spans="1:11" x14ac:dyDescent="0.2">
      <c r="A33" s="19"/>
      <c r="B33" s="1"/>
      <c r="C33" s="4" t="s">
        <v>12</v>
      </c>
      <c r="D33" s="5">
        <f>-PMT(RDR,$B$11,D32,,)</f>
        <v>2.4949906391709917</v>
      </c>
      <c r="E33" s="23"/>
      <c r="F33" s="24"/>
    </row>
    <row r="34" spans="1:11" ht="13.5" thickBot="1" x14ac:dyDescent="0.25">
      <c r="A34" s="19"/>
      <c r="B34" s="1"/>
      <c r="C34" s="6" t="s">
        <v>13</v>
      </c>
      <c r="D34" s="7">
        <v>1</v>
      </c>
      <c r="E34" s="23"/>
      <c r="F34" s="24"/>
    </row>
    <row r="35" spans="1:11" ht="13.5" thickBot="1" x14ac:dyDescent="0.25">
      <c r="A35" s="19"/>
      <c r="E35" s="25"/>
      <c r="F35" s="25"/>
    </row>
    <row r="36" spans="1:11" ht="13.5" thickBot="1" x14ac:dyDescent="0.25">
      <c r="A36" s="19" t="s">
        <v>18</v>
      </c>
      <c r="B36" s="1"/>
      <c r="C36" s="4" t="s">
        <v>11</v>
      </c>
      <c r="D36" s="20">
        <f>NPV(RDR,E36:I36)*(1+RDR)</f>
        <v>8.7283878544596227</v>
      </c>
      <c r="E36" s="21">
        <f>$I$8-$I$7</f>
        <v>0.41249999999999998</v>
      </c>
      <c r="F36" s="22">
        <f>$J$8</f>
        <v>2.7374999999999998</v>
      </c>
      <c r="G36" s="22">
        <f>$J$8</f>
        <v>2.7374999999999998</v>
      </c>
      <c r="H36" s="22">
        <f t="shared" ref="H36" si="7">$J$8</f>
        <v>2.7374999999999998</v>
      </c>
      <c r="I36" s="22">
        <f>$J$8*0.4</f>
        <v>1.095</v>
      </c>
    </row>
    <row r="37" spans="1:11" x14ac:dyDescent="0.2">
      <c r="A37" s="19"/>
      <c r="B37" s="1"/>
      <c r="C37" s="4" t="s">
        <v>12</v>
      </c>
      <c r="D37" s="5">
        <f>-PMT(RDR,$B$11,D36,,)</f>
        <v>2.2795312326573951</v>
      </c>
      <c r="E37" s="23"/>
      <c r="F37" s="24"/>
    </row>
    <row r="38" spans="1:11" ht="13.5" thickBot="1" x14ac:dyDescent="0.25">
      <c r="A38" s="19"/>
      <c r="B38" s="1"/>
      <c r="C38" s="6" t="s">
        <v>13</v>
      </c>
      <c r="D38" s="7">
        <v>1</v>
      </c>
      <c r="E38" s="23"/>
      <c r="F38" s="24"/>
    </row>
    <row r="39" spans="1:11" x14ac:dyDescent="0.2">
      <c r="A39" s="19"/>
      <c r="B39" s="1"/>
      <c r="C39" s="6"/>
      <c r="D39" s="23"/>
      <c r="E39" s="23"/>
      <c r="F39" s="24"/>
      <c r="G39" s="24"/>
      <c r="H39" s="24"/>
    </row>
    <row r="40" spans="1:11" x14ac:dyDescent="0.2">
      <c r="A40" s="10" t="s">
        <v>8</v>
      </c>
      <c r="B40" s="11">
        <v>2014</v>
      </c>
      <c r="C40" s="9" t="s">
        <v>30</v>
      </c>
    </row>
    <row r="41" spans="1:11" ht="51.75" customHeight="1" x14ac:dyDescent="0.2">
      <c r="A41" s="10" t="s">
        <v>2</v>
      </c>
      <c r="B41" s="15">
        <f>B26</f>
        <v>4.3835616438356162</v>
      </c>
      <c r="C41" s="17"/>
      <c r="D41" s="17" t="s">
        <v>8</v>
      </c>
      <c r="E41" s="17">
        <f>B40</f>
        <v>2014</v>
      </c>
      <c r="F41" s="17">
        <f>E41+1</f>
        <v>2015</v>
      </c>
      <c r="G41" s="17">
        <f t="shared" ref="G41:I41" si="8">F41+1</f>
        <v>2016</v>
      </c>
      <c r="H41" s="17">
        <f t="shared" si="8"/>
        <v>2017</v>
      </c>
      <c r="I41" s="17">
        <f t="shared" si="8"/>
        <v>2018</v>
      </c>
    </row>
    <row r="42" spans="1:11" ht="39" thickBot="1" x14ac:dyDescent="0.25">
      <c r="A42" s="9" t="s">
        <v>15</v>
      </c>
      <c r="B42" s="1"/>
      <c r="D42" s="3" t="s">
        <v>9</v>
      </c>
      <c r="E42" s="18" t="s">
        <v>10</v>
      </c>
    </row>
    <row r="43" spans="1:11" ht="13.5" thickBot="1" x14ac:dyDescent="0.25">
      <c r="A43" s="19" t="s">
        <v>16</v>
      </c>
      <c r="B43" s="1"/>
      <c r="C43" s="4" t="s">
        <v>11</v>
      </c>
      <c r="D43" s="20">
        <f>NPV(RDR,E43:I43)*(1+RDR)</f>
        <v>9.5533878544596238</v>
      </c>
      <c r="E43" s="21">
        <f>$J$8-$J$7</f>
        <v>1.2374999999999998</v>
      </c>
      <c r="F43" s="22">
        <f>$J$8</f>
        <v>2.7374999999999998</v>
      </c>
      <c r="G43" s="22">
        <f t="shared" ref="G43:H43" si="9">$J$8</f>
        <v>2.7374999999999998</v>
      </c>
      <c r="H43" s="22">
        <f t="shared" si="9"/>
        <v>2.7374999999999998</v>
      </c>
      <c r="I43" s="22">
        <f>$J$8*0.4</f>
        <v>1.095</v>
      </c>
    </row>
    <row r="44" spans="1:11" x14ac:dyDescent="0.2">
      <c r="A44" s="19"/>
      <c r="B44" s="1"/>
      <c r="C44" s="4" t="s">
        <v>12</v>
      </c>
      <c r="D44" s="5">
        <f>-PMT(RDR,$B$11,D43,,)</f>
        <v>2.4949906391709917</v>
      </c>
      <c r="E44" s="23"/>
      <c r="F44" s="24"/>
      <c r="I44" s="9" t="s">
        <v>43</v>
      </c>
    </row>
    <row r="45" spans="1:11" ht="13.5" thickBot="1" x14ac:dyDescent="0.25">
      <c r="A45" s="19"/>
      <c r="B45" s="1"/>
      <c r="C45" s="6" t="s">
        <v>13</v>
      </c>
      <c r="D45" s="7">
        <v>1</v>
      </c>
      <c r="E45" s="23"/>
      <c r="F45" s="24"/>
      <c r="K45" s="9" t="s">
        <v>44</v>
      </c>
    </row>
    <row r="46" spans="1:11" ht="13.5" thickBot="1" x14ac:dyDescent="0.25">
      <c r="A46" s="19"/>
      <c r="B46" s="1"/>
      <c r="E46" s="25"/>
      <c r="F46" s="25"/>
    </row>
    <row r="47" spans="1:11" ht="13.5" thickBot="1" x14ac:dyDescent="0.25">
      <c r="A47" s="19" t="s">
        <v>17</v>
      </c>
      <c r="B47" s="1"/>
      <c r="C47" s="4" t="s">
        <v>11</v>
      </c>
      <c r="D47" s="20">
        <f>NPV(RDR,E47:I47)*(1+RDR)</f>
        <v>9.5533878544596238</v>
      </c>
      <c r="E47" s="21">
        <f>$J$8-$J$7</f>
        <v>1.2374999999999998</v>
      </c>
      <c r="F47" s="22">
        <f>$J$8</f>
        <v>2.7374999999999998</v>
      </c>
      <c r="G47" s="22">
        <f t="shared" ref="G47:H47" si="10">$J$8</f>
        <v>2.7374999999999998</v>
      </c>
      <c r="H47" s="22">
        <f t="shared" si="10"/>
        <v>2.7374999999999998</v>
      </c>
      <c r="I47" s="22">
        <f>$J$8*0.4</f>
        <v>1.095</v>
      </c>
    </row>
    <row r="48" spans="1:11" x14ac:dyDescent="0.2">
      <c r="A48" s="19"/>
      <c r="B48" s="1"/>
      <c r="C48" s="4" t="s">
        <v>12</v>
      </c>
      <c r="D48" s="5">
        <f>-PMT(RDR,$B$11,D47,,)</f>
        <v>2.4949906391709917</v>
      </c>
      <c r="E48" s="23"/>
      <c r="F48" s="24"/>
    </row>
    <row r="49" spans="1:9" ht="13.5" thickBot="1" x14ac:dyDescent="0.25">
      <c r="A49" s="19"/>
      <c r="B49" s="1"/>
      <c r="C49" s="6" t="s">
        <v>13</v>
      </c>
      <c r="D49" s="7">
        <v>1</v>
      </c>
      <c r="E49" s="23"/>
      <c r="F49" s="24"/>
    </row>
    <row r="50" spans="1:9" ht="13.5" thickBot="1" x14ac:dyDescent="0.25">
      <c r="A50" s="19"/>
      <c r="E50" s="25"/>
      <c r="F50" s="25"/>
    </row>
    <row r="51" spans="1:9" ht="13.5" thickBot="1" x14ac:dyDescent="0.25">
      <c r="A51" s="19" t="s">
        <v>18</v>
      </c>
      <c r="B51" s="1"/>
      <c r="C51" s="4" t="s">
        <v>11</v>
      </c>
      <c r="D51" s="20">
        <f>NPV(RDR,E51:I51)*(1+RDR)</f>
        <v>9.5533878544596238</v>
      </c>
      <c r="E51" s="21">
        <f>$J$8-$J$7</f>
        <v>1.2374999999999998</v>
      </c>
      <c r="F51" s="22">
        <f>$J$8</f>
        <v>2.7374999999999998</v>
      </c>
      <c r="G51" s="22">
        <f>$J$8</f>
        <v>2.7374999999999998</v>
      </c>
      <c r="H51" s="22">
        <f t="shared" ref="H51" si="11">$J$8</f>
        <v>2.7374999999999998</v>
      </c>
      <c r="I51" s="22">
        <f>$J$8*0.4</f>
        <v>1.095</v>
      </c>
    </row>
    <row r="52" spans="1:9" x14ac:dyDescent="0.2">
      <c r="A52" s="19"/>
      <c r="B52" s="1"/>
      <c r="C52" s="4" t="s">
        <v>12</v>
      </c>
      <c r="D52" s="5">
        <f>-PMT(RDR,$B$11,D51,,)</f>
        <v>2.4949906391709917</v>
      </c>
      <c r="E52" s="23"/>
      <c r="F52" s="24"/>
    </row>
    <row r="53" spans="1:9" ht="13.5" thickBot="1" x14ac:dyDescent="0.25">
      <c r="A53" s="19"/>
      <c r="B53" s="1"/>
      <c r="C53" s="6" t="s">
        <v>13</v>
      </c>
      <c r="D53" s="7">
        <v>1</v>
      </c>
      <c r="E53" s="23"/>
      <c r="F53" s="24"/>
    </row>
    <row r="54" spans="1:9" x14ac:dyDescent="0.2">
      <c r="A54" s="19"/>
      <c r="B54" s="1"/>
      <c r="C54" s="6"/>
      <c r="D54" s="23"/>
      <c r="E54" s="23"/>
      <c r="F54" s="24"/>
      <c r="G54" s="24"/>
      <c r="H54" s="24"/>
    </row>
    <row r="55" spans="1:9" x14ac:dyDescent="0.2">
      <c r="A55" s="10" t="s">
        <v>8</v>
      </c>
      <c r="B55" s="11">
        <v>2016</v>
      </c>
      <c r="C55" s="9" t="s">
        <v>39</v>
      </c>
    </row>
    <row r="56" spans="1:9" ht="51.75" customHeight="1" x14ac:dyDescent="0.2">
      <c r="A56" s="10" t="s">
        <v>2</v>
      </c>
      <c r="B56" s="15">
        <v>4</v>
      </c>
      <c r="C56" s="17"/>
      <c r="D56" s="17" t="s">
        <v>8</v>
      </c>
      <c r="E56" s="17">
        <f>B55</f>
        <v>2016</v>
      </c>
      <c r="F56" s="17">
        <f>E56+1</f>
        <v>2017</v>
      </c>
      <c r="G56" s="17">
        <f t="shared" ref="G56:H56" si="12">F56+1</f>
        <v>2018</v>
      </c>
      <c r="H56" s="17">
        <f t="shared" si="12"/>
        <v>2019</v>
      </c>
    </row>
    <row r="57" spans="1:9" ht="39" thickBot="1" x14ac:dyDescent="0.25">
      <c r="A57" s="9" t="s">
        <v>15</v>
      </c>
      <c r="B57" s="1"/>
      <c r="D57" s="3" t="s">
        <v>9</v>
      </c>
      <c r="E57" s="18" t="s">
        <v>10</v>
      </c>
    </row>
    <row r="58" spans="1:9" ht="13.5" thickBot="1" x14ac:dyDescent="0.25">
      <c r="A58" s="19" t="s">
        <v>16</v>
      </c>
      <c r="B58" s="1"/>
      <c r="C58" s="4" t="s">
        <v>11</v>
      </c>
      <c r="D58" s="20">
        <f>NPV(RDR,E58:I58)*(1+RDR)</f>
        <v>8.6603788509064188</v>
      </c>
      <c r="E58" s="21">
        <f>$J$8-$J$7</f>
        <v>1.2374999999999998</v>
      </c>
      <c r="F58" s="22">
        <f>$J$8</f>
        <v>2.7374999999999998</v>
      </c>
      <c r="G58" s="22">
        <f t="shared" ref="G58:H58" si="13">$J$8</f>
        <v>2.7374999999999998</v>
      </c>
      <c r="H58" s="22">
        <f t="shared" si="13"/>
        <v>2.7374999999999998</v>
      </c>
    </row>
    <row r="59" spans="1:9" x14ac:dyDescent="0.2">
      <c r="A59" s="19"/>
      <c r="B59" s="1"/>
      <c r="C59" s="4" t="s">
        <v>12</v>
      </c>
      <c r="D59" s="5">
        <f>-PMT(RDR,$B$11,D58,,)</f>
        <v>2.261769802908117</v>
      </c>
      <c r="E59" s="23"/>
      <c r="F59" s="24"/>
    </row>
    <row r="60" spans="1:9" ht="13.5" thickBot="1" x14ac:dyDescent="0.25">
      <c r="A60" s="19"/>
      <c r="B60" s="1"/>
      <c r="C60" s="6" t="s">
        <v>13</v>
      </c>
      <c r="D60" s="7">
        <v>1</v>
      </c>
      <c r="E60" s="23"/>
      <c r="F60" s="24"/>
    </row>
    <row r="61" spans="1:9" ht="13.5" thickBot="1" x14ac:dyDescent="0.25">
      <c r="A61" s="19"/>
      <c r="B61" s="1"/>
      <c r="E61" s="25"/>
      <c r="F61" s="25"/>
    </row>
    <row r="62" spans="1:9" ht="13.5" thickBot="1" x14ac:dyDescent="0.25">
      <c r="A62" s="19" t="s">
        <v>17</v>
      </c>
      <c r="B62" s="1"/>
      <c r="C62" s="4" t="s">
        <v>11</v>
      </c>
      <c r="D62" s="20">
        <f>NPV(RDR,E62:I62)*(1+RDR)</f>
        <v>8.6603788509064188</v>
      </c>
      <c r="E62" s="21">
        <f>$J$8-$J$7</f>
        <v>1.2374999999999998</v>
      </c>
      <c r="F62" s="22">
        <f>$J$8</f>
        <v>2.7374999999999998</v>
      </c>
      <c r="G62" s="22">
        <f t="shared" ref="G62:H62" si="14">$J$8</f>
        <v>2.7374999999999998</v>
      </c>
      <c r="H62" s="22">
        <f t="shared" si="14"/>
        <v>2.7374999999999998</v>
      </c>
    </row>
    <row r="63" spans="1:9" x14ac:dyDescent="0.2">
      <c r="A63" s="19"/>
      <c r="B63" s="1"/>
      <c r="C63" s="4" t="s">
        <v>12</v>
      </c>
      <c r="D63" s="5">
        <f>-PMT(RDR,$B$11,D62,,)</f>
        <v>2.261769802908117</v>
      </c>
      <c r="E63" s="23"/>
      <c r="F63" s="24"/>
    </row>
    <row r="64" spans="1:9" ht="13.5" thickBot="1" x14ac:dyDescent="0.25">
      <c r="A64" s="19"/>
      <c r="B64" s="1"/>
      <c r="C64" s="6" t="s">
        <v>13</v>
      </c>
      <c r="D64" s="7">
        <v>1</v>
      </c>
      <c r="E64" s="23"/>
      <c r="F64" s="24"/>
    </row>
    <row r="65" spans="1:15" ht="13.5" thickBot="1" x14ac:dyDescent="0.25">
      <c r="A65" s="19"/>
      <c r="E65" s="25"/>
      <c r="F65" s="25"/>
    </row>
    <row r="66" spans="1:15" ht="13.5" thickBot="1" x14ac:dyDescent="0.25">
      <c r="A66" s="19" t="s">
        <v>18</v>
      </c>
      <c r="B66" s="1"/>
      <c r="C66" s="4" t="s">
        <v>11</v>
      </c>
      <c r="D66" s="20">
        <f>NPV(RDR,E66:I66)*(1+RDR)</f>
        <v>8.6603788509064188</v>
      </c>
      <c r="E66" s="21">
        <f>$J$8-$J$7</f>
        <v>1.2374999999999998</v>
      </c>
      <c r="F66" s="22">
        <f>$J$8</f>
        <v>2.7374999999999998</v>
      </c>
      <c r="G66" s="22">
        <f>$J$8</f>
        <v>2.7374999999999998</v>
      </c>
      <c r="H66" s="22">
        <f t="shared" ref="H66" si="15">$J$8</f>
        <v>2.7374999999999998</v>
      </c>
    </row>
    <row r="67" spans="1:15" x14ac:dyDescent="0.2">
      <c r="A67" s="19"/>
      <c r="B67" s="1"/>
      <c r="C67" s="4" t="s">
        <v>12</v>
      </c>
      <c r="D67" s="5">
        <f>-PMT(RDR,$B$11,D66,,)</f>
        <v>2.261769802908117</v>
      </c>
      <c r="E67" s="23"/>
      <c r="F67" s="24"/>
    </row>
    <row r="68" spans="1:15" ht="13.5" thickBot="1" x14ac:dyDescent="0.25">
      <c r="A68" s="19"/>
      <c r="B68" s="1"/>
      <c r="C68" s="6" t="s">
        <v>13</v>
      </c>
      <c r="D68" s="7">
        <v>1</v>
      </c>
      <c r="E68" s="23"/>
      <c r="F68" s="24"/>
    </row>
    <row r="69" spans="1:15" x14ac:dyDescent="0.2">
      <c r="A69" s="19"/>
      <c r="B69" s="1"/>
      <c r="C69" s="6"/>
      <c r="D69" s="23"/>
      <c r="E69" s="23"/>
      <c r="F69" s="24"/>
      <c r="G69" s="24"/>
      <c r="H69" s="24"/>
    </row>
    <row r="70" spans="1:15" x14ac:dyDescent="0.2">
      <c r="A70" s="19"/>
      <c r="B70" s="1"/>
      <c r="C70" s="6"/>
      <c r="D70" s="23"/>
      <c r="E70" s="23"/>
      <c r="F70" s="24"/>
      <c r="G70" s="24"/>
      <c r="H70" s="24"/>
      <c r="I70" s="24"/>
      <c r="J70" s="24"/>
      <c r="K70" s="24"/>
      <c r="L70" s="24"/>
    </row>
    <row r="71" spans="1:15" ht="51.75" customHeight="1" x14ac:dyDescent="0.2">
      <c r="C71" s="32" t="s">
        <v>15</v>
      </c>
      <c r="D71" s="36" t="s">
        <v>14</v>
      </c>
      <c r="E71" s="36"/>
      <c r="F71" s="36"/>
      <c r="J71" s="32" t="s">
        <v>15</v>
      </c>
      <c r="K71" s="36" t="s">
        <v>34</v>
      </c>
      <c r="L71" s="36"/>
      <c r="M71" s="36"/>
    </row>
    <row r="72" spans="1:15" ht="38.25" x14ac:dyDescent="0.2">
      <c r="C72" s="32"/>
      <c r="D72" s="26" t="s">
        <v>26</v>
      </c>
      <c r="E72" s="26" t="s">
        <v>27</v>
      </c>
      <c r="F72" s="26" t="s">
        <v>28</v>
      </c>
      <c r="G72" s="26" t="s">
        <v>33</v>
      </c>
      <c r="H72" s="26" t="s">
        <v>40</v>
      </c>
      <c r="J72" s="32"/>
      <c r="K72" s="26" t="s">
        <v>26</v>
      </c>
      <c r="L72" s="26" t="s">
        <v>27</v>
      </c>
      <c r="M72" s="26" t="s">
        <v>28</v>
      </c>
      <c r="N72" s="26" t="s">
        <v>33</v>
      </c>
      <c r="O72" s="26" t="s">
        <v>40</v>
      </c>
    </row>
    <row r="73" spans="1:15" x14ac:dyDescent="0.2">
      <c r="C73" s="27" t="s">
        <v>16</v>
      </c>
      <c r="D73" s="28">
        <f>D14</f>
        <v>2.4949906391709917</v>
      </c>
      <c r="E73" s="28">
        <f>D29</f>
        <v>2.4949906391709917</v>
      </c>
      <c r="F73" s="28">
        <f>D44</f>
        <v>2.4949906391709917</v>
      </c>
      <c r="G73" s="29">
        <f>F73</f>
        <v>2.4949906391709917</v>
      </c>
      <c r="H73" s="29">
        <f>D59</f>
        <v>2.261769802908117</v>
      </c>
      <c r="J73" s="27" t="s">
        <v>16</v>
      </c>
      <c r="K73" s="28">
        <f>D13</f>
        <v>9.5533878544596238</v>
      </c>
      <c r="L73" s="28">
        <f>D28</f>
        <v>9.5533878544596238</v>
      </c>
      <c r="M73" s="28">
        <f>D43</f>
        <v>9.5533878544596238</v>
      </c>
      <c r="N73" s="29">
        <f>M73</f>
        <v>9.5533878544596238</v>
      </c>
      <c r="O73" s="29">
        <f>D58</f>
        <v>8.6603788509064188</v>
      </c>
    </row>
    <row r="74" spans="1:15" x14ac:dyDescent="0.2">
      <c r="C74" s="27" t="s">
        <v>17</v>
      </c>
      <c r="D74" s="28">
        <f>D18</f>
        <v>2.2795312326573951</v>
      </c>
      <c r="E74" s="28">
        <f>D33</f>
        <v>2.4949906391709917</v>
      </c>
      <c r="F74" s="28">
        <f>D48</f>
        <v>2.4949906391709917</v>
      </c>
      <c r="G74" s="29">
        <f t="shared" ref="G74:G76" si="16">F74</f>
        <v>2.4949906391709917</v>
      </c>
      <c r="H74" s="29">
        <f>D63</f>
        <v>2.261769802908117</v>
      </c>
      <c r="J74" s="27" t="s">
        <v>17</v>
      </c>
      <c r="K74" s="28">
        <f>D17</f>
        <v>8.7283878544596227</v>
      </c>
      <c r="L74" s="28">
        <f>D32</f>
        <v>9.5533878544596238</v>
      </c>
      <c r="M74" s="28">
        <f>D47</f>
        <v>9.5533878544596238</v>
      </c>
      <c r="N74" s="29">
        <f t="shared" ref="N74:N76" si="17">M74</f>
        <v>9.5533878544596238</v>
      </c>
      <c r="O74" s="29">
        <f>D62</f>
        <v>8.6603788509064188</v>
      </c>
    </row>
    <row r="75" spans="1:15" x14ac:dyDescent="0.2">
      <c r="C75" s="27" t="s">
        <v>24</v>
      </c>
      <c r="D75" s="28">
        <f>D22</f>
        <v>1.8265973511599392</v>
      </c>
      <c r="E75" s="28">
        <f>D37</f>
        <v>2.2795312326573951</v>
      </c>
      <c r="F75" s="28">
        <f>D52</f>
        <v>2.4949906391709917</v>
      </c>
      <c r="G75" s="29">
        <f t="shared" si="16"/>
        <v>2.4949906391709917</v>
      </c>
      <c r="H75" s="29">
        <f>D67</f>
        <v>2.261769802908117</v>
      </c>
      <c r="J75" s="27" t="s">
        <v>24</v>
      </c>
      <c r="K75" s="28">
        <f>D21</f>
        <v>6.9940915511240727</v>
      </c>
      <c r="L75" s="28">
        <f>D36</f>
        <v>8.7283878544596227</v>
      </c>
      <c r="M75" s="28">
        <f>D51</f>
        <v>9.5533878544596238</v>
      </c>
      <c r="N75" s="29">
        <f t="shared" si="17"/>
        <v>9.5533878544596238</v>
      </c>
      <c r="O75" s="29">
        <f>D66</f>
        <v>8.6603788509064188</v>
      </c>
    </row>
    <row r="76" spans="1:15" x14ac:dyDescent="0.2">
      <c r="C76" s="27" t="s">
        <v>25</v>
      </c>
      <c r="D76" s="28">
        <f>D22</f>
        <v>1.8265973511599392</v>
      </c>
      <c r="E76" s="28">
        <f>D37</f>
        <v>2.2795312326573951</v>
      </c>
      <c r="F76" s="28">
        <f>D52</f>
        <v>2.4949906391709917</v>
      </c>
      <c r="G76" s="29">
        <f t="shared" si="16"/>
        <v>2.4949906391709917</v>
      </c>
      <c r="H76" s="29">
        <f>D67</f>
        <v>2.261769802908117</v>
      </c>
      <c r="J76" s="27" t="s">
        <v>25</v>
      </c>
      <c r="K76" s="28">
        <f>D21</f>
        <v>6.9940915511240727</v>
      </c>
      <c r="L76" s="28">
        <f>D36</f>
        <v>8.7283878544596227</v>
      </c>
      <c r="M76" s="28">
        <f>D51</f>
        <v>9.5533878544596238</v>
      </c>
      <c r="N76" s="29">
        <f t="shared" si="17"/>
        <v>9.5533878544596238</v>
      </c>
      <c r="O76" s="29">
        <f>D66</f>
        <v>8.6603788509064188</v>
      </c>
    </row>
    <row r="78" spans="1:15" x14ac:dyDescent="0.2">
      <c r="A78" s="3" t="s">
        <v>38</v>
      </c>
      <c r="C78" s="32" t="s">
        <v>15</v>
      </c>
      <c r="D78" s="36" t="s">
        <v>14</v>
      </c>
      <c r="E78" s="36"/>
      <c r="F78" s="36"/>
      <c r="J78" s="32" t="s">
        <v>15</v>
      </c>
      <c r="K78" s="36" t="s">
        <v>34</v>
      </c>
      <c r="L78" s="36"/>
      <c r="M78" s="36"/>
    </row>
    <row r="79" spans="1:15" ht="38.25" x14ac:dyDescent="0.2">
      <c r="C79" s="32"/>
      <c r="D79" s="26" t="s">
        <v>26</v>
      </c>
      <c r="E79" s="26" t="s">
        <v>27</v>
      </c>
      <c r="F79" s="26" t="s">
        <v>28</v>
      </c>
      <c r="G79" s="26" t="s">
        <v>33</v>
      </c>
      <c r="H79" s="26" t="s">
        <v>40</v>
      </c>
      <c r="J79" s="32"/>
      <c r="K79" s="26" t="s">
        <v>26</v>
      </c>
      <c r="L79" s="26" t="s">
        <v>27</v>
      </c>
      <c r="M79" s="26" t="s">
        <v>28</v>
      </c>
      <c r="N79" s="26" t="s">
        <v>33</v>
      </c>
      <c r="O79" s="26" t="s">
        <v>40</v>
      </c>
    </row>
    <row r="80" spans="1:15" x14ac:dyDescent="0.2">
      <c r="C80" s="27" t="s">
        <v>16</v>
      </c>
      <c r="D80" s="28">
        <f>D73*0.98</f>
        <v>2.4450908263875717</v>
      </c>
      <c r="E80" s="28">
        <f t="shared" ref="E80:F80" si="18">E73*0.98</f>
        <v>2.4450908263875717</v>
      </c>
      <c r="F80" s="28">
        <f t="shared" si="18"/>
        <v>2.4450908263875717</v>
      </c>
      <c r="G80" s="28">
        <f t="shared" ref="G80:H80" si="19">G73*0.98</f>
        <v>2.4450908263875717</v>
      </c>
      <c r="H80" s="28">
        <f t="shared" si="19"/>
        <v>2.2165344068499548</v>
      </c>
      <c r="J80" s="27" t="s">
        <v>16</v>
      </c>
      <c r="K80" s="28">
        <f>K73*0.98</f>
        <v>9.3623200973704304</v>
      </c>
      <c r="L80" s="28">
        <f t="shared" ref="L80:M80" si="20">L73*0.98</f>
        <v>9.3623200973704304</v>
      </c>
      <c r="M80" s="28">
        <f t="shared" si="20"/>
        <v>9.3623200973704304</v>
      </c>
      <c r="N80" s="28">
        <f t="shared" ref="N80:O80" si="21">N73*0.98</f>
        <v>9.3623200973704304</v>
      </c>
      <c r="O80" s="28">
        <f t="shared" si="21"/>
        <v>8.4871712738882898</v>
      </c>
    </row>
    <row r="81" spans="3:15" x14ac:dyDescent="0.2">
      <c r="C81" s="27" t="s">
        <v>17</v>
      </c>
      <c r="D81" s="28">
        <f t="shared" ref="D81:F83" si="22">D74*0.98</f>
        <v>2.233940608004247</v>
      </c>
      <c r="E81" s="28">
        <f t="shared" si="22"/>
        <v>2.4450908263875717</v>
      </c>
      <c r="F81" s="28">
        <f t="shared" si="22"/>
        <v>2.4450908263875717</v>
      </c>
      <c r="G81" s="28">
        <f t="shared" ref="G81:H81" si="23">G74*0.98</f>
        <v>2.4450908263875717</v>
      </c>
      <c r="H81" s="28">
        <f t="shared" si="23"/>
        <v>2.2165344068499548</v>
      </c>
      <c r="J81" s="27" t="s">
        <v>17</v>
      </c>
      <c r="K81" s="28">
        <f t="shared" ref="K81:M83" si="24">K74*0.98</f>
        <v>8.5538200973704299</v>
      </c>
      <c r="L81" s="28">
        <f t="shared" si="24"/>
        <v>9.3623200973704304</v>
      </c>
      <c r="M81" s="28">
        <f t="shared" si="24"/>
        <v>9.3623200973704304</v>
      </c>
      <c r="N81" s="28">
        <f t="shared" ref="N81:O81" si="25">N74*0.98</f>
        <v>9.3623200973704304</v>
      </c>
      <c r="O81" s="28">
        <f t="shared" si="25"/>
        <v>8.4871712738882898</v>
      </c>
    </row>
    <row r="82" spans="3:15" x14ac:dyDescent="0.2">
      <c r="C82" s="27" t="s">
        <v>24</v>
      </c>
      <c r="D82" s="28">
        <f t="shared" si="22"/>
        <v>1.7900654041367403</v>
      </c>
      <c r="E82" s="28">
        <f t="shared" si="22"/>
        <v>2.233940608004247</v>
      </c>
      <c r="F82" s="28">
        <f t="shared" si="22"/>
        <v>2.4450908263875717</v>
      </c>
      <c r="G82" s="28">
        <f t="shared" ref="G82:H82" si="26">G75*0.98</f>
        <v>2.4450908263875717</v>
      </c>
      <c r="H82" s="28">
        <f t="shared" si="26"/>
        <v>2.2165344068499548</v>
      </c>
      <c r="J82" s="27" t="s">
        <v>24</v>
      </c>
      <c r="K82" s="28">
        <f t="shared" si="24"/>
        <v>6.8542097201015908</v>
      </c>
      <c r="L82" s="28">
        <f t="shared" si="24"/>
        <v>8.5538200973704299</v>
      </c>
      <c r="M82" s="28">
        <f t="shared" si="24"/>
        <v>9.3623200973704304</v>
      </c>
      <c r="N82" s="28">
        <f t="shared" ref="N82:O82" si="27">N75*0.98</f>
        <v>9.3623200973704304</v>
      </c>
      <c r="O82" s="28">
        <f t="shared" si="27"/>
        <v>8.4871712738882898</v>
      </c>
    </row>
    <row r="83" spans="3:15" x14ac:dyDescent="0.2">
      <c r="C83" s="27" t="s">
        <v>25</v>
      </c>
      <c r="D83" s="28">
        <f t="shared" si="22"/>
        <v>1.7900654041367403</v>
      </c>
      <c r="E83" s="28">
        <f t="shared" si="22"/>
        <v>2.233940608004247</v>
      </c>
      <c r="F83" s="28">
        <f t="shared" si="22"/>
        <v>2.4450908263875717</v>
      </c>
      <c r="G83" s="28">
        <f t="shared" ref="G83:H83" si="28">G76*0.98</f>
        <v>2.4450908263875717</v>
      </c>
      <c r="H83" s="28">
        <f t="shared" si="28"/>
        <v>2.2165344068499548</v>
      </c>
      <c r="J83" s="27" t="s">
        <v>25</v>
      </c>
      <c r="K83" s="28">
        <f t="shared" si="24"/>
        <v>6.8542097201015908</v>
      </c>
      <c r="L83" s="28">
        <f t="shared" si="24"/>
        <v>8.5538200973704299</v>
      </c>
      <c r="M83" s="28">
        <f t="shared" si="24"/>
        <v>9.3623200973704304</v>
      </c>
      <c r="N83" s="28">
        <f t="shared" ref="N83:O83" si="29">N76*0.98</f>
        <v>9.3623200973704304</v>
      </c>
      <c r="O83" s="28">
        <f t="shared" si="29"/>
        <v>8.4871712738882898</v>
      </c>
    </row>
    <row r="86" spans="3:15" ht="51.75" customHeight="1" x14ac:dyDescent="0.2"/>
    <row r="99" ht="12.75" customHeight="1" x14ac:dyDescent="0.2"/>
    <row r="106" ht="12.75" customHeight="1" x14ac:dyDescent="0.2"/>
  </sheetData>
  <mergeCells count="14">
    <mergeCell ref="E8:H8"/>
    <mergeCell ref="A1:E1"/>
    <mergeCell ref="K1:L1"/>
    <mergeCell ref="I4:K4"/>
    <mergeCell ref="E6:H6"/>
    <mergeCell ref="E7:H7"/>
    <mergeCell ref="C71:C72"/>
    <mergeCell ref="D71:F71"/>
    <mergeCell ref="J71:J72"/>
    <mergeCell ref="K71:M71"/>
    <mergeCell ref="C78:C79"/>
    <mergeCell ref="D78:F78"/>
    <mergeCell ref="J78:J79"/>
    <mergeCell ref="K78:M78"/>
  </mergeCells>
  <pageMargins left="0.7" right="0.7" top="0.75" bottom="0.75" header="0.3" footer="0.3"/>
  <pageSetup paperSize="0" orientation="portrait" horizontalDpi="0" verticalDpi="0" copies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5"/>
  <sheetViews>
    <sheetView tabSelected="1" topLeftCell="A7" workbookViewId="0">
      <selection activeCell="I20" sqref="D13:I20"/>
    </sheetView>
  </sheetViews>
  <sheetFormatPr defaultRowHeight="15" x14ac:dyDescent="0.25"/>
  <cols>
    <col min="1" max="1" width="3.5703125" customWidth="1"/>
    <col min="2" max="2" width="16.28515625" customWidth="1"/>
    <col min="3" max="3" width="36.140625" customWidth="1"/>
    <col min="4" max="4" width="13.7109375" customWidth="1"/>
    <col min="5" max="5" width="13" customWidth="1"/>
    <col min="6" max="6" width="13.140625" customWidth="1"/>
    <col min="7" max="7" width="12.5703125" customWidth="1"/>
    <col min="8" max="8" width="13.42578125" customWidth="1"/>
    <col min="10" max="10" width="11.5703125" customWidth="1"/>
    <col min="11" max="12" width="11.28515625" customWidth="1"/>
  </cols>
  <sheetData>
    <row r="1" spans="1:13" ht="15.75" thickBot="1" x14ac:dyDescent="0.3">
      <c r="A1" s="40" t="s">
        <v>45</v>
      </c>
    </row>
    <row r="2" spans="1:13" ht="39" thickBot="1" x14ac:dyDescent="0.3">
      <c r="I2" s="41"/>
      <c r="J2" s="42" t="s">
        <v>46</v>
      </c>
      <c r="K2" s="42" t="s">
        <v>47</v>
      </c>
      <c r="L2" s="43" t="s">
        <v>22</v>
      </c>
      <c r="M2" s="44" t="s">
        <v>48</v>
      </c>
    </row>
    <row r="3" spans="1:13" ht="26.25" thickBot="1" x14ac:dyDescent="0.3">
      <c r="C3" s="45" t="s">
        <v>49</v>
      </c>
      <c r="D3" s="46" t="s">
        <v>50</v>
      </c>
      <c r="E3" s="46" t="s">
        <v>51</v>
      </c>
      <c r="F3" s="108" t="s">
        <v>73</v>
      </c>
      <c r="I3" s="41">
        <v>2014</v>
      </c>
      <c r="J3" s="47">
        <v>0.34</v>
      </c>
      <c r="K3" s="47">
        <v>1.25</v>
      </c>
      <c r="L3" s="48">
        <v>2.5</v>
      </c>
      <c r="M3" s="47">
        <v>13.81</v>
      </c>
    </row>
    <row r="4" spans="1:13" ht="15.75" thickBot="1" x14ac:dyDescent="0.3">
      <c r="C4" s="49" t="s">
        <v>52</v>
      </c>
      <c r="D4" s="50">
        <v>938</v>
      </c>
      <c r="E4" s="51">
        <v>5.2</v>
      </c>
      <c r="F4" s="109">
        <f>D4/$D$23</f>
        <v>0.93799999999999994</v>
      </c>
      <c r="I4" s="52">
        <v>2015</v>
      </c>
      <c r="J4" s="53">
        <v>0.34</v>
      </c>
      <c r="K4" s="53">
        <v>0.9</v>
      </c>
      <c r="L4" s="48">
        <v>2.5</v>
      </c>
      <c r="M4" s="53">
        <v>10.86</v>
      </c>
    </row>
    <row r="5" spans="1:13" ht="15.75" thickBot="1" x14ac:dyDescent="0.3">
      <c r="C5" s="49" t="s">
        <v>53</v>
      </c>
      <c r="D5" s="54">
        <v>5950</v>
      </c>
      <c r="E5" s="51">
        <v>1.7</v>
      </c>
      <c r="F5" s="109">
        <f t="shared" ref="F5:F7" si="0">D5/$D$23</f>
        <v>5.95</v>
      </c>
      <c r="I5" s="52">
        <v>2016</v>
      </c>
      <c r="J5" s="53">
        <v>0.34</v>
      </c>
      <c r="K5" s="53">
        <v>0.8</v>
      </c>
      <c r="L5" s="48">
        <v>2.5</v>
      </c>
      <c r="M5" s="53">
        <v>8.6</v>
      </c>
    </row>
    <row r="6" spans="1:13" ht="15.75" thickBot="1" x14ac:dyDescent="0.3">
      <c r="C6" s="49" t="s">
        <v>42</v>
      </c>
      <c r="D6" s="54">
        <v>1825</v>
      </c>
      <c r="E6" s="51">
        <v>4.4000000000000004</v>
      </c>
      <c r="F6" s="109">
        <f t="shared" si="0"/>
        <v>1.825</v>
      </c>
      <c r="I6" s="52">
        <v>2017</v>
      </c>
      <c r="J6" s="53">
        <v>0.34</v>
      </c>
      <c r="K6" s="53">
        <v>0.7</v>
      </c>
      <c r="L6" s="48">
        <v>2.5</v>
      </c>
      <c r="M6" s="53">
        <v>7.74</v>
      </c>
    </row>
    <row r="7" spans="1:13" ht="15.75" thickBot="1" x14ac:dyDescent="0.3">
      <c r="C7" s="49" t="s">
        <v>54</v>
      </c>
      <c r="D7" s="54">
        <v>1000</v>
      </c>
      <c r="E7" s="51">
        <v>5.2</v>
      </c>
      <c r="F7" s="110">
        <f t="shared" si="0"/>
        <v>1</v>
      </c>
      <c r="I7" s="52">
        <v>2018</v>
      </c>
      <c r="J7" s="53">
        <v>0.34</v>
      </c>
      <c r="K7" s="53">
        <v>0.6</v>
      </c>
      <c r="L7" s="48">
        <v>2.5</v>
      </c>
      <c r="M7" s="53">
        <v>6.96</v>
      </c>
    </row>
    <row r="8" spans="1:13" ht="15.75" thickBot="1" x14ac:dyDescent="0.3">
      <c r="C8" s="55"/>
      <c r="I8" s="52">
        <v>2019</v>
      </c>
      <c r="J8" s="53">
        <v>0.34</v>
      </c>
      <c r="K8" s="53">
        <v>0.6</v>
      </c>
      <c r="L8" s="48">
        <v>2.5</v>
      </c>
      <c r="M8" s="53">
        <v>6.27</v>
      </c>
    </row>
    <row r="9" spans="1:13" ht="26.25" thickBot="1" x14ac:dyDescent="0.3">
      <c r="D9" s="56"/>
      <c r="E9" s="56"/>
      <c r="F9" s="56"/>
      <c r="G9" s="56"/>
      <c r="H9" s="56"/>
      <c r="I9" s="41" t="s">
        <v>55</v>
      </c>
      <c r="J9" s="53">
        <v>0.34</v>
      </c>
      <c r="K9" s="57" t="s">
        <v>56</v>
      </c>
      <c r="L9" s="48">
        <v>2.5</v>
      </c>
      <c r="M9" s="53">
        <v>5.64</v>
      </c>
    </row>
    <row r="10" spans="1:13" ht="15.75" thickBot="1" x14ac:dyDescent="0.3">
      <c r="B10" s="58" t="s">
        <v>57</v>
      </c>
    </row>
    <row r="11" spans="1:13" x14ac:dyDescent="0.25">
      <c r="B11" s="59" t="s">
        <v>58</v>
      </c>
      <c r="C11" s="60" t="s">
        <v>59</v>
      </c>
      <c r="D11" s="59" t="s">
        <v>60</v>
      </c>
      <c r="E11" s="61"/>
      <c r="F11" s="60"/>
      <c r="G11" s="59" t="s">
        <v>61</v>
      </c>
      <c r="H11" s="61"/>
      <c r="I11" s="62"/>
    </row>
    <row r="12" spans="1:13" ht="39" thickBot="1" x14ac:dyDescent="0.3">
      <c r="B12" s="63"/>
      <c r="C12" s="64"/>
      <c r="D12" s="65" t="s">
        <v>28</v>
      </c>
      <c r="E12" s="66" t="s">
        <v>33</v>
      </c>
      <c r="F12" s="67" t="s">
        <v>40</v>
      </c>
      <c r="G12" s="65" t="s">
        <v>28</v>
      </c>
      <c r="H12" s="66" t="s">
        <v>33</v>
      </c>
      <c r="I12" s="68" t="s">
        <v>40</v>
      </c>
    </row>
    <row r="13" spans="1:13" ht="25.5" x14ac:dyDescent="0.25">
      <c r="B13" s="69" t="s">
        <v>52</v>
      </c>
      <c r="C13" s="70" t="s">
        <v>62</v>
      </c>
      <c r="D13" s="71">
        <f>D33</f>
        <v>1.1159282694885519</v>
      </c>
      <c r="E13" s="72">
        <f>O$33</f>
        <v>1.0689524539337993</v>
      </c>
      <c r="F13" s="73">
        <f>Z$33</f>
        <v>0.82178920039246917</v>
      </c>
      <c r="G13" s="74">
        <f>D34</f>
        <v>0.25063503367692691</v>
      </c>
      <c r="H13" s="72">
        <f>O$34</f>
        <v>0.24847293722963726</v>
      </c>
      <c r="I13" s="75">
        <f>Z$34</f>
        <v>0.23299372571327737</v>
      </c>
    </row>
    <row r="14" spans="1:13" x14ac:dyDescent="0.25">
      <c r="B14" s="76"/>
      <c r="C14" s="77" t="s">
        <v>63</v>
      </c>
      <c r="D14" s="78">
        <f>E33</f>
        <v>2.4609014240200304</v>
      </c>
      <c r="E14" s="79">
        <f>P$33</f>
        <v>2.136300219984447</v>
      </c>
      <c r="F14" s="80">
        <f>AA$33</f>
        <v>1.5349240935318269</v>
      </c>
      <c r="G14" s="81">
        <f>E34</f>
        <v>0.55271304451095393</v>
      </c>
      <c r="H14" s="79">
        <f>P$34</f>
        <v>0.49657287235782815</v>
      </c>
      <c r="I14" s="82">
        <f>AA$34</f>
        <v>0.43518177540938713</v>
      </c>
    </row>
    <row r="15" spans="1:13" ht="25.5" x14ac:dyDescent="0.25">
      <c r="B15" s="76" t="s">
        <v>53</v>
      </c>
      <c r="C15" s="77" t="s">
        <v>62</v>
      </c>
      <c r="D15" s="78">
        <f>F33</f>
        <v>2.8781895861008819</v>
      </c>
      <c r="E15" s="79">
        <f>Q$33</f>
        <v>2.8781895861008819</v>
      </c>
      <c r="F15" s="80">
        <f>AB$33</f>
        <v>2.8781895861008819</v>
      </c>
      <c r="G15" s="81">
        <f>F34</f>
        <v>1.8133015112797719</v>
      </c>
      <c r="H15" s="79">
        <f>Q$34</f>
        <v>1.8133015112797719</v>
      </c>
      <c r="I15" s="82">
        <f>AB$34</f>
        <v>1.8133015112797719</v>
      </c>
    </row>
    <row r="16" spans="1:13" x14ac:dyDescent="0.25">
      <c r="B16" s="76"/>
      <c r="C16" s="77" t="s">
        <v>63</v>
      </c>
      <c r="D16" s="78">
        <f>G33</f>
        <v>9.2651307536672096</v>
      </c>
      <c r="E16" s="79">
        <f>R$33</f>
        <v>7.2426089662508639</v>
      </c>
      <c r="F16" s="80">
        <f>AC$33</f>
        <v>6.3960826173976635</v>
      </c>
      <c r="G16" s="81">
        <f>G34</f>
        <v>5.8371678081808529</v>
      </c>
      <c r="H16" s="79">
        <f>R$34</f>
        <v>4.5629495178260981</v>
      </c>
      <c r="I16" s="82">
        <f>AC$34</f>
        <v>4.0296255439202833</v>
      </c>
    </row>
    <row r="17" spans="2:33" ht="25.5" x14ac:dyDescent="0.25">
      <c r="B17" s="76" t="s">
        <v>42</v>
      </c>
      <c r="C17" s="77" t="s">
        <v>62</v>
      </c>
      <c r="D17" s="78">
        <f>H33</f>
        <v>2.0578110618114431</v>
      </c>
      <c r="E17" s="79">
        <f>S$33</f>
        <v>2.0578110618114431</v>
      </c>
      <c r="F17" s="80">
        <f>AD$33</f>
        <v>1.8654558644924975</v>
      </c>
      <c r="G17" s="81">
        <f>H34</f>
        <v>0.53563214751204247</v>
      </c>
      <c r="H17" s="79">
        <f>S$34</f>
        <v>0.53563214751204247</v>
      </c>
      <c r="I17" s="82">
        <f>AD$34</f>
        <v>0.52889416387343013</v>
      </c>
    </row>
    <row r="18" spans="2:33" x14ac:dyDescent="0.25">
      <c r="B18" s="76"/>
      <c r="C18" s="77" t="s">
        <v>63</v>
      </c>
      <c r="D18" s="78">
        <f>I33</f>
        <v>5.0975321262932818</v>
      </c>
      <c r="E18" s="79">
        <f>T$33</f>
        <v>4.3528693969761409</v>
      </c>
      <c r="F18" s="80">
        <f>AE$33</f>
        <v>3.6135903931351541</v>
      </c>
      <c r="G18" s="81">
        <f>I34</f>
        <v>1.3268477998240464</v>
      </c>
      <c r="H18" s="79">
        <f>T$34</f>
        <v>1.133017907333719</v>
      </c>
      <c r="I18" s="82">
        <f>AE$34</f>
        <v>1.0245253752375567</v>
      </c>
    </row>
    <row r="19" spans="2:33" ht="25.5" x14ac:dyDescent="0.25">
      <c r="B19" s="76" t="s">
        <v>54</v>
      </c>
      <c r="C19" s="77" t="s">
        <v>62</v>
      </c>
      <c r="D19" s="78">
        <f>J33</f>
        <v>1.1896889866615692</v>
      </c>
      <c r="E19" s="79">
        <f>U$33</f>
        <v>1.1396081598441359</v>
      </c>
      <c r="F19" s="80">
        <f>AF$33</f>
        <v>0.87610788954421037</v>
      </c>
      <c r="G19" s="81">
        <f>J34</f>
        <v>0.26720152844022066</v>
      </c>
      <c r="H19" s="79">
        <f>U$34</f>
        <v>0.26489652156677745</v>
      </c>
      <c r="I19" s="82">
        <f>AF$34</f>
        <v>0.24839416387343011</v>
      </c>
    </row>
    <row r="20" spans="2:33" ht="15.75" thickBot="1" x14ac:dyDescent="0.3">
      <c r="B20" s="83"/>
      <c r="C20" s="84" t="s">
        <v>63</v>
      </c>
      <c r="D20" s="85">
        <f>K33</f>
        <v>2.6235622857356398</v>
      </c>
      <c r="E20" s="86">
        <f>V$33</f>
        <v>2.2775055650154017</v>
      </c>
      <c r="F20" s="87">
        <f>AG$33</f>
        <v>1.6363796306309453</v>
      </c>
      <c r="G20" s="88">
        <f>K34</f>
        <v>0.58924631610975886</v>
      </c>
      <c r="H20" s="86">
        <f>V$34</f>
        <v>0.52939538630898519</v>
      </c>
      <c r="I20" s="89">
        <f>AG$34</f>
        <v>0.46394645566032738</v>
      </c>
    </row>
    <row r="21" spans="2:33" ht="15.75" thickBot="1" x14ac:dyDescent="0.3">
      <c r="C21" s="55"/>
    </row>
    <row r="22" spans="2:33" ht="15.75" thickBot="1" x14ac:dyDescent="0.3">
      <c r="C22" s="90" t="s">
        <v>64</v>
      </c>
      <c r="D22" s="91">
        <v>5.2299999999999999E-2</v>
      </c>
      <c r="N22" s="90" t="s">
        <v>64</v>
      </c>
      <c r="O22" s="91">
        <v>5.2299999999999999E-2</v>
      </c>
      <c r="Y22" s="90" t="s">
        <v>64</v>
      </c>
      <c r="Z22" s="91">
        <v>5.2299999999999999E-2</v>
      </c>
    </row>
    <row r="23" spans="2:33" s="92" customFormat="1" ht="15.75" thickBot="1" x14ac:dyDescent="0.3">
      <c r="C23" s="93" t="s">
        <v>65</v>
      </c>
      <c r="D23" s="94">
        <v>1000</v>
      </c>
      <c r="E23" s="92" t="s">
        <v>66</v>
      </c>
      <c r="H23" s="95">
        <v>8000</v>
      </c>
      <c r="I23" s="92" t="s">
        <v>22</v>
      </c>
      <c r="N23" s="93" t="s">
        <v>65</v>
      </c>
      <c r="O23" s="94">
        <v>1000</v>
      </c>
      <c r="P23" s="92" t="s">
        <v>66</v>
      </c>
      <c r="S23" s="95">
        <v>8000</v>
      </c>
      <c r="T23" s="92" t="s">
        <v>22</v>
      </c>
      <c r="Y23" s="93" t="s">
        <v>65</v>
      </c>
      <c r="Z23" s="94">
        <v>1000</v>
      </c>
      <c r="AA23" s="92" t="s">
        <v>66</v>
      </c>
      <c r="AD23" s="95">
        <v>8000</v>
      </c>
      <c r="AE23" s="92" t="s">
        <v>22</v>
      </c>
    </row>
    <row r="24" spans="2:33" s="92" customFormat="1" x14ac:dyDescent="0.25">
      <c r="C24" s="92" t="s">
        <v>2</v>
      </c>
      <c r="D24" s="92">
        <f>$E$4</f>
        <v>5.2</v>
      </c>
      <c r="E24" s="92">
        <f>$E$4</f>
        <v>5.2</v>
      </c>
      <c r="F24" s="96">
        <f>$E$5</f>
        <v>1.7</v>
      </c>
      <c r="G24" s="96">
        <f>$E$5</f>
        <v>1.7</v>
      </c>
      <c r="H24" s="96">
        <f>$E$6</f>
        <v>4.4000000000000004</v>
      </c>
      <c r="I24" s="96">
        <f>$E$6</f>
        <v>4.4000000000000004</v>
      </c>
      <c r="J24" s="92">
        <f>$E$7</f>
        <v>5.2</v>
      </c>
      <c r="K24" s="92">
        <f>$E$7</f>
        <v>5.2</v>
      </c>
      <c r="N24" s="92" t="s">
        <v>2</v>
      </c>
      <c r="O24" s="92">
        <v>5</v>
      </c>
      <c r="P24" s="92">
        <v>5</v>
      </c>
      <c r="Q24" s="96">
        <f>$E$5</f>
        <v>1.7</v>
      </c>
      <c r="R24" s="96">
        <f>$E$5</f>
        <v>1.7</v>
      </c>
      <c r="S24" s="96">
        <f>$E$6</f>
        <v>4.4000000000000004</v>
      </c>
      <c r="T24" s="96">
        <f>$E$6</f>
        <v>4.4000000000000004</v>
      </c>
      <c r="U24" s="92">
        <v>5</v>
      </c>
      <c r="V24" s="92">
        <v>5</v>
      </c>
      <c r="Y24" s="92" t="s">
        <v>2</v>
      </c>
      <c r="Z24" s="92">
        <v>4</v>
      </c>
      <c r="AA24" s="92">
        <v>4</v>
      </c>
      <c r="AB24" s="96">
        <f>$E$5</f>
        <v>1.7</v>
      </c>
      <c r="AC24" s="96">
        <f>$E$5</f>
        <v>1.7</v>
      </c>
      <c r="AD24" s="96">
        <v>4</v>
      </c>
      <c r="AE24" s="96">
        <v>4</v>
      </c>
      <c r="AF24" s="92">
        <v>4</v>
      </c>
      <c r="AG24" s="92">
        <v>4</v>
      </c>
    </row>
    <row r="25" spans="2:33" s="92" customFormat="1" ht="33" customHeight="1" x14ac:dyDescent="0.25">
      <c r="B25" s="92" t="s">
        <v>67</v>
      </c>
      <c r="C25" s="97" t="s">
        <v>8</v>
      </c>
      <c r="D25" s="98" t="s">
        <v>52</v>
      </c>
      <c r="E25" s="98"/>
      <c r="F25" s="98" t="s">
        <v>53</v>
      </c>
      <c r="G25" s="98"/>
      <c r="H25" s="98" t="s">
        <v>42</v>
      </c>
      <c r="I25" s="98"/>
      <c r="J25" s="98" t="s">
        <v>54</v>
      </c>
      <c r="K25" s="98"/>
      <c r="L25" s="99"/>
      <c r="M25" s="92" t="s">
        <v>67</v>
      </c>
      <c r="N25" s="97" t="s">
        <v>8</v>
      </c>
      <c r="O25" s="98" t="s">
        <v>52</v>
      </c>
      <c r="P25" s="98"/>
      <c r="Q25" s="98" t="s">
        <v>53</v>
      </c>
      <c r="R25" s="98"/>
      <c r="S25" s="98" t="s">
        <v>42</v>
      </c>
      <c r="T25" s="98"/>
      <c r="U25" s="98" t="s">
        <v>54</v>
      </c>
      <c r="V25" s="98"/>
      <c r="X25" s="92" t="s">
        <v>67</v>
      </c>
      <c r="Y25" s="97" t="s">
        <v>8</v>
      </c>
      <c r="Z25" s="98" t="s">
        <v>52</v>
      </c>
      <c r="AA25" s="98"/>
      <c r="AB25" s="98" t="s">
        <v>53</v>
      </c>
      <c r="AC25" s="98"/>
      <c r="AD25" s="98" t="s">
        <v>42</v>
      </c>
      <c r="AE25" s="98"/>
      <c r="AF25" s="98" t="s">
        <v>54</v>
      </c>
      <c r="AG25" s="98"/>
    </row>
    <row r="26" spans="2:33" s="92" customFormat="1" ht="29.25" customHeight="1" x14ac:dyDescent="0.25">
      <c r="B26" s="92">
        <v>2014</v>
      </c>
      <c r="C26" s="97"/>
      <c r="D26" s="100" t="s">
        <v>68</v>
      </c>
      <c r="E26" s="100" t="s">
        <v>69</v>
      </c>
      <c r="F26" s="100" t="s">
        <v>68</v>
      </c>
      <c r="G26" s="100" t="s">
        <v>69</v>
      </c>
      <c r="H26" s="100" t="s">
        <v>70</v>
      </c>
      <c r="I26" s="100" t="s">
        <v>4</v>
      </c>
      <c r="J26" s="100" t="s">
        <v>70</v>
      </c>
      <c r="K26" s="100" t="s">
        <v>4</v>
      </c>
      <c r="L26" s="101"/>
      <c r="M26" s="92">
        <v>2015</v>
      </c>
      <c r="N26" s="97"/>
      <c r="O26" s="100" t="s">
        <v>68</v>
      </c>
      <c r="P26" s="100" t="s">
        <v>69</v>
      </c>
      <c r="Q26" s="100" t="s">
        <v>68</v>
      </c>
      <c r="R26" s="100" t="s">
        <v>69</v>
      </c>
      <c r="S26" s="100" t="s">
        <v>70</v>
      </c>
      <c r="T26" s="100" t="s">
        <v>4</v>
      </c>
      <c r="U26" s="100" t="s">
        <v>70</v>
      </c>
      <c r="V26" s="100" t="s">
        <v>4</v>
      </c>
      <c r="X26" s="92">
        <v>2016</v>
      </c>
      <c r="Y26" s="97"/>
      <c r="Z26" s="100" t="s">
        <v>68</v>
      </c>
      <c r="AA26" s="100" t="s">
        <v>69</v>
      </c>
      <c r="AB26" s="100" t="s">
        <v>68</v>
      </c>
      <c r="AC26" s="100" t="s">
        <v>69</v>
      </c>
      <c r="AD26" s="100" t="s">
        <v>70</v>
      </c>
      <c r="AE26" s="100" t="s">
        <v>4</v>
      </c>
      <c r="AF26" s="100" t="s">
        <v>70</v>
      </c>
      <c r="AG26" s="100" t="s">
        <v>4</v>
      </c>
    </row>
    <row r="27" spans="2:33" s="92" customFormat="1" x14ac:dyDescent="0.25">
      <c r="C27" s="102">
        <v>2014</v>
      </c>
      <c r="D27" s="103">
        <v>0</v>
      </c>
      <c r="E27" s="103">
        <v>0</v>
      </c>
      <c r="F27" s="103">
        <f>($J3*$F$5)-J3</f>
        <v>1.6830000000000001</v>
      </c>
      <c r="G27" s="103">
        <f>($K3*$F$5)-K3</f>
        <v>6.1875</v>
      </c>
      <c r="H27" s="103">
        <f>($J3*$F$6)-J3</f>
        <v>0.28050000000000003</v>
      </c>
      <c r="I27" s="103">
        <f>($K3*$F$6)-K3</f>
        <v>1.03125</v>
      </c>
      <c r="J27" s="103">
        <f>($J3*$F$7)-J3</f>
        <v>0</v>
      </c>
      <c r="K27" s="103">
        <f>($K3*$F$7)-K3</f>
        <v>0</v>
      </c>
      <c r="L27" s="104"/>
      <c r="N27" s="102">
        <f>M26</f>
        <v>2015</v>
      </c>
      <c r="O27" s="103">
        <v>0</v>
      </c>
      <c r="P27" s="103">
        <v>0</v>
      </c>
      <c r="Q27" s="103">
        <f>($J4*$F$5)-J4</f>
        <v>1.6830000000000001</v>
      </c>
      <c r="R27" s="103">
        <f>($K4*$F$5)-K4</f>
        <v>4.4550000000000001</v>
      </c>
      <c r="S27" s="103">
        <f>($J4*$F$6)-J4</f>
        <v>0.28050000000000003</v>
      </c>
      <c r="T27" s="103">
        <f>($K4*$F$6)-K4</f>
        <v>0.74250000000000005</v>
      </c>
      <c r="U27" s="103">
        <f>($J4*$F$7)-J4</f>
        <v>0</v>
      </c>
      <c r="V27" s="103">
        <f>($K4*$F$7)-K4</f>
        <v>0</v>
      </c>
      <c r="Y27" s="102">
        <f>X26</f>
        <v>2016</v>
      </c>
      <c r="Z27" s="103">
        <v>0</v>
      </c>
      <c r="AA27" s="103">
        <v>0</v>
      </c>
      <c r="AB27" s="103">
        <f>($J5*$F$5)-J5</f>
        <v>1.6830000000000001</v>
      </c>
      <c r="AC27" s="103">
        <f>($K5*$F$5)-K5</f>
        <v>3.9600000000000009</v>
      </c>
      <c r="AD27" s="103">
        <f>($J5*$F$6)-J5</f>
        <v>0.28050000000000003</v>
      </c>
      <c r="AE27" s="103">
        <f>($K5*$F$6)-K5</f>
        <v>0.65999999999999992</v>
      </c>
      <c r="AF27" s="103">
        <f>($J5*$F$7)-J5</f>
        <v>0</v>
      </c>
      <c r="AG27" s="103">
        <f>($K5*$F$7)-K5</f>
        <v>0</v>
      </c>
    </row>
    <row r="28" spans="2:33" s="92" customFormat="1" x14ac:dyDescent="0.25">
      <c r="C28" s="102">
        <f>C27+1</f>
        <v>2015</v>
      </c>
      <c r="D28" s="103">
        <f>$J4*$F$4</f>
        <v>0.31891999999999998</v>
      </c>
      <c r="E28" s="103">
        <f>$K4*$F$4</f>
        <v>0.84419999999999995</v>
      </c>
      <c r="F28" s="103">
        <f>($J4*$F$5)*0.7</f>
        <v>1.4160999999999999</v>
      </c>
      <c r="G28" s="103">
        <f>($K4*$F$5)*0.7</f>
        <v>3.7484999999999999</v>
      </c>
      <c r="H28" s="103">
        <f>$J4*$F$6</f>
        <v>0.62050000000000005</v>
      </c>
      <c r="I28" s="103">
        <f>$K4*$F$6</f>
        <v>1.6425000000000001</v>
      </c>
      <c r="J28" s="103">
        <f>$J4*$F$7</f>
        <v>0.34</v>
      </c>
      <c r="K28" s="103">
        <f>$K4*$F$7</f>
        <v>0.9</v>
      </c>
      <c r="L28" s="104"/>
      <c r="N28" s="102">
        <f>N27+1</f>
        <v>2016</v>
      </c>
      <c r="O28" s="103">
        <f>$J5*$F$4</f>
        <v>0.31891999999999998</v>
      </c>
      <c r="P28" s="103">
        <f>$K5*$F$4</f>
        <v>0.75039999999999996</v>
      </c>
      <c r="Q28" s="103">
        <f>($J5*$F$5)*0.7</f>
        <v>1.4160999999999999</v>
      </c>
      <c r="R28" s="103">
        <f>($K5*$F$5)*0.7</f>
        <v>3.3320000000000003</v>
      </c>
      <c r="S28" s="103">
        <f>$J5*$F$6</f>
        <v>0.62050000000000005</v>
      </c>
      <c r="T28" s="103">
        <f>$K5*$F$6</f>
        <v>1.46</v>
      </c>
      <c r="U28" s="103">
        <f>$J5*$F$7</f>
        <v>0.34</v>
      </c>
      <c r="V28" s="103">
        <f>$K5*$F$7</f>
        <v>0.8</v>
      </c>
      <c r="Y28" s="102">
        <f>Y27+1</f>
        <v>2017</v>
      </c>
      <c r="Z28" s="103">
        <f>$J6*$F$4</f>
        <v>0.31891999999999998</v>
      </c>
      <c r="AA28" s="103">
        <f>$K6*$F$4</f>
        <v>0.65659999999999996</v>
      </c>
      <c r="AB28" s="103">
        <f>($J6*$F$5)*0.7</f>
        <v>1.4160999999999999</v>
      </c>
      <c r="AC28" s="103">
        <f>($K6*$F$5)*0.7</f>
        <v>2.9154999999999998</v>
      </c>
      <c r="AD28" s="103">
        <f>$J6*$F$6</f>
        <v>0.62050000000000005</v>
      </c>
      <c r="AE28" s="103">
        <f>$K6*$F$6</f>
        <v>1.2774999999999999</v>
      </c>
      <c r="AF28" s="103">
        <f>$J6*$F$7</f>
        <v>0.34</v>
      </c>
      <c r="AG28" s="103">
        <f>$K6*$F$7</f>
        <v>0.7</v>
      </c>
    </row>
    <row r="29" spans="2:33" s="92" customFormat="1" x14ac:dyDescent="0.25">
      <c r="C29" s="102">
        <f t="shared" ref="C29:C32" si="1">C28+1</f>
        <v>2016</v>
      </c>
      <c r="D29" s="103">
        <f>$J5*$F$4</f>
        <v>0.31891999999999998</v>
      </c>
      <c r="E29" s="103">
        <f>$K5*$F$4</f>
        <v>0.75039999999999996</v>
      </c>
      <c r="F29" s="103"/>
      <c r="G29" s="103"/>
      <c r="H29" s="103">
        <f>$J5*$F$6</f>
        <v>0.62050000000000005</v>
      </c>
      <c r="I29" s="103">
        <f>$K5*$F$6</f>
        <v>1.46</v>
      </c>
      <c r="J29" s="103">
        <f>$J5*$F$7</f>
        <v>0.34</v>
      </c>
      <c r="K29" s="103">
        <f>$K5*$F$7</f>
        <v>0.8</v>
      </c>
      <c r="L29" s="104"/>
      <c r="N29" s="102">
        <f t="shared" ref="N29:N32" si="2">N28+1</f>
        <v>2017</v>
      </c>
      <c r="O29" s="103">
        <f>$J6*$F$4</f>
        <v>0.31891999999999998</v>
      </c>
      <c r="P29" s="103">
        <f>$K6*$F$4</f>
        <v>0.65659999999999996</v>
      </c>
      <c r="Q29" s="103"/>
      <c r="R29" s="103"/>
      <c r="S29" s="103">
        <f>$J6*$F$6</f>
        <v>0.62050000000000005</v>
      </c>
      <c r="T29" s="103">
        <f>$K6*$F$6</f>
        <v>1.2774999999999999</v>
      </c>
      <c r="U29" s="103">
        <f>$J6*$F$7</f>
        <v>0.34</v>
      </c>
      <c r="V29" s="103">
        <f>$K6*$F$7</f>
        <v>0.7</v>
      </c>
      <c r="Y29" s="102">
        <f t="shared" ref="Y29:Y32" si="3">Y28+1</f>
        <v>2018</v>
      </c>
      <c r="Z29" s="103">
        <f>$J7*$F$4</f>
        <v>0.31891999999999998</v>
      </c>
      <c r="AA29" s="103">
        <f>$K7*$F$4</f>
        <v>0.56279999999999997</v>
      </c>
      <c r="AB29" s="103"/>
      <c r="AC29" s="103"/>
      <c r="AD29" s="103">
        <f>$J7*$F$6</f>
        <v>0.62050000000000005</v>
      </c>
      <c r="AE29" s="103">
        <f>$K7*$F$6</f>
        <v>1.095</v>
      </c>
      <c r="AF29" s="103">
        <f>$J7*$F$7</f>
        <v>0.34</v>
      </c>
      <c r="AG29" s="103">
        <f>$K7*$F$7</f>
        <v>0.6</v>
      </c>
    </row>
    <row r="30" spans="2:33" s="92" customFormat="1" x14ac:dyDescent="0.25">
      <c r="C30" s="102">
        <f t="shared" si="1"/>
        <v>2017</v>
      </c>
      <c r="D30" s="103">
        <f>$J6*$F$4</f>
        <v>0.31891999999999998</v>
      </c>
      <c r="E30" s="103">
        <f>$K6*$F$4</f>
        <v>0.65659999999999996</v>
      </c>
      <c r="F30" s="103"/>
      <c r="G30" s="103"/>
      <c r="H30" s="103">
        <f>$J6*$F$6</f>
        <v>0.62050000000000005</v>
      </c>
      <c r="I30" s="103">
        <f>$K6*$F$6</f>
        <v>1.2774999999999999</v>
      </c>
      <c r="J30" s="103">
        <f>$J6*$F$7</f>
        <v>0.34</v>
      </c>
      <c r="K30" s="103">
        <f>$K6*$F$7</f>
        <v>0.7</v>
      </c>
      <c r="L30" s="104"/>
      <c r="N30" s="102">
        <f t="shared" si="2"/>
        <v>2018</v>
      </c>
      <c r="O30" s="103">
        <f>$J7*$F$4</f>
        <v>0.31891999999999998</v>
      </c>
      <c r="P30" s="103">
        <f>$K7*$F$4</f>
        <v>0.56279999999999997</v>
      </c>
      <c r="Q30" s="103"/>
      <c r="R30" s="103"/>
      <c r="S30" s="103">
        <f>$J7*$F$6</f>
        <v>0.62050000000000005</v>
      </c>
      <c r="T30" s="103">
        <f>$K7*$F$6</f>
        <v>1.095</v>
      </c>
      <c r="U30" s="103">
        <f>$J7*$F$7</f>
        <v>0.34</v>
      </c>
      <c r="V30" s="103">
        <f>$K7*$F$7</f>
        <v>0.6</v>
      </c>
      <c r="Y30" s="102">
        <f t="shared" si="3"/>
        <v>2019</v>
      </c>
      <c r="Z30" s="103">
        <f>$J8*$F$4</f>
        <v>0.31891999999999998</v>
      </c>
      <c r="AA30" s="103">
        <f>$K8*$F$4</f>
        <v>0.56279999999999997</v>
      </c>
      <c r="AB30" s="103"/>
      <c r="AC30" s="103"/>
      <c r="AD30" s="103">
        <f>$J8*$F$6</f>
        <v>0.62050000000000005</v>
      </c>
      <c r="AE30" s="103">
        <f>$K8*$F$6</f>
        <v>1.095</v>
      </c>
      <c r="AF30" s="103">
        <f>$J8*$F$7</f>
        <v>0.34</v>
      </c>
      <c r="AG30" s="103">
        <f>$K8*$F$7</f>
        <v>0.6</v>
      </c>
    </row>
    <row r="31" spans="2:33" s="92" customFormat="1" x14ac:dyDescent="0.25">
      <c r="C31" s="102">
        <f t="shared" si="1"/>
        <v>2018</v>
      </c>
      <c r="D31" s="103">
        <f>$J7*$F$4</f>
        <v>0.31891999999999998</v>
      </c>
      <c r="E31" s="103">
        <f>$K7*$F$4</f>
        <v>0.56279999999999997</v>
      </c>
      <c r="F31" s="103"/>
      <c r="G31" s="103"/>
      <c r="H31" s="103">
        <f>($J7*$F$6)*0.4</f>
        <v>0.24820000000000003</v>
      </c>
      <c r="I31" s="103">
        <f>($K7*$F$6)*0.4</f>
        <v>0.438</v>
      </c>
      <c r="J31" s="103">
        <f>$J7*$F$7</f>
        <v>0.34</v>
      </c>
      <c r="K31" s="103">
        <f>$K7*$F$7</f>
        <v>0.6</v>
      </c>
      <c r="L31" s="104"/>
      <c r="N31" s="102">
        <f t="shared" si="2"/>
        <v>2019</v>
      </c>
      <c r="O31" s="103">
        <f>$J8*$F$4</f>
        <v>0.31891999999999998</v>
      </c>
      <c r="P31" s="103">
        <f>$K8*$F$4</f>
        <v>0.56279999999999997</v>
      </c>
      <c r="Q31" s="103"/>
      <c r="R31" s="103"/>
      <c r="S31" s="103">
        <f>($J8*$F$6)*0.4</f>
        <v>0.24820000000000003</v>
      </c>
      <c r="T31" s="103">
        <f>($K8*$F$6)*0.4</f>
        <v>0.438</v>
      </c>
      <c r="U31" s="103">
        <f>$J8*$F$7</f>
        <v>0.34</v>
      </c>
      <c r="V31" s="103">
        <f>$K8*$F$7</f>
        <v>0.6</v>
      </c>
      <c r="Y31" s="102">
        <f t="shared" si="3"/>
        <v>2020</v>
      </c>
      <c r="Z31" s="104"/>
      <c r="AA31" s="104"/>
      <c r="AB31" s="104"/>
      <c r="AC31" s="104"/>
      <c r="AD31" s="104"/>
      <c r="AE31" s="104"/>
      <c r="AF31" s="104"/>
      <c r="AG31" s="104"/>
    </row>
    <row r="32" spans="2:33" s="92" customFormat="1" x14ac:dyDescent="0.25">
      <c r="C32" s="102">
        <f t="shared" si="1"/>
        <v>2019</v>
      </c>
      <c r="D32" s="103">
        <f>($J8*$F$4)*0.2</f>
        <v>6.3783999999999993E-2</v>
      </c>
      <c r="E32" s="103">
        <f>($K8*$F$4)*0.2</f>
        <v>0.11255999999999999</v>
      </c>
      <c r="F32" s="103"/>
      <c r="G32" s="103"/>
      <c r="H32" s="103"/>
      <c r="I32" s="103"/>
      <c r="J32" s="103">
        <f>($J8*$F$7)*0.2</f>
        <v>6.8000000000000005E-2</v>
      </c>
      <c r="K32" s="103">
        <f>($K8*$F$7)*0.2</f>
        <v>0.12</v>
      </c>
      <c r="L32" s="104"/>
      <c r="N32" s="102">
        <f t="shared" si="2"/>
        <v>2020</v>
      </c>
      <c r="O32" s="104"/>
      <c r="P32" s="104"/>
      <c r="Q32" s="104"/>
      <c r="R32" s="104"/>
      <c r="S32" s="104"/>
      <c r="T32" s="104"/>
      <c r="U32" s="104"/>
      <c r="V32" s="104"/>
      <c r="Y32" s="102">
        <f t="shared" si="3"/>
        <v>2021</v>
      </c>
      <c r="Z32" s="104"/>
      <c r="AA32" s="104"/>
      <c r="AB32" s="104"/>
      <c r="AC32" s="104"/>
      <c r="AD32" s="104"/>
      <c r="AE32" s="104"/>
      <c r="AF32" s="104"/>
      <c r="AG32" s="104"/>
    </row>
    <row r="33" spans="3:33" s="92" customFormat="1" x14ac:dyDescent="0.25">
      <c r="C33" s="105" t="s">
        <v>71</v>
      </c>
      <c r="D33" s="104">
        <f>NPV($D$22,D27:D32)</f>
        <v>1.1159282694885519</v>
      </c>
      <c r="E33" s="104">
        <f>NPV($D$22,E27:E32)</f>
        <v>2.4609014240200304</v>
      </c>
      <c r="F33" s="104">
        <f>NPV($D$22,F27:F32)</f>
        <v>2.8781895861008819</v>
      </c>
      <c r="G33" s="104">
        <f>NPV($D$22,G27:G32)</f>
        <v>9.2651307536672096</v>
      </c>
      <c r="H33" s="104">
        <f>NPV($D$22,H27:H32)</f>
        <v>2.0578110618114431</v>
      </c>
      <c r="I33" s="104">
        <f>NPV($D$22,I27:I32)</f>
        <v>5.0975321262932818</v>
      </c>
      <c r="J33" s="104">
        <f>NPV($D$22,J27:J32)</f>
        <v>1.1896889866615692</v>
      </c>
      <c r="K33" s="104">
        <f>NPV($D$22,K27:K32)</f>
        <v>2.6235622857356398</v>
      </c>
      <c r="L33" s="104"/>
      <c r="N33" s="105" t="s">
        <v>71</v>
      </c>
      <c r="O33" s="104">
        <f>NPV($D$22,O27:O31)</f>
        <v>1.0689524539337993</v>
      </c>
      <c r="P33" s="104">
        <f>NPV($D$22,P27:P31)</f>
        <v>2.136300219984447</v>
      </c>
      <c r="Q33" s="104">
        <f>NPV($D$22,Q27:Q31)</f>
        <v>2.8781895861008819</v>
      </c>
      <c r="R33" s="104">
        <f>NPV($D$22,R27:R31)</f>
        <v>7.2426089662508639</v>
      </c>
      <c r="S33" s="104">
        <f>NPV($D$22,S27:S31)</f>
        <v>2.0578110618114431</v>
      </c>
      <c r="T33" s="104">
        <f>NPV($D$22,T27:T31)</f>
        <v>4.3528693969761409</v>
      </c>
      <c r="U33" s="104">
        <f>NPV($D$22,U27:U31)</f>
        <v>1.1396081598441359</v>
      </c>
      <c r="V33" s="104">
        <f>NPV($D$22,V27:V31)</f>
        <v>2.2775055650154017</v>
      </c>
      <c r="Y33" s="105" t="s">
        <v>71</v>
      </c>
      <c r="Z33" s="104">
        <f>NPV($D$22,Z27:Z30)</f>
        <v>0.82178920039246917</v>
      </c>
      <c r="AA33" s="104">
        <f>NPV($D$22,AA27:AA30)</f>
        <v>1.5349240935318269</v>
      </c>
      <c r="AB33" s="104">
        <f>NPV($D$22,AB27:AB30)</f>
        <v>2.8781895861008819</v>
      </c>
      <c r="AC33" s="104">
        <f>NPV($D$22,AC27:AC30)</f>
        <v>6.3960826173976635</v>
      </c>
      <c r="AD33" s="104">
        <f>NPV($D$22,AD27:AD30)</f>
        <v>1.8654558644924975</v>
      </c>
      <c r="AE33" s="104">
        <f>NPV($D$22,AE27:AE30)</f>
        <v>3.6135903931351541</v>
      </c>
      <c r="AF33" s="104">
        <f>NPV($D$22,AF27:AF30)</f>
        <v>0.87610788954421037</v>
      </c>
      <c r="AG33" s="104">
        <f>NPV($D$22,AG27:AG30)</f>
        <v>1.6363796306309453</v>
      </c>
    </row>
    <row r="34" spans="3:33" s="92" customFormat="1" x14ac:dyDescent="0.25">
      <c r="C34" s="105" t="s">
        <v>72</v>
      </c>
      <c r="D34" s="104">
        <f>-PMT($D$22,D$24,D33,,)</f>
        <v>0.25063503367692691</v>
      </c>
      <c r="E34" s="104">
        <f t="shared" ref="E34:K34" si="4">-PMT($D$22,E$24,E33,,)</f>
        <v>0.55271304451095393</v>
      </c>
      <c r="F34" s="104">
        <f t="shared" si="4"/>
        <v>1.8133015112797719</v>
      </c>
      <c r="G34" s="104">
        <f t="shared" si="4"/>
        <v>5.8371678081808529</v>
      </c>
      <c r="H34" s="104">
        <f t="shared" si="4"/>
        <v>0.53563214751204247</v>
      </c>
      <c r="I34" s="104">
        <f t="shared" si="4"/>
        <v>1.3268477998240464</v>
      </c>
      <c r="J34" s="104">
        <f t="shared" si="4"/>
        <v>0.26720152844022066</v>
      </c>
      <c r="K34" s="104">
        <f t="shared" si="4"/>
        <v>0.58924631610975886</v>
      </c>
      <c r="L34" s="104"/>
      <c r="N34" s="105" t="s">
        <v>72</v>
      </c>
      <c r="O34" s="104">
        <f t="shared" ref="O34:V34" si="5">-PMT($D$22,O$24,O33,,)</f>
        <v>0.24847293722963726</v>
      </c>
      <c r="P34" s="104">
        <f t="shared" si="5"/>
        <v>0.49657287235782815</v>
      </c>
      <c r="Q34" s="104">
        <f t="shared" si="5"/>
        <v>1.8133015112797719</v>
      </c>
      <c r="R34" s="104">
        <f t="shared" si="5"/>
        <v>4.5629495178260981</v>
      </c>
      <c r="S34" s="104">
        <f t="shared" si="5"/>
        <v>0.53563214751204247</v>
      </c>
      <c r="T34" s="104">
        <f t="shared" si="5"/>
        <v>1.133017907333719</v>
      </c>
      <c r="U34" s="104">
        <f t="shared" si="5"/>
        <v>0.26489652156677745</v>
      </c>
      <c r="V34" s="104">
        <f t="shared" si="5"/>
        <v>0.52939538630898519</v>
      </c>
      <c r="Y34" s="105" t="s">
        <v>72</v>
      </c>
      <c r="Z34" s="104">
        <f t="shared" ref="Z34" si="6">-PMT($D$22,Z$24,Z33,,)</f>
        <v>0.23299372571327737</v>
      </c>
      <c r="AA34" s="104">
        <f>-PMT($D$22,AA$24,AA33,,)</f>
        <v>0.43518177540938713</v>
      </c>
      <c r="AB34" s="104">
        <f t="shared" ref="AB34:AG34" si="7">-PMT($D$22,AB$24,AB33,,)</f>
        <v>1.8133015112797719</v>
      </c>
      <c r="AC34" s="104">
        <f t="shared" si="7"/>
        <v>4.0296255439202833</v>
      </c>
      <c r="AD34" s="104">
        <f t="shared" si="7"/>
        <v>0.52889416387343013</v>
      </c>
      <c r="AE34" s="104">
        <f t="shared" si="7"/>
        <v>1.0245253752375567</v>
      </c>
      <c r="AF34" s="104">
        <f t="shared" si="7"/>
        <v>0.24839416387343011</v>
      </c>
      <c r="AG34" s="104">
        <f t="shared" si="7"/>
        <v>0.46394645566032738</v>
      </c>
    </row>
    <row r="35" spans="3:33" s="92" customFormat="1" x14ac:dyDescent="0.25">
      <c r="C35" s="105"/>
      <c r="D35" s="104"/>
      <c r="E35" s="104"/>
      <c r="F35" s="104"/>
      <c r="G35" s="104"/>
      <c r="H35" s="104"/>
      <c r="I35" s="104"/>
      <c r="J35" s="104"/>
      <c r="K35" s="104"/>
      <c r="L35" s="104"/>
    </row>
    <row r="36" spans="3:33" s="92" customFormat="1" x14ac:dyDescent="0.25"/>
    <row r="37" spans="3:33" s="92" customFormat="1" x14ac:dyDescent="0.25">
      <c r="D37" s="106"/>
      <c r="E37" s="106"/>
      <c r="F37" s="106"/>
      <c r="G37" s="106"/>
      <c r="H37" s="106"/>
      <c r="I37" s="106"/>
      <c r="J37" s="106"/>
      <c r="K37" s="106"/>
      <c r="L37" s="106"/>
    </row>
    <row r="38" spans="3:33" s="92" customFormat="1" x14ac:dyDescent="0.25">
      <c r="D38" s="106"/>
      <c r="E38" s="106"/>
      <c r="F38" s="106"/>
      <c r="G38" s="106"/>
      <c r="H38" s="106"/>
      <c r="I38" s="106"/>
      <c r="J38" s="106"/>
      <c r="K38" s="106"/>
      <c r="L38" s="106"/>
    </row>
    <row r="39" spans="3:33" s="92" customFormat="1" x14ac:dyDescent="0.25"/>
    <row r="50" spans="4:6" x14ac:dyDescent="0.25">
      <c r="D50" s="107"/>
      <c r="E50" s="107"/>
      <c r="F50" s="107"/>
    </row>
    <row r="51" spans="4:6" x14ac:dyDescent="0.25">
      <c r="D51" s="107"/>
      <c r="E51" s="107"/>
      <c r="F51" s="107"/>
    </row>
    <row r="53" spans="4:6" x14ac:dyDescent="0.25">
      <c r="D53" s="107"/>
    </row>
    <row r="55" spans="4:6" x14ac:dyDescent="0.25">
      <c r="D55" s="107"/>
    </row>
  </sheetData>
  <mergeCells count="23">
    <mergeCell ref="Y25:Y26"/>
    <mergeCell ref="Z25:AA25"/>
    <mergeCell ref="AB25:AC25"/>
    <mergeCell ref="AD25:AE25"/>
    <mergeCell ref="AF25:AG25"/>
    <mergeCell ref="J25:K25"/>
    <mergeCell ref="N25:N26"/>
    <mergeCell ref="O25:P25"/>
    <mergeCell ref="Q25:R25"/>
    <mergeCell ref="S25:T25"/>
    <mergeCell ref="U25:V25"/>
    <mergeCell ref="B17:B18"/>
    <mergeCell ref="B19:B20"/>
    <mergeCell ref="C25:C26"/>
    <mergeCell ref="D25:E25"/>
    <mergeCell ref="F25:G25"/>
    <mergeCell ref="H25:I25"/>
    <mergeCell ref="B11:B12"/>
    <mergeCell ref="C11:C12"/>
    <mergeCell ref="D11:F11"/>
    <mergeCell ref="G11:I11"/>
    <mergeCell ref="B13:B14"/>
    <mergeCell ref="B15:B16"/>
  </mergeCells>
  <hyperlinks>
    <hyperlink ref="D4" location="_ftn1" display="_ftn1"/>
    <hyperlink ref="D5" location="_ftn2" display="_ftn2"/>
    <hyperlink ref="D6" location="_ftn3" display="_ftn3"/>
    <hyperlink ref="D7" location="_ftn4" display="_ftn4"/>
  </hyperlink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Interior and in unit</vt:lpstr>
      <vt:lpstr>MF common area</vt:lpstr>
      <vt:lpstr>Exterior</vt:lpstr>
      <vt:lpstr>2014 calc</vt:lpstr>
      <vt:lpstr>RDR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2012-01-19T11:52:12Z</dcterms:created>
  <dcterms:modified xsi:type="dcterms:W3CDTF">2013-12-02T13:50:04Z</dcterms:modified>
</cp:coreProperties>
</file>