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2022/"/>
    </mc:Choice>
  </mc:AlternateContent>
  <xr:revisionPtr revIDLastSave="0" documentId="8_{280DBE60-5203-485B-B43E-5252B0EAD8C2}" xr6:coauthVersionLast="47" xr6:coauthVersionMax="47" xr10:uidLastSave="{00000000-0000-0000-0000-000000000000}"/>
  <bookViews>
    <workbookView xWindow="28680" yWindow="-120" windowWidth="29040" windowHeight="15840"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'[1]Ptnr Returns'!#REF!</definedName>
    <definedName name="\T" localSheetId="2">#REF!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hidden="1">'[1]Ptnr Returns'!#REF!</definedName>
    <definedName name="__123Graph_B" localSheetId="2" hidden="1">'[2]Forecast Fuel'!#REF!</definedName>
    <definedName name="__123Graph_B" hidden="1">'[2]Forecast Fuel'!#REF!</definedName>
    <definedName name="__DEP1" localSheetId="2">#REF!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#REF!</definedName>
    <definedName name="Bank_Financing">[5]RockGen!$AB$20</definedName>
    <definedName name="BASIS_YEAR" localSheetId="2">#REF!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[7]Inputs!#REF!</definedName>
    <definedName name="case" localSheetId="2">#REF!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'[9]Program Screening'!#REF!</definedName>
    <definedName name="COST15" localSheetId="2">#REF!</definedName>
    <definedName name="COST15">#REF!</definedName>
    <definedName name="COST30" localSheetId="2">#REF!</definedName>
    <definedName name="COST30">#REF!</definedName>
    <definedName name="CPI">[3]Inputs!$C$21</definedName>
    <definedName name="CRATE" localSheetId="2">#REF!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[11]ProForma!#REF!</definedName>
    <definedName name="EquityOpt3rdParty" localSheetId="2">#REF!</definedName>
    <definedName name="EquityOpt3rdParty">#REF!</definedName>
    <definedName name="EquivLease" localSheetId="2">[12]LeaseAdjustments!#REF!</definedName>
    <definedName name="EquivLease">[12]LeaseAdjustments!#REF!</definedName>
    <definedName name="Excel_BuiltIn_Print_Titles_2" localSheetId="2">#REF!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'[14]Maintenance Model'!#REF!</definedName>
    <definedName name="FYMY" localSheetId="2">#REF!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hidden="1">#REF!</definedName>
    <definedName name="ip" localSheetId="2">[15]Assumptions!#REF!</definedName>
    <definedName name="ip">[15]Assumptions!#REF!</definedName>
    <definedName name="IRV4_C" localSheetId="2">#REF!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#REF!</definedName>
    <definedName name="LeaseRunYN">[3]Inputs!$D$79</definedName>
    <definedName name="LeaseYrFraction" localSheetId="2">[12]LeaseAdjustments!#REF!</definedName>
    <definedName name="LeaseYrFraction">[12]LeaseAdjustments!#REF!</definedName>
    <definedName name="Leasing" localSheetId="2">'[16]Kelley 15-15 Assumptions'!#REF!</definedName>
    <definedName name="Leasing">'[16]Kelley 15-15 Assumptions'!#REF!</definedName>
    <definedName name="light">SUM([10]GUL!$G$24:$G$46,[10]GUL!$G$80:$G$82)</definedName>
    <definedName name="LOAD" localSheetId="2">#REF!</definedName>
    <definedName name="LOAD">#REF!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'[14]Maintenance Model'!#REF!</definedName>
    <definedName name="OANDM" localSheetId="2">#REF!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[12]Inputs!#REF!</definedName>
    <definedName name="PB" localSheetId="2">#REF!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#REF!</definedName>
    <definedName name="RES" localSheetId="2">#REF!</definedName>
    <definedName name="RES">#REF!</definedName>
    <definedName name="RESERVES" localSheetId="2">[11]ProForma!#REF!</definedName>
    <definedName name="RESERVES">[11]ProForma!#REF!</definedName>
    <definedName name="ResProg" localSheetId="2">'[9]Program Screening'!#REF!</definedName>
    <definedName name="ResProg">'[9]Program Screening'!#REF!</definedName>
    <definedName name="REUNITS" localSheetId="2">#REF!</definedName>
    <definedName name="REUNITS">#REF!</definedName>
    <definedName name="REUNITSTATUS" localSheetId="2">#REF!</definedName>
    <definedName name="REUNITSTATUS">#REF!</definedName>
    <definedName name="rev">[10]ROUNDING!$B$6</definedName>
    <definedName name="RG" localSheetId="2">#REF!</definedName>
    <definedName name="RG">#REF!</definedName>
    <definedName name="RG_2" localSheetId="2">#REF!</definedName>
    <definedName name="RG_2">#REF!</definedName>
    <definedName name="s">[11]Inputs!$B$109:$F$124</definedName>
    <definedName name="Sales_price_unit" localSheetId="2">#REF!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#REF!</definedName>
    <definedName name="SupDebtU4">[22]SupportableDebtU4!$E$24</definedName>
    <definedName name="SynthLeaseYN">[3]Inputs!$H$80</definedName>
    <definedName name="t">[11]Inputs!$B$109:$F$124</definedName>
    <definedName name="T_DEBT" localSheetId="2">#REF!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[3]Performance!#REF!</definedName>
    <definedName name="TemplatePrintArea" localSheetId="2">#REF!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#REF!</definedName>
    <definedName name="YP_STANDARD" localSheetId="2">#REF!</definedName>
    <definedName name="YP_STANDA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5" l="1"/>
  <c r="E34" i="5"/>
  <c r="E33" i="5"/>
  <c r="E32" i="5"/>
  <c r="C35" i="5"/>
  <c r="E35" i="5" s="1"/>
  <c r="C30" i="5"/>
  <c r="D28" i="5"/>
  <c r="D29" i="5" s="1"/>
  <c r="E29" i="5" s="1"/>
  <c r="E27" i="5"/>
  <c r="D27" i="5"/>
  <c r="E26" i="5"/>
  <c r="F24" i="5"/>
  <c r="E24" i="5"/>
  <c r="G24" i="5" s="1"/>
  <c r="D24" i="5"/>
  <c r="C24" i="5" s="1"/>
  <c r="G23" i="5"/>
  <c r="C23" i="5"/>
  <c r="G22" i="5"/>
  <c r="C22" i="5"/>
  <c r="G21" i="5"/>
  <c r="C21" i="5"/>
  <c r="F20" i="5"/>
  <c r="E20" i="5"/>
  <c r="D20" i="5"/>
  <c r="G19" i="5"/>
  <c r="C19" i="5"/>
  <c r="G18" i="5"/>
  <c r="C18" i="5"/>
  <c r="G17" i="5"/>
  <c r="C17" i="5"/>
  <c r="F16" i="5"/>
  <c r="D16" i="5"/>
  <c r="E16" i="5" s="1"/>
  <c r="G16" i="5" s="1"/>
  <c r="C16" i="5"/>
  <c r="E15" i="5"/>
  <c r="G15" i="5" s="1"/>
  <c r="G14" i="5"/>
  <c r="E14" i="5"/>
  <c r="E13" i="5"/>
  <c r="G13" i="5" s="1"/>
  <c r="P18" i="4"/>
  <c r="F34" i="3"/>
  <c r="E34" i="3"/>
  <c r="G33" i="3"/>
  <c r="G32" i="3"/>
  <c r="G31" i="3"/>
  <c r="G30" i="3"/>
  <c r="D34" i="3"/>
  <c r="E29" i="3"/>
  <c r="D29" i="3"/>
  <c r="G28" i="3"/>
  <c r="G27" i="3"/>
  <c r="G26" i="3"/>
  <c r="F25" i="3"/>
  <c r="F29" i="3" s="1"/>
  <c r="E24" i="3"/>
  <c r="D24" i="3"/>
  <c r="G23" i="3"/>
  <c r="F22" i="3"/>
  <c r="G22" i="3" s="1"/>
  <c r="F21" i="3"/>
  <c r="G21" i="3" s="1"/>
  <c r="E20" i="3"/>
  <c r="F20" i="3" s="1"/>
  <c r="D20" i="3"/>
  <c r="G19" i="3"/>
  <c r="F19" i="3"/>
  <c r="F18" i="3"/>
  <c r="G18" i="3" s="1"/>
  <c r="F17" i="3"/>
  <c r="G17" i="3" s="1"/>
  <c r="C26" i="2"/>
  <c r="C19" i="2"/>
  <c r="H48" i="1"/>
  <c r="M48" i="1" s="1"/>
  <c r="L46" i="1"/>
  <c r="K46" i="1"/>
  <c r="J46" i="1"/>
  <c r="I46" i="1"/>
  <c r="H46" i="1"/>
  <c r="C46" i="1"/>
  <c r="K41" i="1"/>
  <c r="E41" i="1"/>
  <c r="D41" i="1"/>
  <c r="H39" i="1"/>
  <c r="H38" i="1"/>
  <c r="H37" i="1"/>
  <c r="H36" i="1"/>
  <c r="J35" i="1"/>
  <c r="H34" i="1"/>
  <c r="H33" i="1"/>
  <c r="I35" i="1"/>
  <c r="C35" i="1"/>
  <c r="K30" i="1"/>
  <c r="E30" i="1"/>
  <c r="D30" i="1"/>
  <c r="H29" i="1"/>
  <c r="M29" i="1" s="1"/>
  <c r="G29" i="1"/>
  <c r="L30" i="1"/>
  <c r="J30" i="1"/>
  <c r="I30" i="1"/>
  <c r="G28" i="1"/>
  <c r="K26" i="1"/>
  <c r="E26" i="1"/>
  <c r="D26" i="1"/>
  <c r="C26" i="1"/>
  <c r="K25" i="1"/>
  <c r="E25" i="1"/>
  <c r="D25" i="1"/>
  <c r="K24" i="1"/>
  <c r="I24" i="1"/>
  <c r="E24" i="1"/>
  <c r="E49" i="1" s="1"/>
  <c r="D24" i="1"/>
  <c r="D49" i="1" s="1"/>
  <c r="L26" i="1"/>
  <c r="J26" i="1"/>
  <c r="I26" i="1"/>
  <c r="F26" i="1"/>
  <c r="L24" i="1"/>
  <c r="H22" i="1"/>
  <c r="M22" i="1" s="1"/>
  <c r="I25" i="1"/>
  <c r="C24" i="1"/>
  <c r="B3" i="5"/>
  <c r="B3" i="4"/>
  <c r="B3" i="3"/>
  <c r="B3" i="2"/>
  <c r="G34" i="3" l="1"/>
  <c r="E28" i="5"/>
  <c r="C20" i="5"/>
  <c r="D30" i="5"/>
  <c r="E30" i="5" s="1"/>
  <c r="E31" i="5"/>
  <c r="G20" i="5"/>
  <c r="G25" i="3"/>
  <c r="G20" i="3"/>
  <c r="G29" i="3"/>
  <c r="F24" i="3"/>
  <c r="G24" i="3" s="1"/>
  <c r="C32" i="2"/>
  <c r="E32" i="2" s="1"/>
  <c r="C27" i="2"/>
  <c r="K49" i="1"/>
  <c r="F40" i="1"/>
  <c r="J24" i="1"/>
  <c r="G26" i="1"/>
  <c r="I40" i="1"/>
  <c r="I41" i="1" s="1"/>
  <c r="I49" i="1" s="1"/>
  <c r="L25" i="1"/>
  <c r="F35" i="1"/>
  <c r="J40" i="1"/>
  <c r="J41" i="1" s="1"/>
  <c r="G21" i="1"/>
  <c r="L40" i="1"/>
  <c r="G22" i="1"/>
  <c r="F30" i="1"/>
  <c r="C40" i="1"/>
  <c r="J25" i="1"/>
  <c r="L35" i="1"/>
  <c r="H40" i="1"/>
  <c r="C30" i="1"/>
  <c r="H21" i="1"/>
  <c r="H23" i="1"/>
  <c r="F24" i="1"/>
  <c r="C25" i="1"/>
  <c r="H28" i="1"/>
  <c r="G23" i="1"/>
  <c r="F25" i="1"/>
  <c r="H32" i="1"/>
  <c r="H35" i="1" s="1"/>
  <c r="F41" i="1" l="1"/>
  <c r="G40" i="1"/>
  <c r="J49" i="1"/>
  <c r="M40" i="1"/>
  <c r="G35" i="1"/>
  <c r="G30" i="1"/>
  <c r="C41" i="1"/>
  <c r="G41" i="1" s="1"/>
  <c r="F49" i="1"/>
  <c r="L41" i="1"/>
  <c r="L49" i="1" s="1"/>
  <c r="H41" i="1"/>
  <c r="M41" i="1" s="1"/>
  <c r="M35" i="1"/>
  <c r="H25" i="1"/>
  <c r="M25" i="1" s="1"/>
  <c r="M21" i="1"/>
  <c r="H24" i="1"/>
  <c r="M28" i="1"/>
  <c r="H30" i="1"/>
  <c r="M30" i="1" s="1"/>
  <c r="G25" i="1"/>
  <c r="G24" i="1"/>
  <c r="M23" i="1"/>
  <c r="H26" i="1"/>
  <c r="M26" i="1" s="1"/>
  <c r="C49" i="1" l="1"/>
  <c r="G49" i="1" s="1"/>
  <c r="H49" i="1"/>
  <c r="M49" i="1" s="1"/>
  <c r="M24" i="1"/>
</calcChain>
</file>

<file path=xl/sharedStrings.xml><?xml version="1.0" encoding="utf-8"?>
<sst xmlns="http://schemas.openxmlformats.org/spreadsheetml/2006/main" count="283" uniqueCount="176">
  <si>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</si>
  <si>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</si>
  <si>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**Approved Budget refers to the Program Administrator's current budget for this Program Year, that may have been modified in light of the flexibility policy. This may also be the Implementation Plan Budget.</t>
  </si>
  <si>
    <t>*Original Plan Budget refers to the budget contained in the approved EE Plan, which could be the original filed EE Plan or a compliance EE Plan.</t>
  </si>
  <si>
    <t>Footnotes:</t>
  </si>
  <si>
    <t>Overall Total North Shore Gas Section 8-103B/8-104 (EEPS) Programs</t>
  </si>
  <si>
    <t>Demonstration of Breakthrough Equipment and Devices Subtotal</t>
  </si>
  <si>
    <t>Demonstration of Breakthrough Equipment and Devices</t>
  </si>
  <si>
    <t>Third Party Programs (Section 8-103B - Beginning in 2019) Subtotal</t>
  </si>
  <si>
    <t>Third Party Programs (Section 8-103B - Beginning in 2019)</t>
  </si>
  <si>
    <t>Income Qualified Programs Subtotal</t>
  </si>
  <si>
    <t>Multi Family Subtotal</t>
  </si>
  <si>
    <t>N/A</t>
  </si>
  <si>
    <t>Single Family Subtotal</t>
  </si>
  <si>
    <t>Income Qualified Programs</t>
  </si>
  <si>
    <t>Residential Programs Subtotal</t>
  </si>
  <si>
    <t>Multi-Family</t>
  </si>
  <si>
    <t>Single Family</t>
  </si>
  <si>
    <t>Residential Programs</t>
  </si>
  <si>
    <t>Business Programs - Public Sector Total</t>
  </si>
  <si>
    <t>Business Programs - Private Sector Total</t>
  </si>
  <si>
    <t>Business Programs Subtotal</t>
  </si>
  <si>
    <t>Public Sector</t>
  </si>
  <si>
    <t>Small Business</t>
  </si>
  <si>
    <t>Business Programs</t>
  </si>
  <si>
    <t>% of Costs YTD Compared to Approved Budget</t>
  </si>
  <si>
    <t>Non-Incentive Costs YTD</t>
  </si>
  <si>
    <t>Incentive Costs YTD</t>
  </si>
  <si>
    <t>Program Costs YTD</t>
  </si>
  <si>
    <t>% Savings Achieved Compared to Implementation Plan Savings Goal</t>
  </si>
  <si>
    <t>Implementation Plan Savings Goal
(therms)</t>
  </si>
  <si>
    <t>Approved Net Energy Savings Goal (therms)***</t>
  </si>
  <si>
    <t>Net Energy Savings Achieved
(therms)</t>
  </si>
  <si>
    <t xml:space="preserve"> Section 8-103B/8-104
(EEPS) Program</t>
  </si>
  <si>
    <t>Q1 2022</t>
  </si>
  <si>
    <t>Tab 1: Ex Ante Results</t>
  </si>
  <si>
    <t>Statewide Quarterly Report Template</t>
  </si>
  <si>
    <t>Total North Shore Gas Program and Portfolio-Level Section 8-103B/8-104 (EEPS) Costs</t>
  </si>
  <si>
    <t>Overall Total Costs</t>
  </si>
  <si>
    <t>Total North Shore Gas Portfolio-Level Costs</t>
  </si>
  <si>
    <t xml:space="preserve">Portfolio Administrative Costs </t>
  </si>
  <si>
    <t>Evaluation Costs</t>
  </si>
  <si>
    <t>Portfolio-Level Costs by Portfolio Cost Category (Section 8-103B/8-104 EEPS)</t>
  </si>
  <si>
    <t>Total North Shore Gas Program Costs</t>
  </si>
  <si>
    <t>Third Party Programs (Beginning in 2019)</t>
  </si>
  <si>
    <t>Market Transformation Programs</t>
  </si>
  <si>
    <t xml:space="preserve">Public Sector Programs </t>
  </si>
  <si>
    <t>C&amp;I Programs (private sector)</t>
  </si>
  <si>
    <t>Program Expenditures by Sector</t>
  </si>
  <si>
    <t>Section 8-103B/8-104 (EEPS) Cost Category</t>
  </si>
  <si>
    <t>Tab 2: Costs</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</si>
  <si>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</si>
  <si>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</si>
  <si>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</si>
  <si>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2018-2021 Plan Total</t>
  </si>
  <si>
    <t>Ex Ante</t>
  </si>
  <si>
    <t>Verified</t>
  </si>
  <si>
    <t>Electric Plan 3/Gas Plan 2 Total</t>
  </si>
  <si>
    <t>EPY9/GPY6- 6/1/16-12/31/17</t>
  </si>
  <si>
    <t>EPY8/GPY5- 6/1/15-5/31/16</t>
  </si>
  <si>
    <t>EPY7/GPY4- 6/1/14-5/31/15</t>
  </si>
  <si>
    <t>ICC Approved</t>
  </si>
  <si>
    <t>Electric Plan 2/Gas Plan 1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</si>
  <si>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</si>
  <si>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EPY6/GPY3- 6/1/13-5/31/14</t>
  </si>
  <si>
    <t>*Electric Program Year 9 (EPY9) and Gas Program Year 6 (GPY6) covers energy efficiency programs offered from June 1, 2016 to May 31, 2017.</t>
  </si>
  <si>
    <t>EPY5/GPY2- 6/1/12-5/31/13</t>
  </si>
  <si>
    <t>EPY4/GPY1- 6/1/11-5/31/12</t>
  </si>
  <si>
    <t>Electric Plan 1 Total</t>
  </si>
  <si>
    <t>EPY7/GPY4 DCEO Cost Effectiveness Summary Report, p. 7.</t>
  </si>
  <si>
    <t>DCEO Summary Impact Evaluation Report EPY7-9 GPY4-6</t>
  </si>
  <si>
    <t>Docket 15-0298</t>
  </si>
  <si>
    <t>Source</t>
  </si>
  <si>
    <t>EPY3- 6/1/10-5/31/11</t>
  </si>
  <si>
    <t>Evaluation Status (Ex Ante, Verified**, or ICC Approved)</t>
  </si>
  <si>
    <t>EPY2- 6/1/09-5/31/10</t>
  </si>
  <si>
    <t>Net Savings Achieved (MWh or therms)</t>
  </si>
  <si>
    <t>EPY1- 6/1/08-5/31/09</t>
  </si>
  <si>
    <t>EPY9/
GPY6*</t>
  </si>
  <si>
    <t>EPY8/
GPY5</t>
  </si>
  <si>
    <t>EPY7/
GPY4</t>
  </si>
  <si>
    <t>EPY6/
GPY3</t>
  </si>
  <si>
    <t>EPY5/
GPY2</t>
  </si>
  <si>
    <t>EPY4/
GPY1</t>
  </si>
  <si>
    <t>EPY3</t>
  </si>
  <si>
    <t>EPY2</t>
  </si>
  <si>
    <t>EPY1</t>
  </si>
  <si>
    <t>Department</t>
  </si>
  <si>
    <t>Net Energy Savings Goal* (therms)</t>
  </si>
  <si>
    <t>Original Plan Savings Goal** (therms)</t>
  </si>
  <si>
    <t>Evaluation Status
(Ex Ante, Verified***, or ICC Approved)</t>
  </si>
  <si>
    <t>Program Year</t>
  </si>
  <si>
    <t xml:space="preserve">IL Department of Commerce and Economic Opportunity Energy Saved (therms) </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</si>
  <si>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</si>
  <si>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Tab 3: Historical Energy Saved</t>
  </si>
  <si>
    <t>*^Number of homes powered for 1 year is derived from the U.S. EPA Greenhouse Gas Equivalencies Calculator: https://www.epa.gov/energy/greenhouse-gas-equivalencies-calculator</t>
  </si>
  <si>
    <t>*****Direct Portfolio Jobs will be updated at least once per year.</t>
  </si>
  <si>
    <t>****Electric Program Year 9 (EPY9) and Gas Program Year 6 (GPY6) covers energy efficiency programs offered from June 1, 2016 to December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</si>
  <si>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</si>
  <si>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**This includes Sections 8-103, 8-103B, 8-104, and 16-111.5B savings achieved.  In addition, this includes Illinois Department of Commerce and Economic Opportunity program savings achieved through May 31, 2017.</t>
  </si>
  <si>
    <t>*Unless otherwise noted, performance metrics for carbon reduction, cars removed from the road, and acres of trees planted are derived from the U.S. EPA Greenhouse Gas Equivalencies Calculator: https://www.epa.gov/energy/greenhouse-gas-equivalencies-calculator</t>
  </si>
  <si>
    <t>Income qualified homes served***</t>
  </si>
  <si>
    <t>Direct Portfolio Jobs *****</t>
  </si>
  <si>
    <t>Number of homes powered for 1 year*^</t>
  </si>
  <si>
    <t>Acres of trees planted</t>
  </si>
  <si>
    <t>Cars removed from the road</t>
  </si>
  <si>
    <t>Carbon reduction (tons)</t>
  </si>
  <si>
    <t>Net Energy Savings Achieved (therms)**</t>
  </si>
  <si>
    <t>EPY9/
GPY6****</t>
  </si>
  <si>
    <t>Performance Metrics (Equivalents)*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</si>
  <si>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</si>
  <si>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</si>
  <si>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Tab 4: Historical Other - Environmental and Economic Impacts</t>
  </si>
  <si>
    <t>Approved North Shore Gas EEPS Budget</t>
  </si>
  <si>
    <t>Actual North Shore Gas EEPS Costs YTD</t>
  </si>
  <si>
    <t>Total Actual EEPS + Section 16-111.5B Costs</t>
  </si>
  <si>
    <t>Actual Section 16-111.5B Costs</t>
  </si>
  <si>
    <t>Total Actual EEPS Costs (North Shore Gas + DCEO)</t>
  </si>
  <si>
    <t>Actual DCEO EEPS Costs</t>
  </si>
  <si>
    <t>Actual North Shore Gas EEPS Costs</t>
  </si>
  <si>
    <t>Tab 6: Historical Costs</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</si>
  <si>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</si>
  <si>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</si>
  <si>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Q1 2022</t>
  </si>
  <si>
    <t>2022 Original Plan 
Savings Goal
(therms)****</t>
  </si>
  <si>
    <t>2022 Original Plan 
Budget*</t>
  </si>
  <si>
    <t>2022
Approved Budget**</t>
  </si>
  <si>
    <t>Commercial &amp; Industrial Program (Includes Commercial Food Service)</t>
  </si>
  <si>
    <t>IHWAP-braided - Single Family</t>
  </si>
  <si>
    <t>IHWAP Utility-only - Single Family</t>
  </si>
  <si>
    <t>Non-IHWAP - Single Family</t>
  </si>
  <si>
    <t>IHWAP-braided - Multi-Family</t>
  </si>
  <si>
    <t>IHWAP Utility-only - Multi-Family</t>
  </si>
  <si>
    <t>Non-IHWAP - Multi-Family</t>
  </si>
  <si>
    <t>Gas-only-TA - Multi-Family</t>
  </si>
  <si>
    <t>Research and Development and Market Transformation</t>
  </si>
  <si>
    <t>Market Development Initiative</t>
  </si>
  <si>
    <t>Market Development Initiative Subtotal</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</si>
  <si>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</si>
  <si>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</si>
  <si>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Q1 2022</t>
  </si>
  <si>
    <t xml:space="preserve"> 2022
Actual Costs YTD</t>
  </si>
  <si>
    <t xml:space="preserve">Research and Development - Demonstration of Breakthrough Equipment and Devices Costs </t>
  </si>
  <si>
    <t>Marketing Costs (including education and outreach)</t>
  </si>
  <si>
    <t>Section 8-103B/8-104 (EEPS) Costs - Q1 2022</t>
  </si>
  <si>
    <t>2022
Actual Costs YTD</t>
  </si>
  <si>
    <t>2022 Approved Budget</t>
  </si>
  <si>
    <t>North Shore Gas Section 8-103B/8-104 (EEPS) Energy Saved (therms) as of Q1 2022</t>
  </si>
  <si>
    <t>% of Net Energy Savings Goal Achieved****</t>
  </si>
  <si>
    <t>Verified - 2/17/22</t>
  </si>
  <si>
    <t>2022-2025 Plan Total</t>
  </si>
  <si>
    <t>Environmental and Economic Impacts for the North Shore Gas Service Territory as of Q1 2022</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</si>
  <si>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</si>
  <si>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Q1 2022</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</si>
  <si>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</si>
  <si>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</si>
  <si>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</si>
  <si>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</si>
  <si>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</si>
  <si>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</si>
  <si>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</si>
  <si>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Q1 2022</t>
  </si>
  <si>
    <t>IQ Trade-Ally-Driven Multi-Family Participation for the North Shore Gas Service Territory as of Q1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</si>
  <si>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</si>
  <si>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</si>
  <si>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</si>
  <si>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</si>
  <si>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</si>
  <si>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</si>
  <si>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</si>
  <si>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</si>
  <si>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</si>
  <si>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</si>
  <si>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</si>
  <si>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</si>
  <si>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 xml:space="preserve">****The % Net Energy Savings Achieved reflects the percent to the Adjusted Energy Savings Goal, which may vary from the Implementation Plan Savings Goal and percentage shown on Tab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</si>
</sst>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50">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2" fillId="0" borderId="0" xfId="3" applyFont="1" applyFill="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applyFill="1"/>
    <xf numFmtId="0" fontId="2" fillId="0" borderId="0" xfId="3" applyNumberFormat="1" applyFont="1" applyFill="1"/>
    <xf numFmtId="164" fontId="4" fillId="0" borderId="1" xfId="1" applyNumberFormat="1" applyFont="1" applyFill="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applyFill="1"/>
    <xf numFmtId="166" fontId="2" fillId="0" borderId="0" xfId="0" applyNumberFormat="1" applyFont="1"/>
    <xf numFmtId="9" fontId="4" fillId="0" borderId="1" xfId="3" applyFont="1" applyFill="1" applyBorder="1" applyAlignment="1">
      <alignment horizontal="center"/>
    </xf>
    <xf numFmtId="164" fontId="4" fillId="0" borderId="1" xfId="1" applyNumberFormat="1" applyFont="1" applyFill="1" applyBorder="1" applyAlignment="1">
      <alignment horizontal="right"/>
    </xf>
    <xf numFmtId="167" fontId="2" fillId="0" borderId="0" xfId="3" applyNumberFormat="1" applyFont="1"/>
    <xf numFmtId="9" fontId="4" fillId="0" borderId="1" xfId="3" applyFont="1" applyFill="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165" fontId="17" fillId="0" borderId="1" xfId="2" applyNumberFormat="1"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Fill="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Fill="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applyAlignment="1"/>
    <xf numFmtId="9" fontId="0" fillId="0" borderId="0" xfId="0" applyNumberFormat="1"/>
    <xf numFmtId="165" fontId="3" fillId="0" borderId="0" xfId="2" applyNumberFormat="1" applyFont="1" applyFill="1" applyBorder="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applyAlignment="1"/>
    <xf numFmtId="165" fontId="14" fillId="0" borderId="0" xfId="2" applyNumberFormat="1" applyFont="1" applyFill="1" applyBorder="1" applyAlignment="1">
      <alignment vertical="center"/>
    </xf>
    <xf numFmtId="0" fontId="3" fillId="0" borderId="1" xfId="0" applyFont="1" applyBorder="1" applyAlignment="1">
      <alignment horizontal="left" wrapText="1"/>
    </xf>
    <xf numFmtId="165" fontId="4" fillId="0" borderId="1" xfId="2" applyNumberFormat="1" applyFont="1" applyFill="1" applyBorder="1" applyAlignment="1"/>
    <xf numFmtId="0" fontId="36" fillId="0" borderId="0" xfId="0" applyFont="1"/>
    <xf numFmtId="165" fontId="4" fillId="0" borderId="0" xfId="2" applyNumberFormat="1" applyFont="1" applyFill="1" applyBorder="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3" fontId="17" fillId="0" borderId="1" xfId="0" applyNumberFormat="1" applyFont="1" applyFill="1" applyBorder="1" applyAlignment="1">
      <alignment horizontal="center"/>
    </xf>
    <xf numFmtId="0" fontId="35" fillId="0" borderId="0" xfId="0" applyFont="1" applyAlignment="1">
      <alignment vertical="center"/>
    </xf>
    <xf numFmtId="3" fontId="3" fillId="8" borderId="1" xfId="0" applyNumberFormat="1" applyFont="1" applyFill="1" applyBorder="1" applyAlignment="1">
      <alignment horizontal="center"/>
    </xf>
    <xf numFmtId="3" fontId="3" fillId="0"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GLNSG_Portfolio Report"/>
      <sheetName val="PGL_Ops Report"/>
      <sheetName val="NSG_Ops Report"/>
      <sheetName val="Invoice Tracker"/>
      <sheetName val="Forecast_Accruals Tracker"/>
      <sheetName val="Financial Perf"/>
      <sheetName val="Savings Tracker"/>
      <sheetName val="Savings Perf"/>
      <sheetName val="4yr Rollup"/>
      <sheetName val="4yr Rollup-ProgLvl"/>
      <sheetName val="4yr Rollup 2018-2021"/>
      <sheetName val="Mnthly_Qtrly Data"/>
      <sheetName val="Diversity Tracker"/>
      <sheetName val="Franklin SOW"/>
      <sheetName val="PGL ICC"/>
      <sheetName val="NSG ICC"/>
      <sheetName val="Drop-Downs"/>
    </sheetNames>
    <sheetDataSet>
      <sheetData sheetId="0"/>
      <sheetData sheetId="1"/>
      <sheetData sheetId="2"/>
      <sheetData sheetId="3"/>
      <sheetData sheetId="4">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5"/>
      <sheetData sheetId="6"/>
      <sheetData sheetId="7"/>
      <sheetData sheetId="8"/>
      <sheetData sheetId="9"/>
      <sheetData sheetId="10"/>
      <sheetData sheetId="11"/>
      <sheetData sheetId="12">
        <row r="15">
          <cell r="AO15">
            <v>10175.1277641</v>
          </cell>
        </row>
      </sheetData>
      <sheetData sheetId="13"/>
      <sheetData sheetId="14"/>
      <sheetData sheetId="15"/>
      <sheetData sheetId="16">
        <row r="25">
          <cell r="C25">
            <v>113920.65999999999</v>
          </cell>
        </row>
      </sheetData>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tabSelected="1" zoomScale="110" zoomScaleNormal="110" workbookViewId="0">
      <selection activeCell="M47" sqref="M47"/>
    </sheetView>
  </sheetViews>
  <sheetFormatPr defaultColWidth="9.33203125" defaultRowHeight="14" x14ac:dyDescent="0.3"/>
  <cols>
    <col min="1" max="1" width="2.6640625" style="1" customWidth="1"/>
    <col min="2" max="2" width="84.83203125" style="1" customWidth="1"/>
    <col min="3" max="3" width="18.6640625" style="1" customWidth="1"/>
    <col min="4" max="4" width="17" style="1" customWidth="1"/>
    <col min="5" max="5" width="16" style="1" customWidth="1"/>
    <col min="6" max="6" width="15.33203125" style="1" customWidth="1"/>
    <col min="7" max="7" width="19.33203125" style="1" customWidth="1"/>
    <col min="8" max="8" width="14.33203125" style="1" customWidth="1"/>
    <col min="9" max="9" width="19" style="1" customWidth="1"/>
    <col min="10" max="10" width="19.6640625" style="1" customWidth="1"/>
    <col min="11" max="11" width="17" style="1" customWidth="1"/>
    <col min="12" max="12" width="12.33203125" style="1" customWidth="1"/>
    <col min="13" max="13" width="13.6640625" style="1" customWidth="1"/>
    <col min="14" max="15" width="9.33203125" style="1"/>
    <col min="16" max="16" width="15.33203125" style="1" customWidth="1"/>
    <col min="17" max="16384" width="9.33203125" style="1"/>
  </cols>
  <sheetData>
    <row r="1" spans="2:13" customFormat="1" x14ac:dyDescent="0.3">
      <c r="B1" s="27" t="s">
        <v>36</v>
      </c>
      <c r="C1" s="27"/>
    </row>
    <row r="2" spans="2:13" customFormat="1" x14ac:dyDescent="0.3">
      <c r="B2" s="27" t="s">
        <v>35</v>
      </c>
      <c r="C2" s="27"/>
    </row>
    <row r="3" spans="2:13" customFormat="1" ht="14.5" x14ac:dyDescent="0.35">
      <c r="B3" s="28" t="s">
        <v>34</v>
      </c>
      <c r="C3" s="27"/>
    </row>
    <row r="4" spans="2:13" customFormat="1" x14ac:dyDescent="0.3">
      <c r="B4" s="27"/>
      <c r="C4" s="27"/>
    </row>
    <row r="5" spans="2:13" customFormat="1" ht="23" customHeight="1" x14ac:dyDescent="0.3">
      <c r="B5" s="193" t="s">
        <v>121</v>
      </c>
      <c r="C5" s="194"/>
      <c r="D5" s="194"/>
      <c r="E5" s="194"/>
      <c r="F5" s="194"/>
      <c r="G5" s="194"/>
      <c r="H5" s="194"/>
      <c r="I5" s="194"/>
      <c r="J5" s="194"/>
      <c r="K5" s="194"/>
      <c r="L5" s="194"/>
      <c r="M5" s="195"/>
    </row>
    <row r="6" spans="2:13" customFormat="1" ht="33" customHeight="1" x14ac:dyDescent="0.3">
      <c r="B6" s="196"/>
      <c r="C6" s="197"/>
      <c r="D6" s="197"/>
      <c r="E6" s="197"/>
      <c r="F6" s="197"/>
      <c r="G6" s="197"/>
      <c r="H6" s="197"/>
      <c r="I6" s="197"/>
      <c r="J6" s="197"/>
      <c r="K6" s="197"/>
      <c r="L6" s="197"/>
      <c r="M6" s="198"/>
    </row>
    <row r="7" spans="2:13" customFormat="1" ht="14.5" x14ac:dyDescent="0.35">
      <c r="B7" s="118"/>
      <c r="C7" s="119"/>
      <c r="D7" s="120"/>
      <c r="E7" s="120"/>
      <c r="F7" s="120"/>
      <c r="G7" s="120"/>
      <c r="H7" s="120"/>
      <c r="I7" s="120"/>
      <c r="J7" s="120"/>
      <c r="K7" s="120"/>
      <c r="L7" s="120"/>
      <c r="M7" s="120"/>
    </row>
    <row r="8" spans="2:13" customFormat="1" ht="14" customHeight="1" x14ac:dyDescent="0.3">
      <c r="B8" s="199" t="s">
        <v>122</v>
      </c>
      <c r="C8" s="199"/>
      <c r="D8" s="199"/>
      <c r="E8" s="199"/>
      <c r="F8" s="199"/>
      <c r="G8" s="199"/>
      <c r="H8" s="199"/>
      <c r="I8" s="199"/>
      <c r="J8" s="199"/>
      <c r="K8" s="199"/>
      <c r="L8" s="199"/>
      <c r="M8" s="199"/>
    </row>
    <row r="9" spans="2:13" customFormat="1" x14ac:dyDescent="0.3">
      <c r="B9" s="199"/>
      <c r="C9" s="199"/>
      <c r="D9" s="199"/>
      <c r="E9" s="199"/>
      <c r="F9" s="199"/>
      <c r="G9" s="199"/>
      <c r="H9" s="199"/>
      <c r="I9" s="199"/>
      <c r="J9" s="199"/>
      <c r="K9" s="199"/>
      <c r="L9" s="199"/>
      <c r="M9" s="199"/>
    </row>
    <row r="10" spans="2:13" customFormat="1" x14ac:dyDescent="0.3">
      <c r="B10" s="199"/>
      <c r="C10" s="199"/>
      <c r="D10" s="199"/>
      <c r="E10" s="199"/>
      <c r="F10" s="199"/>
      <c r="G10" s="199"/>
      <c r="H10" s="199"/>
      <c r="I10" s="199"/>
      <c r="J10" s="199"/>
      <c r="K10" s="199"/>
      <c r="L10" s="199"/>
      <c r="M10" s="199"/>
    </row>
    <row r="11" spans="2:13" customFormat="1" x14ac:dyDescent="0.3">
      <c r="B11" s="199"/>
      <c r="C11" s="199"/>
      <c r="D11" s="199"/>
      <c r="E11" s="199"/>
      <c r="F11" s="199"/>
      <c r="G11" s="199"/>
      <c r="H11" s="199"/>
      <c r="I11" s="199"/>
      <c r="J11" s="199"/>
      <c r="K11" s="199"/>
      <c r="L11" s="199"/>
      <c r="M11" s="199"/>
    </row>
    <row r="12" spans="2:13" customFormat="1" x14ac:dyDescent="0.3">
      <c r="B12" s="199"/>
      <c r="C12" s="199"/>
      <c r="D12" s="199"/>
      <c r="E12" s="199"/>
      <c r="F12" s="199"/>
      <c r="G12" s="199"/>
      <c r="H12" s="199"/>
      <c r="I12" s="199"/>
      <c r="J12" s="199"/>
      <c r="K12" s="199"/>
      <c r="L12" s="199"/>
      <c r="M12" s="199"/>
    </row>
    <row r="13" spans="2:13" customFormat="1" x14ac:dyDescent="0.3">
      <c r="B13" s="199"/>
      <c r="C13" s="199"/>
      <c r="D13" s="199"/>
      <c r="E13" s="199"/>
      <c r="F13" s="199"/>
      <c r="G13" s="199"/>
      <c r="H13" s="199"/>
      <c r="I13" s="199"/>
      <c r="J13" s="199"/>
      <c r="K13" s="199"/>
      <c r="L13" s="199"/>
      <c r="M13" s="199"/>
    </row>
    <row r="14" spans="2:13" customFormat="1" x14ac:dyDescent="0.3">
      <c r="B14" s="199"/>
      <c r="C14" s="199"/>
      <c r="D14" s="199"/>
      <c r="E14" s="199"/>
      <c r="F14" s="199"/>
      <c r="G14" s="199"/>
      <c r="H14" s="199"/>
      <c r="I14" s="199"/>
      <c r="J14" s="199"/>
      <c r="K14" s="199"/>
      <c r="L14" s="199"/>
      <c r="M14" s="199"/>
    </row>
    <row r="15" spans="2:13" customFormat="1" x14ac:dyDescent="0.3">
      <c r="B15" s="199"/>
      <c r="C15" s="199"/>
      <c r="D15" s="199"/>
      <c r="E15" s="199"/>
      <c r="F15" s="199"/>
      <c r="G15" s="199"/>
      <c r="H15" s="199"/>
      <c r="I15" s="199"/>
      <c r="J15" s="199"/>
      <c r="K15" s="199"/>
      <c r="L15" s="199"/>
      <c r="M15" s="199"/>
    </row>
    <row r="16" spans="2:13" customFormat="1" x14ac:dyDescent="0.3">
      <c r="B16" s="199"/>
      <c r="C16" s="199"/>
      <c r="D16" s="199"/>
      <c r="E16" s="199"/>
      <c r="F16" s="199"/>
      <c r="G16" s="199"/>
      <c r="H16" s="199"/>
      <c r="I16" s="199"/>
      <c r="J16" s="199"/>
      <c r="K16" s="199"/>
      <c r="L16" s="199"/>
      <c r="M16" s="199"/>
    </row>
    <row r="17" spans="2:16" customFormat="1" x14ac:dyDescent="0.3">
      <c r="B17" s="121"/>
      <c r="C17" s="121"/>
      <c r="D17" s="121"/>
      <c r="E17" s="121"/>
      <c r="F17" s="121"/>
      <c r="G17" s="121"/>
      <c r="H17" s="121"/>
      <c r="I17" s="121"/>
      <c r="J17" s="121"/>
      <c r="K17" s="121"/>
      <c r="L17" s="121"/>
      <c r="M17" s="121"/>
    </row>
    <row r="18" spans="2:16" customFormat="1" x14ac:dyDescent="0.3">
      <c r="B18" s="26" t="s">
        <v>123</v>
      </c>
      <c r="C18" s="121"/>
      <c r="D18" s="121"/>
      <c r="E18" s="121"/>
      <c r="F18" s="121"/>
      <c r="G18" s="121"/>
      <c r="H18" s="121"/>
      <c r="I18" s="121"/>
      <c r="J18" s="121"/>
      <c r="K18" s="121"/>
      <c r="L18" s="121"/>
      <c r="M18" s="121"/>
    </row>
    <row r="19" spans="2:16" customFormat="1" ht="50" x14ac:dyDescent="0.3">
      <c r="B19" s="122" t="s">
        <v>33</v>
      </c>
      <c r="C19" s="122" t="s">
        <v>32</v>
      </c>
      <c r="D19" s="122" t="s">
        <v>124</v>
      </c>
      <c r="E19" s="122" t="s">
        <v>31</v>
      </c>
      <c r="F19" s="122" t="s">
        <v>30</v>
      </c>
      <c r="G19" s="122" t="s">
        <v>29</v>
      </c>
      <c r="H19" s="122" t="s">
        <v>28</v>
      </c>
      <c r="I19" s="122" t="s">
        <v>27</v>
      </c>
      <c r="J19" s="122" t="s">
        <v>26</v>
      </c>
      <c r="K19" s="122" t="s">
        <v>125</v>
      </c>
      <c r="L19" s="122" t="s">
        <v>126</v>
      </c>
      <c r="M19" s="122" t="s">
        <v>25</v>
      </c>
    </row>
    <row r="20" spans="2:16" s="24" customFormat="1" ht="12.5" x14ac:dyDescent="0.25">
      <c r="B20" s="123" t="s">
        <v>24</v>
      </c>
      <c r="C20" s="124"/>
      <c r="D20" s="124"/>
      <c r="E20" s="124"/>
      <c r="F20" s="124"/>
      <c r="G20" s="124"/>
      <c r="H20" s="124"/>
      <c r="I20" s="124"/>
      <c r="J20" s="124"/>
      <c r="K20" s="124"/>
      <c r="L20" s="124"/>
      <c r="M20" s="125"/>
    </row>
    <row r="21" spans="2:16" x14ac:dyDescent="0.3">
      <c r="B21" s="15" t="s">
        <v>127</v>
      </c>
      <c r="C21" s="14">
        <v>100399.04999999999</v>
      </c>
      <c r="D21" s="23">
        <v>737754.17147437611</v>
      </c>
      <c r="E21" s="23">
        <v>738120.87209926895</v>
      </c>
      <c r="F21" s="23">
        <v>657297</v>
      </c>
      <c r="G21" s="22">
        <f>C21/F21</f>
        <v>0.15274533430093243</v>
      </c>
      <c r="H21" s="126">
        <f>SUM(I21:J21)</f>
        <v>87801.08</v>
      </c>
      <c r="I21" s="126">
        <v>31424</v>
      </c>
      <c r="J21" s="126">
        <v>56377.08</v>
      </c>
      <c r="K21" s="9">
        <v>887178</v>
      </c>
      <c r="L21" s="9">
        <v>883187</v>
      </c>
      <c r="M21" s="8">
        <f>H21/L21</f>
        <v>9.941391800377497E-2</v>
      </c>
    </row>
    <row r="22" spans="2:16" x14ac:dyDescent="0.3">
      <c r="B22" s="15" t="s">
        <v>23</v>
      </c>
      <c r="C22" s="14">
        <v>13521.609999999999</v>
      </c>
      <c r="D22" s="23">
        <v>189097.74046694589</v>
      </c>
      <c r="E22" s="23">
        <v>189725.82778148755</v>
      </c>
      <c r="F22" s="23">
        <v>186984</v>
      </c>
      <c r="G22" s="22">
        <f>C22/F22</f>
        <v>7.2314262182860564E-2</v>
      </c>
      <c r="H22" s="126">
        <f t="shared" ref="H22:H23" si="0">SUM(I22:J22)</f>
        <v>46129.32</v>
      </c>
      <c r="I22" s="126">
        <v>14739.75</v>
      </c>
      <c r="J22" s="126">
        <v>31389.57</v>
      </c>
      <c r="K22" s="9">
        <v>356833</v>
      </c>
      <c r="L22" s="9">
        <v>340723</v>
      </c>
      <c r="M22" s="8">
        <f>H22/L22</f>
        <v>0.13538657501841672</v>
      </c>
    </row>
    <row r="23" spans="2:16" x14ac:dyDescent="0.3">
      <c r="B23" s="15" t="s">
        <v>22</v>
      </c>
      <c r="C23" s="14">
        <v>44292.70259999999</v>
      </c>
      <c r="D23" s="23">
        <v>48311.14389670793</v>
      </c>
      <c r="E23" s="23">
        <v>48704.65231336985</v>
      </c>
      <c r="F23" s="23">
        <v>125760</v>
      </c>
      <c r="G23" s="22">
        <f>C23/F23</f>
        <v>0.35220024332061062</v>
      </c>
      <c r="H23" s="126">
        <f t="shared" si="0"/>
        <v>168898.31</v>
      </c>
      <c r="I23" s="126">
        <v>116527.25</v>
      </c>
      <c r="J23" s="126">
        <v>52371.06</v>
      </c>
      <c r="K23" s="9">
        <v>356724</v>
      </c>
      <c r="L23" s="9">
        <v>341420</v>
      </c>
      <c r="M23" s="8">
        <f>H23/L23</f>
        <v>0.49469366176556734</v>
      </c>
    </row>
    <row r="24" spans="2:16" x14ac:dyDescent="0.3">
      <c r="B24" s="127" t="s">
        <v>21</v>
      </c>
      <c r="C24" s="128">
        <f>SUM(C21:C23)</f>
        <v>158213.36259999999</v>
      </c>
      <c r="D24" s="129">
        <f>SUM(D21:D23)</f>
        <v>975163.05583802995</v>
      </c>
      <c r="E24" s="130">
        <f>SUM(E21:E23)</f>
        <v>976551.35219412623</v>
      </c>
      <c r="F24" s="130">
        <f>SUM(F21:F23)</f>
        <v>970041</v>
      </c>
      <c r="G24" s="131">
        <f>C24/F24</f>
        <v>0.1630996654780571</v>
      </c>
      <c r="H24" s="132">
        <f>SUM(H21:H23)</f>
        <v>302828.70999999996</v>
      </c>
      <c r="I24" s="132">
        <f>SUM(I21:I23)</f>
        <v>162691</v>
      </c>
      <c r="J24" s="132">
        <f>SUM(J21:J23)</f>
        <v>140137.71</v>
      </c>
      <c r="K24" s="132">
        <f t="shared" ref="K24:L24" si="1">SUM(K21:K23)</f>
        <v>1600735</v>
      </c>
      <c r="L24" s="132">
        <f t="shared" si="1"/>
        <v>1565330</v>
      </c>
      <c r="M24" s="131">
        <f>H24/L24</f>
        <v>0.19345997968479486</v>
      </c>
    </row>
    <row r="25" spans="2:16" x14ac:dyDescent="0.3">
      <c r="B25" s="133" t="s">
        <v>20</v>
      </c>
      <c r="C25" s="134">
        <f>SUM(C21:C22)</f>
        <v>113920.65999999999</v>
      </c>
      <c r="D25" s="135">
        <f>SUM(D21:D22)</f>
        <v>926851.91194132203</v>
      </c>
      <c r="E25" s="136">
        <f>SUM(E21+E22)</f>
        <v>927846.69988075644</v>
      </c>
      <c r="F25" s="136">
        <f>SUM(F21,F22)</f>
        <v>844281</v>
      </c>
      <c r="G25" s="137">
        <f t="shared" ref="G25:G26" si="2">C25/F25</f>
        <v>0.13493216121172927</v>
      </c>
      <c r="H25" s="138">
        <f>H21+H22</f>
        <v>133930.4</v>
      </c>
      <c r="I25" s="138">
        <f>SUM(I21:I22)</f>
        <v>46163.75</v>
      </c>
      <c r="J25" s="138">
        <f>SUM(J21:J22)</f>
        <v>87766.65</v>
      </c>
      <c r="K25" s="138">
        <f t="shared" ref="K25:L25" si="3">SUM(K21:K22)</f>
        <v>1244011</v>
      </c>
      <c r="L25" s="138">
        <f t="shared" si="3"/>
        <v>1223910</v>
      </c>
      <c r="M25" s="137">
        <f>H25/L25</f>
        <v>0.10942830763699944</v>
      </c>
      <c r="O25" s="2"/>
      <c r="P25" s="2"/>
    </row>
    <row r="26" spans="2:16" x14ac:dyDescent="0.3">
      <c r="B26" s="133" t="s">
        <v>19</v>
      </c>
      <c r="C26" s="134">
        <f>C23</f>
        <v>44292.70259999999</v>
      </c>
      <c r="D26" s="135">
        <f>D23</f>
        <v>48311.14389670793</v>
      </c>
      <c r="E26" s="136">
        <f>E23</f>
        <v>48704.65231336985</v>
      </c>
      <c r="F26" s="136">
        <f>F23</f>
        <v>125760</v>
      </c>
      <c r="G26" s="137">
        <f t="shared" si="2"/>
        <v>0.35220024332061062</v>
      </c>
      <c r="H26" s="138">
        <f>H23</f>
        <v>168898.31</v>
      </c>
      <c r="I26" s="138">
        <f>I23</f>
        <v>116527.25</v>
      </c>
      <c r="J26" s="138">
        <f>J23</f>
        <v>52371.06</v>
      </c>
      <c r="K26" s="138">
        <f t="shared" ref="K26:L26" si="4">K23</f>
        <v>356724</v>
      </c>
      <c r="L26" s="138">
        <f t="shared" si="4"/>
        <v>341420</v>
      </c>
      <c r="M26" s="137">
        <f t="shared" ref="M26:M40" si="5">H26/L26</f>
        <v>0.49469366176556734</v>
      </c>
      <c r="O26" s="2"/>
      <c r="P26" s="2"/>
    </row>
    <row r="27" spans="2:16" x14ac:dyDescent="0.3">
      <c r="B27" s="123" t="s">
        <v>18</v>
      </c>
      <c r="C27" s="124"/>
      <c r="D27" s="139"/>
      <c r="E27" s="139"/>
      <c r="F27" s="139"/>
      <c r="G27" s="124"/>
      <c r="H27" s="124"/>
      <c r="I27" s="140"/>
      <c r="J27" s="141"/>
      <c r="K27" s="142"/>
      <c r="L27" s="124"/>
      <c r="M27" s="125"/>
      <c r="N27" s="21"/>
      <c r="O27" s="2"/>
      <c r="P27" s="2"/>
    </row>
    <row r="28" spans="2:16" x14ac:dyDescent="0.3">
      <c r="B28" s="15" t="s">
        <v>17</v>
      </c>
      <c r="C28" s="14">
        <v>33082.983799999995</v>
      </c>
      <c r="D28" s="23">
        <v>525256.98233124393</v>
      </c>
      <c r="E28" s="20">
        <v>550509.55440701672</v>
      </c>
      <c r="F28" s="20">
        <v>491044</v>
      </c>
      <c r="G28" s="19">
        <f t="shared" ref="G28:G30" si="6">C28/F28</f>
        <v>6.737274826695773E-2</v>
      </c>
      <c r="H28" s="126">
        <f t="shared" ref="H28:H29" si="7">SUM(I28:J28)</f>
        <v>143368.36000000002</v>
      </c>
      <c r="I28" s="10">
        <v>45278</v>
      </c>
      <c r="J28" s="10">
        <v>98090.360000000015</v>
      </c>
      <c r="K28" s="9">
        <v>1025671</v>
      </c>
      <c r="L28" s="9">
        <v>893539</v>
      </c>
      <c r="M28" s="8">
        <f>H28/L28</f>
        <v>0.16045003072053934</v>
      </c>
      <c r="O28" s="2"/>
      <c r="P28" s="2"/>
    </row>
    <row r="29" spans="2:16" x14ac:dyDescent="0.3">
      <c r="B29" s="15" t="s">
        <v>16</v>
      </c>
      <c r="C29" s="14">
        <v>86.960999999999999</v>
      </c>
      <c r="D29" s="143">
        <v>82117.93734065094</v>
      </c>
      <c r="E29" s="20">
        <v>85358.657384099279</v>
      </c>
      <c r="F29" s="20">
        <v>54510</v>
      </c>
      <c r="G29" s="19">
        <f>C29/F29</f>
        <v>1.5953219592735278E-3</v>
      </c>
      <c r="H29" s="126">
        <f t="shared" si="7"/>
        <v>11548.5316</v>
      </c>
      <c r="I29" s="10">
        <v>133.25</v>
      </c>
      <c r="J29" s="10">
        <v>11415.2816</v>
      </c>
      <c r="K29" s="9">
        <v>172795</v>
      </c>
      <c r="L29" s="9">
        <v>87248</v>
      </c>
      <c r="M29" s="8">
        <f>H29/L29</f>
        <v>0.13236442783788741</v>
      </c>
      <c r="O29" s="7"/>
      <c r="P29" s="7"/>
    </row>
    <row r="30" spans="2:16" x14ac:dyDescent="0.3">
      <c r="B30" s="127" t="s">
        <v>15</v>
      </c>
      <c r="C30" s="129">
        <f>SUM(C28:C29)</f>
        <v>33169.944799999997</v>
      </c>
      <c r="D30" s="129">
        <f>SUM(D28:D29)</f>
        <v>607374.91967189487</v>
      </c>
      <c r="E30" s="144">
        <f>SUM(E28+E29)</f>
        <v>635868.21179111605</v>
      </c>
      <c r="F30" s="144">
        <f>SUM(F28:F29)</f>
        <v>545554</v>
      </c>
      <c r="G30" s="145">
        <f t="shared" si="6"/>
        <v>6.0800479512568874E-2</v>
      </c>
      <c r="H30" s="132">
        <f>SUM(H28:H29)</f>
        <v>154916.8916</v>
      </c>
      <c r="I30" s="132">
        <f>SUM(I28:I29)</f>
        <v>45411.25</v>
      </c>
      <c r="J30" s="132">
        <f>SUM(J28:J29)</f>
        <v>109505.64160000002</v>
      </c>
      <c r="K30" s="132">
        <f t="shared" ref="K30:L30" si="8">SUM(K28:K29)</f>
        <v>1198466</v>
      </c>
      <c r="L30" s="132">
        <f t="shared" si="8"/>
        <v>980787</v>
      </c>
      <c r="M30" s="131">
        <f>H30/L30</f>
        <v>0.1579516159981729</v>
      </c>
      <c r="O30" s="7"/>
      <c r="P30" s="7"/>
    </row>
    <row r="31" spans="2:16" x14ac:dyDescent="0.3">
      <c r="B31" s="123" t="s">
        <v>14</v>
      </c>
      <c r="C31" s="146"/>
      <c r="D31" s="146"/>
      <c r="E31" s="146"/>
      <c r="F31" s="146"/>
      <c r="G31" s="146"/>
      <c r="H31" s="146"/>
      <c r="I31" s="147"/>
      <c r="J31" s="148"/>
      <c r="K31" s="146"/>
      <c r="L31" s="146"/>
      <c r="M31" s="149"/>
      <c r="O31" s="2"/>
      <c r="P31" s="2"/>
    </row>
    <row r="32" spans="2:16" x14ac:dyDescent="0.3">
      <c r="B32" s="15" t="s">
        <v>128</v>
      </c>
      <c r="C32" s="14">
        <v>0</v>
      </c>
      <c r="D32" s="14"/>
      <c r="E32" s="14"/>
      <c r="F32" s="14">
        <v>7218</v>
      </c>
      <c r="G32" s="10" t="s">
        <v>12</v>
      </c>
      <c r="H32" s="126">
        <f t="shared" ref="H32:H34" si="9">SUM(I32:J32)</f>
        <v>4628.38</v>
      </c>
      <c r="I32" s="150">
        <v>0</v>
      </c>
      <c r="J32" s="150">
        <v>4628.38</v>
      </c>
      <c r="K32" s="10" t="s">
        <v>12</v>
      </c>
      <c r="L32" s="10">
        <v>106063</v>
      </c>
      <c r="M32" s="8" t="s">
        <v>12</v>
      </c>
      <c r="O32" s="2"/>
      <c r="P32" s="2"/>
    </row>
    <row r="33" spans="2:19" x14ac:dyDescent="0.3">
      <c r="B33" s="15" t="s">
        <v>129</v>
      </c>
      <c r="C33" s="10" t="s">
        <v>12</v>
      </c>
      <c r="D33" s="14"/>
      <c r="E33" s="14"/>
      <c r="F33" s="10" t="s">
        <v>12</v>
      </c>
      <c r="G33" s="10" t="s">
        <v>12</v>
      </c>
      <c r="H33" s="126">
        <f t="shared" si="9"/>
        <v>0</v>
      </c>
      <c r="I33" s="10" t="s">
        <v>12</v>
      </c>
      <c r="J33" s="10" t="s">
        <v>12</v>
      </c>
      <c r="K33" s="10" t="s">
        <v>12</v>
      </c>
      <c r="L33" s="10" t="s">
        <v>12</v>
      </c>
      <c r="M33" s="8" t="s">
        <v>12</v>
      </c>
      <c r="O33" s="2"/>
      <c r="P33" s="2"/>
    </row>
    <row r="34" spans="2:19" x14ac:dyDescent="0.3">
      <c r="B34" s="15" t="s">
        <v>130</v>
      </c>
      <c r="C34" s="14">
        <v>0</v>
      </c>
      <c r="D34" s="14"/>
      <c r="E34" s="14"/>
      <c r="F34" s="14">
        <v>94453</v>
      </c>
      <c r="G34" s="10" t="s">
        <v>12</v>
      </c>
      <c r="H34" s="126">
        <f t="shared" si="9"/>
        <v>25403.729999999996</v>
      </c>
      <c r="I34" s="150">
        <v>0</v>
      </c>
      <c r="J34" s="150">
        <v>25403.729999999996</v>
      </c>
      <c r="K34" s="10" t="s">
        <v>12</v>
      </c>
      <c r="L34" s="10">
        <v>462046</v>
      </c>
      <c r="M34" s="8" t="s">
        <v>12</v>
      </c>
      <c r="O34" s="2"/>
      <c r="P34" s="2"/>
    </row>
    <row r="35" spans="2:19" x14ac:dyDescent="0.3">
      <c r="B35" s="133" t="s">
        <v>13</v>
      </c>
      <c r="C35" s="134">
        <f>SUM(C32:C34)</f>
        <v>0</v>
      </c>
      <c r="D35" s="135">
        <v>53302.034331020062</v>
      </c>
      <c r="E35" s="135">
        <v>57257.653237998886</v>
      </c>
      <c r="F35" s="135">
        <f>SUM(F32:F34)</f>
        <v>101671</v>
      </c>
      <c r="G35" s="137">
        <f>C35/F35</f>
        <v>0</v>
      </c>
      <c r="H35" s="138">
        <f>SUM(H32:H34)</f>
        <v>30032.109999999997</v>
      </c>
      <c r="I35" s="138">
        <f>SUM(I32:I34)</f>
        <v>0</v>
      </c>
      <c r="J35" s="138">
        <f>SUM(J32:J34)</f>
        <v>30032.109999999997</v>
      </c>
      <c r="K35" s="138">
        <v>292734</v>
      </c>
      <c r="L35" s="138">
        <f>SUM(L32:L34)</f>
        <v>568109</v>
      </c>
      <c r="M35" s="137">
        <f>H35/L35</f>
        <v>5.2863288559061722E-2</v>
      </c>
      <c r="O35" s="17"/>
      <c r="P35" s="17"/>
      <c r="Q35" s="18"/>
    </row>
    <row r="36" spans="2:19" x14ac:dyDescent="0.3">
      <c r="B36" s="15" t="s">
        <v>131</v>
      </c>
      <c r="C36" s="14">
        <v>0</v>
      </c>
      <c r="D36" s="14"/>
      <c r="E36" s="14"/>
      <c r="F36" s="14">
        <v>0</v>
      </c>
      <c r="G36" s="10" t="s">
        <v>12</v>
      </c>
      <c r="H36" s="126">
        <f t="shared" ref="H36:H39" si="10">SUM(I36:J36)</f>
        <v>0</v>
      </c>
      <c r="I36" s="150">
        <v>0</v>
      </c>
      <c r="J36" s="150">
        <v>0</v>
      </c>
      <c r="K36" s="10" t="s">
        <v>12</v>
      </c>
      <c r="L36" s="10">
        <v>0</v>
      </c>
      <c r="M36" s="8" t="s">
        <v>12</v>
      </c>
      <c r="O36" s="17"/>
      <c r="P36" s="17"/>
      <c r="Q36" s="16"/>
    </row>
    <row r="37" spans="2:19" x14ac:dyDescent="0.3">
      <c r="B37" s="15" t="s">
        <v>132</v>
      </c>
      <c r="C37" s="10" t="s">
        <v>12</v>
      </c>
      <c r="D37" s="14"/>
      <c r="E37" s="14"/>
      <c r="F37" s="10" t="s">
        <v>12</v>
      </c>
      <c r="G37" s="10" t="s">
        <v>12</v>
      </c>
      <c r="H37" s="126">
        <f t="shared" si="10"/>
        <v>0</v>
      </c>
      <c r="I37" s="10" t="s">
        <v>12</v>
      </c>
      <c r="J37" s="10" t="s">
        <v>12</v>
      </c>
      <c r="K37" s="10" t="s">
        <v>12</v>
      </c>
      <c r="L37" s="10" t="s">
        <v>12</v>
      </c>
      <c r="M37" s="8" t="s">
        <v>12</v>
      </c>
      <c r="O37" s="7"/>
      <c r="P37" s="13"/>
    </row>
    <row r="38" spans="2:19" x14ac:dyDescent="0.3">
      <c r="B38" s="15" t="s">
        <v>133</v>
      </c>
      <c r="C38" s="14">
        <v>358.69200000000001</v>
      </c>
      <c r="D38" s="14"/>
      <c r="E38" s="14"/>
      <c r="F38" s="14">
        <v>19170</v>
      </c>
      <c r="G38" s="10" t="s">
        <v>12</v>
      </c>
      <c r="H38" s="126">
        <f t="shared" si="10"/>
        <v>22143.918399999999</v>
      </c>
      <c r="I38" s="150">
        <v>699.73</v>
      </c>
      <c r="J38" s="150">
        <v>21444.188399999999</v>
      </c>
      <c r="K38" s="10" t="s">
        <v>12</v>
      </c>
      <c r="L38" s="10">
        <v>173329</v>
      </c>
      <c r="M38" s="8" t="s">
        <v>12</v>
      </c>
      <c r="O38" s="12"/>
      <c r="P38" s="7"/>
    </row>
    <row r="39" spans="2:19" x14ac:dyDescent="0.3">
      <c r="B39" s="15" t="s">
        <v>134</v>
      </c>
      <c r="C39" s="14">
        <v>0</v>
      </c>
      <c r="D39" s="14"/>
      <c r="E39" s="14"/>
      <c r="F39" s="14">
        <v>0</v>
      </c>
      <c r="G39" s="10" t="s">
        <v>12</v>
      </c>
      <c r="H39" s="126">
        <f t="shared" si="10"/>
        <v>0</v>
      </c>
      <c r="I39" s="150">
        <v>0</v>
      </c>
      <c r="J39" s="150">
        <v>0</v>
      </c>
      <c r="K39" s="10" t="s">
        <v>12</v>
      </c>
      <c r="L39" s="10">
        <v>0</v>
      </c>
      <c r="M39" s="8" t="s">
        <v>12</v>
      </c>
      <c r="O39" s="2"/>
      <c r="P39" s="2"/>
    </row>
    <row r="40" spans="2:19" x14ac:dyDescent="0.3">
      <c r="B40" s="133" t="s">
        <v>11</v>
      </c>
      <c r="C40" s="134">
        <f>SUM(C36:C39)</f>
        <v>358.69200000000001</v>
      </c>
      <c r="D40" s="134">
        <v>29012.689941793225</v>
      </c>
      <c r="E40" s="134">
        <v>30419.126668676246</v>
      </c>
      <c r="F40" s="134">
        <f>SUM(F36:F39)</f>
        <v>19170</v>
      </c>
      <c r="G40" s="137">
        <f>C40/F40</f>
        <v>1.8711111111111112E-2</v>
      </c>
      <c r="H40" s="138">
        <f>SUM(H36:H39)</f>
        <v>22143.918399999999</v>
      </c>
      <c r="I40" s="138">
        <f>SUM(I36:I39)</f>
        <v>699.73</v>
      </c>
      <c r="J40" s="138">
        <f>SUM(J36:J39)</f>
        <v>21444.188399999999</v>
      </c>
      <c r="K40" s="138">
        <v>248220</v>
      </c>
      <c r="L40" s="138">
        <f>SUM(L36:L39)</f>
        <v>173329</v>
      </c>
      <c r="M40" s="137">
        <f t="shared" si="5"/>
        <v>0.12775656929884785</v>
      </c>
      <c r="O40" s="2"/>
    </row>
    <row r="41" spans="2:19" x14ac:dyDescent="0.3">
      <c r="B41" s="127" t="s">
        <v>10</v>
      </c>
      <c r="C41" s="128">
        <f>C35+C40</f>
        <v>358.69200000000001</v>
      </c>
      <c r="D41" s="128">
        <f>D35+D40</f>
        <v>82314.724272813284</v>
      </c>
      <c r="E41" s="128">
        <f>E35+E40</f>
        <v>87676.779906675132</v>
      </c>
      <c r="F41" s="128">
        <f>SUM(F35,F40)</f>
        <v>120841</v>
      </c>
      <c r="G41" s="145">
        <f>C41/F41</f>
        <v>2.9682971839028144E-3</v>
      </c>
      <c r="H41" s="132">
        <f>H35+H40</f>
        <v>52176.028399999996</v>
      </c>
      <c r="I41" s="132">
        <f>I35+I40</f>
        <v>699.73</v>
      </c>
      <c r="J41" s="132">
        <f>J35+J40</f>
        <v>51476.2984</v>
      </c>
      <c r="K41" s="132">
        <f>K35+K40</f>
        <v>540954</v>
      </c>
      <c r="L41" s="132">
        <f>L35+L40</f>
        <v>741438</v>
      </c>
      <c r="M41" s="151">
        <f>H41/L41</f>
        <v>7.0371397743304226E-2</v>
      </c>
      <c r="O41" s="2"/>
    </row>
    <row r="42" spans="2:19" x14ac:dyDescent="0.3">
      <c r="B42" s="123" t="s">
        <v>9</v>
      </c>
      <c r="C42" s="152"/>
      <c r="D42" s="124"/>
      <c r="E42" s="124"/>
      <c r="F42" s="124"/>
      <c r="G42" s="124"/>
      <c r="H42" s="124"/>
      <c r="I42" s="153"/>
      <c r="J42" s="141"/>
      <c r="K42" s="124"/>
      <c r="L42" s="124"/>
      <c r="M42" s="125"/>
      <c r="O42" s="2"/>
    </row>
    <row r="43" spans="2:19" x14ac:dyDescent="0.3">
      <c r="B43" s="154" t="s">
        <v>8</v>
      </c>
      <c r="C43" s="155"/>
      <c r="D43" s="156"/>
      <c r="E43" s="156"/>
      <c r="F43" s="156"/>
      <c r="G43" s="131"/>
      <c r="H43" s="132"/>
      <c r="I43" s="132"/>
      <c r="J43" s="132"/>
      <c r="K43" s="132"/>
      <c r="L43" s="132"/>
      <c r="M43" s="131"/>
      <c r="O43" s="7"/>
      <c r="P43" s="7"/>
    </row>
    <row r="44" spans="2:19" x14ac:dyDescent="0.3">
      <c r="B44" s="157" t="s">
        <v>7</v>
      </c>
      <c r="C44" s="158"/>
      <c r="D44" s="159"/>
      <c r="E44" s="159"/>
      <c r="F44" s="159"/>
      <c r="G44" s="160"/>
      <c r="H44" s="161"/>
      <c r="I44" s="161"/>
      <c r="J44" s="161"/>
      <c r="K44" s="161"/>
      <c r="L44" s="161"/>
      <c r="M44" s="160"/>
      <c r="O44" s="7"/>
      <c r="P44" s="7"/>
    </row>
    <row r="45" spans="2:19" x14ac:dyDescent="0.3">
      <c r="B45" s="11" t="s">
        <v>135</v>
      </c>
      <c r="C45" s="162">
        <v>0</v>
      </c>
      <c r="D45" s="23">
        <v>0</v>
      </c>
      <c r="E45" s="23">
        <v>0</v>
      </c>
      <c r="F45" s="23">
        <v>0</v>
      </c>
      <c r="G45" s="10" t="s">
        <v>12</v>
      </c>
      <c r="H45" s="126">
        <v>0</v>
      </c>
      <c r="I45" s="10" t="s">
        <v>12</v>
      </c>
      <c r="J45" s="10" t="s">
        <v>12</v>
      </c>
      <c r="K45" s="10" t="s">
        <v>12</v>
      </c>
      <c r="L45" s="10" t="s">
        <v>12</v>
      </c>
      <c r="M45" s="10" t="s">
        <v>12</v>
      </c>
      <c r="O45" s="2"/>
    </row>
    <row r="46" spans="2:19" x14ac:dyDescent="0.3">
      <c r="B46" s="154" t="s">
        <v>6</v>
      </c>
      <c r="C46" s="128">
        <f>SUM(C45:C45)</f>
        <v>0</v>
      </c>
      <c r="D46" s="128"/>
      <c r="E46" s="128"/>
      <c r="F46" s="128"/>
      <c r="G46" s="145"/>
      <c r="H46" s="132">
        <f>SUM(H45:H45)</f>
        <v>0</v>
      </c>
      <c r="I46" s="132">
        <f>SUM(I45:I45)</f>
        <v>0</v>
      </c>
      <c r="J46" s="132">
        <f>SUM(J45:J45)</f>
        <v>0</v>
      </c>
      <c r="K46" s="132">
        <f>SUM(K45:K45)</f>
        <v>0</v>
      </c>
      <c r="L46" s="132">
        <f>SUM(L45:L45)</f>
        <v>0</v>
      </c>
      <c r="M46" s="131" t="s">
        <v>12</v>
      </c>
      <c r="O46" s="2"/>
    </row>
    <row r="47" spans="2:19" x14ac:dyDescent="0.3">
      <c r="B47" s="157" t="s">
        <v>136</v>
      </c>
      <c r="C47" s="158"/>
      <c r="D47" s="159"/>
      <c r="E47" s="159"/>
      <c r="F47" s="159"/>
      <c r="G47" s="160"/>
      <c r="H47" s="161"/>
      <c r="I47" s="161"/>
      <c r="J47" s="161"/>
      <c r="K47" s="161"/>
      <c r="L47" s="161"/>
      <c r="M47" s="160"/>
      <c r="N47" s="5"/>
      <c r="O47" s="5"/>
      <c r="P47" s="5"/>
      <c r="Q47" s="5"/>
      <c r="R47" s="5"/>
      <c r="S47" s="5"/>
    </row>
    <row r="48" spans="2:19" x14ac:dyDescent="0.3">
      <c r="B48" s="154" t="s">
        <v>137</v>
      </c>
      <c r="C48" s="163" t="s">
        <v>12</v>
      </c>
      <c r="D48" s="163" t="s">
        <v>12</v>
      </c>
      <c r="E48" s="163" t="s">
        <v>12</v>
      </c>
      <c r="F48" s="163" t="s">
        <v>12</v>
      </c>
      <c r="G48" s="163" t="s">
        <v>12</v>
      </c>
      <c r="H48" s="132">
        <f>SUM(H47:H47)</f>
        <v>0</v>
      </c>
      <c r="I48" s="132">
        <v>0</v>
      </c>
      <c r="J48" s="132">
        <v>0</v>
      </c>
      <c r="K48" s="132">
        <v>100000</v>
      </c>
      <c r="L48" s="132">
        <v>24590</v>
      </c>
      <c r="M48" s="131">
        <f>H48/L48</f>
        <v>0</v>
      </c>
    </row>
    <row r="49" spans="2:13" customFormat="1" x14ac:dyDescent="0.3">
      <c r="B49" s="164" t="s">
        <v>5</v>
      </c>
      <c r="C49" s="165">
        <f>C24+C30+C41+C46</f>
        <v>191741.9994</v>
      </c>
      <c r="D49" s="165">
        <f>D24+D30+D41+D46</f>
        <v>1664852.699782738</v>
      </c>
      <c r="E49" s="165">
        <f>E24+E30+E41+E46</f>
        <v>1700096.3438919175</v>
      </c>
      <c r="F49" s="165">
        <f>F24+F30+F41+F46</f>
        <v>1636436</v>
      </c>
      <c r="G49" s="166">
        <f>C49/F49</f>
        <v>0.11717048476078502</v>
      </c>
      <c r="H49" s="167">
        <f>H24+H30+H41+H46+H48</f>
        <v>509921.62999999995</v>
      </c>
      <c r="I49" s="167">
        <f t="shared" ref="I49:L49" si="11">I24+I30+I41+I46+I48</f>
        <v>208801.98</v>
      </c>
      <c r="J49" s="167">
        <f t="shared" si="11"/>
        <v>301119.65000000002</v>
      </c>
      <c r="K49" s="167">
        <f t="shared" si="11"/>
        <v>3440155</v>
      </c>
      <c r="L49" s="167">
        <f t="shared" si="11"/>
        <v>3312145</v>
      </c>
      <c r="M49" s="166">
        <f>H49/L49</f>
        <v>0.15395510462253312</v>
      </c>
    </row>
    <row r="50" spans="2:13" customFormat="1" ht="14" customHeight="1" x14ac:dyDescent="0.3">
      <c r="B50" s="200" t="s">
        <v>3</v>
      </c>
      <c r="C50" s="201"/>
      <c r="D50" s="201"/>
      <c r="E50" s="201"/>
      <c r="F50" s="201"/>
      <c r="G50" s="201"/>
      <c r="H50" s="201"/>
      <c r="I50" s="201"/>
      <c r="J50" s="201"/>
      <c r="K50" s="201"/>
      <c r="L50" s="201"/>
      <c r="M50" s="202"/>
    </row>
    <row r="51" spans="2:13" customFormat="1" ht="14" customHeight="1" x14ac:dyDescent="0.3">
      <c r="B51" s="203" t="s">
        <v>2</v>
      </c>
      <c r="C51" s="204"/>
      <c r="D51" s="204"/>
      <c r="E51" s="204"/>
      <c r="F51" s="204"/>
      <c r="G51" s="204"/>
      <c r="H51" s="204"/>
      <c r="I51" s="204"/>
      <c r="J51" s="204"/>
      <c r="K51" s="204"/>
      <c r="L51" s="204"/>
      <c r="M51" s="205"/>
    </row>
    <row r="52" spans="2:13" customFormat="1" ht="14" customHeight="1" x14ac:dyDescent="0.3">
      <c r="B52" s="206" t="s">
        <v>1</v>
      </c>
      <c r="C52" s="207"/>
      <c r="D52" s="207"/>
      <c r="E52" s="207"/>
      <c r="F52" s="207"/>
      <c r="G52" s="207"/>
      <c r="H52" s="207"/>
      <c r="I52" s="207"/>
      <c r="J52" s="207"/>
      <c r="K52" s="207"/>
      <c r="L52" s="207"/>
      <c r="M52" s="208"/>
    </row>
    <row r="53" spans="2:13" customFormat="1" x14ac:dyDescent="0.3">
      <c r="B53" s="192" t="s">
        <v>0</v>
      </c>
      <c r="C53" s="192"/>
      <c r="D53" s="192"/>
      <c r="E53" s="192"/>
      <c r="F53" s="192"/>
      <c r="G53" s="192"/>
      <c r="H53" s="192"/>
      <c r="I53" s="192"/>
      <c r="J53" s="192"/>
      <c r="K53" s="192"/>
      <c r="L53" s="192"/>
      <c r="M53" s="192"/>
    </row>
    <row r="54" spans="2:13" customFormat="1" x14ac:dyDescent="0.3"/>
    <row r="55" spans="2:13" customFormat="1" x14ac:dyDescent="0.3">
      <c r="C55" s="4"/>
      <c r="D55" s="4"/>
      <c r="H55" s="4"/>
    </row>
    <row r="56" spans="2:13" x14ac:dyDescent="0.3">
      <c r="C56" s="2"/>
      <c r="D56" s="2"/>
      <c r="E56" s="3"/>
      <c r="H56" s="2"/>
    </row>
    <row r="57" spans="2:13" x14ac:dyDescent="0.3">
      <c r="C57" s="2"/>
      <c r="D57" s="2"/>
      <c r="H57" s="2"/>
    </row>
    <row r="58" spans="2:13" x14ac:dyDescent="0.3">
      <c r="D58" s="2"/>
      <c r="H58" s="2"/>
    </row>
    <row r="59" spans="2:13" x14ac:dyDescent="0.3">
      <c r="H59" s="2"/>
    </row>
    <row r="60" spans="2:13" x14ac:dyDescent="0.3">
      <c r="H60" s="2"/>
    </row>
  </sheetData>
  <mergeCells count="6">
    <mergeCell ref="B53:M53"/>
    <mergeCell ref="B5:M6"/>
    <mergeCell ref="B8:M16"/>
    <mergeCell ref="B50:M50"/>
    <mergeCell ref="B51:M51"/>
    <mergeCell ref="B52:M52"/>
  </mergeCells>
  <pageMargins left="0.25" right="0.25" top="0.75" bottom="0.75" header="0.3" footer="0.3"/>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tabSelected="1" zoomScale="110" zoomScaleNormal="110" workbookViewId="0">
      <selection activeCell="M47" sqref="M47"/>
    </sheetView>
  </sheetViews>
  <sheetFormatPr defaultColWidth="8.83203125" defaultRowHeight="14" x14ac:dyDescent="0.3"/>
  <cols>
    <col min="1" max="1" width="3.33203125" customWidth="1"/>
    <col min="2" max="2" width="62.6640625" style="29" customWidth="1"/>
    <col min="3" max="3" width="30.33203125" style="29" customWidth="1"/>
    <col min="4" max="4" width="15" customWidth="1"/>
    <col min="5" max="5" width="31.1640625" customWidth="1"/>
    <col min="6" max="6" width="12.1640625" customWidth="1"/>
  </cols>
  <sheetData>
    <row r="1" spans="2:5" x14ac:dyDescent="0.3">
      <c r="B1" s="27" t="s">
        <v>36</v>
      </c>
    </row>
    <row r="2" spans="2:5" x14ac:dyDescent="0.3">
      <c r="B2" s="27" t="s">
        <v>50</v>
      </c>
    </row>
    <row r="3" spans="2:5" ht="14.5" x14ac:dyDescent="0.35">
      <c r="B3" s="28" t="str">
        <f>'1-NSG'!B3</f>
        <v>Q1 2022</v>
      </c>
    </row>
    <row r="4" spans="2:5" x14ac:dyDescent="0.3">
      <c r="B4" s="27"/>
    </row>
    <row r="5" spans="2:5" ht="22" customHeight="1" x14ac:dyDescent="0.3">
      <c r="B5" s="209" t="s">
        <v>138</v>
      </c>
      <c r="C5" s="210"/>
      <c r="D5" s="210"/>
      <c r="E5" s="211"/>
    </row>
    <row r="6" spans="2:5" ht="22" customHeight="1" x14ac:dyDescent="0.3">
      <c r="B6" s="212"/>
      <c r="C6" s="213"/>
      <c r="D6" s="213"/>
      <c r="E6" s="214"/>
    </row>
    <row r="7" spans="2:5" ht="22" customHeight="1" x14ac:dyDescent="0.3">
      <c r="B7" s="215"/>
      <c r="C7" s="216"/>
      <c r="D7" s="216"/>
      <c r="E7" s="217"/>
    </row>
    <row r="8" spans="2:5" ht="167" customHeight="1" x14ac:dyDescent="0.3">
      <c r="B8" s="218" t="s">
        <v>139</v>
      </c>
      <c r="C8" s="218"/>
      <c r="D8" s="218"/>
      <c r="E8" s="218"/>
    </row>
    <row r="9" spans="2:5" ht="20.25" customHeight="1" x14ac:dyDescent="0.3">
      <c r="B9" s="168"/>
      <c r="C9" s="168"/>
      <c r="D9" s="168"/>
      <c r="E9" s="168"/>
    </row>
    <row r="10" spans="2:5" ht="20.25" customHeight="1" x14ac:dyDescent="0.3">
      <c r="B10" s="43" t="s">
        <v>140</v>
      </c>
    </row>
    <row r="11" spans="2:5" ht="33" customHeight="1" x14ac:dyDescent="0.3">
      <c r="B11" s="42" t="s">
        <v>49</v>
      </c>
      <c r="C11" s="34" t="s">
        <v>141</v>
      </c>
    </row>
    <row r="12" spans="2:5" s="30" customFormat="1" ht="21" customHeight="1" x14ac:dyDescent="0.25">
      <c r="B12" s="219" t="s">
        <v>48</v>
      </c>
      <c r="C12" s="220"/>
    </row>
    <row r="13" spans="2:5" x14ac:dyDescent="0.3">
      <c r="B13" s="40" t="s">
        <v>47</v>
      </c>
      <c r="C13" s="169">
        <v>133930.4</v>
      </c>
      <c r="D13" s="170"/>
      <c r="E13" s="171"/>
    </row>
    <row r="14" spans="2:5" x14ac:dyDescent="0.3">
      <c r="B14" s="40" t="s">
        <v>46</v>
      </c>
      <c r="C14" s="169">
        <v>168898.31</v>
      </c>
      <c r="D14" s="172"/>
      <c r="E14" s="171"/>
    </row>
    <row r="15" spans="2:5" x14ac:dyDescent="0.3">
      <c r="B15" s="40" t="s">
        <v>18</v>
      </c>
      <c r="C15" s="169">
        <v>154783.6416</v>
      </c>
      <c r="D15" s="172"/>
      <c r="E15" s="171"/>
    </row>
    <row r="16" spans="2:5" x14ac:dyDescent="0.3">
      <c r="B16" s="40" t="s">
        <v>14</v>
      </c>
      <c r="C16" s="169">
        <v>52309.278399999996</v>
      </c>
      <c r="D16" s="172"/>
      <c r="E16" s="171"/>
    </row>
    <row r="17" spans="2:8" x14ac:dyDescent="0.3">
      <c r="B17" s="41" t="s">
        <v>136</v>
      </c>
      <c r="C17" s="169">
        <v>0</v>
      </c>
      <c r="D17" s="173"/>
      <c r="E17" s="171"/>
    </row>
    <row r="18" spans="2:8" x14ac:dyDescent="0.3">
      <c r="B18" s="40" t="s">
        <v>44</v>
      </c>
      <c r="C18" s="169"/>
      <c r="D18" s="173"/>
      <c r="E18" s="171"/>
    </row>
    <row r="19" spans="2:8" s="30" customFormat="1" ht="21.75" customHeight="1" x14ac:dyDescent="0.25">
      <c r="B19" s="174" t="s">
        <v>43</v>
      </c>
      <c r="C19" s="175">
        <f>SUM(C13:C18)</f>
        <v>509921.62999999995</v>
      </c>
      <c r="E19" s="176"/>
    </row>
    <row r="20" spans="2:8" s="30" customFormat="1" ht="30" customHeight="1" x14ac:dyDescent="0.25">
      <c r="B20" s="219" t="s">
        <v>42</v>
      </c>
      <c r="C20" s="220"/>
    </row>
    <row r="21" spans="2:8" ht="30" customHeight="1" x14ac:dyDescent="0.3">
      <c r="B21" s="177" t="s">
        <v>142</v>
      </c>
      <c r="C21" s="169">
        <v>5324</v>
      </c>
      <c r="E21" s="171"/>
    </row>
    <row r="22" spans="2:8" x14ac:dyDescent="0.3">
      <c r="B22" s="40" t="s">
        <v>45</v>
      </c>
      <c r="C22" s="169">
        <v>11309.41</v>
      </c>
      <c r="D22" s="172"/>
      <c r="E22" s="171"/>
    </row>
    <row r="23" spans="2:8" x14ac:dyDescent="0.3">
      <c r="B23" s="40" t="s">
        <v>41</v>
      </c>
      <c r="C23" s="169">
        <v>16085.3</v>
      </c>
      <c r="E23" s="171"/>
    </row>
    <row r="24" spans="2:8" x14ac:dyDescent="0.3">
      <c r="B24" s="41" t="s">
        <v>143</v>
      </c>
      <c r="C24" s="169">
        <v>9987.44</v>
      </c>
      <c r="E24" s="171"/>
    </row>
    <row r="25" spans="2:8" s="30" customFormat="1" ht="24" customHeight="1" x14ac:dyDescent="0.3">
      <c r="B25" s="40" t="s">
        <v>40</v>
      </c>
      <c r="C25" s="178">
        <v>89458.48000000001</v>
      </c>
      <c r="D25" s="179"/>
      <c r="E25" s="180"/>
    </row>
    <row r="26" spans="2:8" s="30" customFormat="1" ht="33" customHeight="1" x14ac:dyDescent="0.25">
      <c r="B26" s="174" t="s">
        <v>39</v>
      </c>
      <c r="C26" s="181">
        <f>SUM(C21:C25)</f>
        <v>132164.63</v>
      </c>
      <c r="D26" s="182"/>
      <c r="E26" s="183"/>
      <c r="G26" s="39"/>
      <c r="H26" s="38"/>
    </row>
    <row r="27" spans="2:8" ht="25.5" x14ac:dyDescent="0.3">
      <c r="B27" s="184" t="s">
        <v>37</v>
      </c>
      <c r="C27" s="185">
        <f>C26+C19</f>
        <v>642086.26</v>
      </c>
      <c r="D27" s="30"/>
      <c r="E27" s="38"/>
    </row>
    <row r="28" spans="2:8" s="30" customFormat="1" ht="18" customHeight="1" x14ac:dyDescent="0.3">
      <c r="B28" s="37"/>
      <c r="C28" s="6"/>
      <c r="D28"/>
      <c r="E28"/>
    </row>
    <row r="29" spans="2:8" s="30" customFormat="1" ht="20.25" customHeight="1" x14ac:dyDescent="0.3">
      <c r="B29" s="35"/>
      <c r="C29" s="37"/>
      <c r="D29"/>
    </row>
    <row r="30" spans="2:8" ht="31.5" customHeight="1" x14ac:dyDescent="0.3">
      <c r="B30" s="36" t="s">
        <v>144</v>
      </c>
      <c r="C30" s="35"/>
      <c r="D30" s="30"/>
      <c r="E30" s="30"/>
    </row>
    <row r="31" spans="2:8" s="30" customFormat="1" ht="36" customHeight="1" x14ac:dyDescent="0.3">
      <c r="B31" s="34" t="s">
        <v>38</v>
      </c>
      <c r="C31" s="34" t="s">
        <v>145</v>
      </c>
      <c r="D31" s="34" t="s">
        <v>146</v>
      </c>
      <c r="E31" s="34" t="s">
        <v>25</v>
      </c>
    </row>
    <row r="32" spans="2:8" ht="25" x14ac:dyDescent="0.3">
      <c r="B32" s="33" t="s">
        <v>37</v>
      </c>
      <c r="C32" s="32">
        <f>C26+C19</f>
        <v>642086.26</v>
      </c>
      <c r="D32" s="32">
        <v>4054879.77</v>
      </c>
      <c r="E32" s="31">
        <f>C32/D32</f>
        <v>0.1583490254755445</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tabSelected="1" zoomScaleNormal="100" workbookViewId="0">
      <selection activeCell="M47" sqref="M47"/>
    </sheetView>
  </sheetViews>
  <sheetFormatPr defaultColWidth="9" defaultRowHeight="14" x14ac:dyDescent="0.3"/>
  <cols>
    <col min="1" max="1" width="2" style="44" customWidth="1"/>
    <col min="2" max="2" width="37.33203125" style="45" customWidth="1"/>
    <col min="3" max="3" width="20.6640625" style="44" customWidth="1"/>
    <col min="4" max="4" width="22.6640625" style="44" customWidth="1"/>
    <col min="5" max="5" width="18.6640625" style="44" customWidth="1"/>
    <col min="6" max="6" width="17.6640625" style="44" customWidth="1"/>
    <col min="7" max="7" width="19.33203125" style="44" customWidth="1"/>
    <col min="8" max="8" width="3.33203125" style="44" customWidth="1"/>
    <col min="9" max="9" width="28.6640625" style="44" customWidth="1"/>
    <col min="10" max="12" width="11.33203125" style="44" customWidth="1"/>
    <col min="13" max="13" width="12.33203125" style="44" customWidth="1"/>
    <col min="14" max="14" width="13.33203125" style="44" customWidth="1"/>
    <col min="15" max="15" width="12.6640625" style="44" customWidth="1"/>
    <col min="16" max="17" width="12.33203125" style="44" customWidth="1"/>
    <col min="18" max="18" width="12.6640625" style="44" customWidth="1"/>
    <col min="19" max="19" width="12.33203125" style="44" customWidth="1"/>
    <col min="20" max="16384" width="9" style="44"/>
  </cols>
  <sheetData>
    <row r="1" spans="2:18" customFormat="1" x14ac:dyDescent="0.3">
      <c r="B1" s="36" t="s">
        <v>36</v>
      </c>
    </row>
    <row r="2" spans="2:18" customFormat="1" x14ac:dyDescent="0.3">
      <c r="B2" s="84" t="s">
        <v>94</v>
      </c>
    </row>
    <row r="3" spans="2:18" customFormat="1" ht="14.5" x14ac:dyDescent="0.35">
      <c r="B3" s="28" t="str">
        <f>'1-NSG'!B3</f>
        <v>Q1 2022</v>
      </c>
    </row>
    <row r="4" spans="2:18" customFormat="1" x14ac:dyDescent="0.3">
      <c r="B4" s="36"/>
    </row>
    <row r="5" spans="2:18" customFormat="1" ht="14.75" customHeight="1" x14ac:dyDescent="0.3">
      <c r="B5" s="222" t="s">
        <v>93</v>
      </c>
      <c r="C5" s="222"/>
      <c r="D5" s="222"/>
      <c r="E5" s="222"/>
      <c r="F5" s="222"/>
      <c r="G5" s="222"/>
    </row>
    <row r="6" spans="2:18" customFormat="1" x14ac:dyDescent="0.3">
      <c r="B6" s="222"/>
      <c r="C6" s="222"/>
      <c r="D6" s="222"/>
      <c r="E6" s="222"/>
      <c r="F6" s="222"/>
      <c r="G6" s="222"/>
    </row>
    <row r="7" spans="2:18" customFormat="1" x14ac:dyDescent="0.3">
      <c r="B7" s="222"/>
      <c r="C7" s="222"/>
      <c r="D7" s="222"/>
      <c r="E7" s="222"/>
      <c r="F7" s="222"/>
      <c r="G7" s="222"/>
    </row>
    <row r="8" spans="2:18" customFormat="1" ht="18.75" customHeight="1" x14ac:dyDescent="0.3">
      <c r="B8" s="222"/>
      <c r="C8" s="222"/>
      <c r="D8" s="222"/>
      <c r="E8" s="222"/>
      <c r="F8" s="222"/>
      <c r="G8" s="222"/>
    </row>
    <row r="9" spans="2:18" customFormat="1" ht="18.75" customHeight="1" x14ac:dyDescent="0.3">
      <c r="B9" s="222"/>
      <c r="C9" s="222"/>
      <c r="D9" s="222"/>
      <c r="E9" s="222"/>
      <c r="F9" s="222"/>
      <c r="G9" s="222"/>
    </row>
    <row r="10" spans="2:18" customFormat="1" ht="18.75" customHeight="1" x14ac:dyDescent="0.3">
      <c r="B10" s="30"/>
    </row>
    <row r="11" spans="2:18" ht="18" x14ac:dyDescent="0.4">
      <c r="B11" s="84" t="s">
        <v>147</v>
      </c>
      <c r="C11" s="84"/>
      <c r="D11" s="83"/>
      <c r="E11" s="83"/>
      <c r="F11" s="83"/>
      <c r="G11" s="83"/>
      <c r="I11" s="43" t="s">
        <v>92</v>
      </c>
    </row>
    <row r="12" spans="2:18" ht="42" x14ac:dyDescent="0.3">
      <c r="B12" s="81" t="s">
        <v>91</v>
      </c>
      <c r="C12" s="79" t="s">
        <v>90</v>
      </c>
      <c r="D12" s="79" t="s">
        <v>32</v>
      </c>
      <c r="E12" s="79" t="s">
        <v>89</v>
      </c>
      <c r="F12" s="79" t="s">
        <v>88</v>
      </c>
      <c r="G12" s="79" t="s">
        <v>148</v>
      </c>
      <c r="I12" s="80" t="s">
        <v>87</v>
      </c>
      <c r="J12" s="79" t="s">
        <v>86</v>
      </c>
      <c r="K12" s="79" t="s">
        <v>85</v>
      </c>
      <c r="L12" s="79" t="s">
        <v>84</v>
      </c>
      <c r="M12" s="79" t="s">
        <v>83</v>
      </c>
      <c r="N12" s="79" t="s">
        <v>82</v>
      </c>
      <c r="O12" s="79" t="s">
        <v>81</v>
      </c>
      <c r="P12" s="79" t="s">
        <v>80</v>
      </c>
      <c r="Q12" s="79" t="s">
        <v>79</v>
      </c>
      <c r="R12" s="79" t="s">
        <v>78</v>
      </c>
    </row>
    <row r="13" spans="2:18" s="45" customFormat="1" ht="73.5" customHeight="1" x14ac:dyDescent="0.25">
      <c r="B13" s="62" t="s">
        <v>77</v>
      </c>
      <c r="C13" s="68"/>
      <c r="D13" s="70"/>
      <c r="E13" s="55"/>
      <c r="F13" s="55"/>
      <c r="G13" s="54"/>
      <c r="I13" s="78" t="s">
        <v>76</v>
      </c>
      <c r="J13" s="68">
        <v>0</v>
      </c>
      <c r="K13" s="68">
        <v>0</v>
      </c>
      <c r="L13" s="68">
        <v>0</v>
      </c>
      <c r="M13" s="77">
        <v>116425.70999999999</v>
      </c>
      <c r="N13" s="77">
        <v>271864.10000000003</v>
      </c>
      <c r="O13" s="77">
        <v>288363.09458013345</v>
      </c>
      <c r="P13" s="77">
        <v>173093</v>
      </c>
      <c r="Q13" s="76">
        <v>10992</v>
      </c>
      <c r="R13" s="76">
        <v>285181</v>
      </c>
    </row>
    <row r="14" spans="2:18" ht="27.5" x14ac:dyDescent="0.3">
      <c r="B14" s="62" t="s">
        <v>75</v>
      </c>
      <c r="C14" s="72"/>
      <c r="D14" s="75"/>
      <c r="E14" s="74"/>
      <c r="F14" s="74"/>
      <c r="G14" s="73"/>
      <c r="I14" s="69" t="s">
        <v>74</v>
      </c>
      <c r="J14" s="72">
        <v>0</v>
      </c>
      <c r="K14" s="72">
        <v>0</v>
      </c>
      <c r="L14" s="72">
        <v>0</v>
      </c>
      <c r="M14" s="67" t="s">
        <v>61</v>
      </c>
      <c r="N14" s="67" t="s">
        <v>61</v>
      </c>
      <c r="O14" s="67" t="s">
        <v>61</v>
      </c>
      <c r="P14" s="67" t="s">
        <v>61</v>
      </c>
      <c r="Q14" s="71" t="s">
        <v>61</v>
      </c>
      <c r="R14" s="71" t="s">
        <v>61</v>
      </c>
    </row>
    <row r="15" spans="2:18" s="45" customFormat="1" ht="30.75" customHeight="1" x14ac:dyDescent="0.3">
      <c r="B15" s="62" t="s">
        <v>73</v>
      </c>
      <c r="C15" s="68"/>
      <c r="D15" s="70"/>
      <c r="E15" s="55"/>
      <c r="F15" s="55"/>
      <c r="G15" s="54"/>
      <c r="H15" s="44"/>
      <c r="I15" s="69" t="s">
        <v>72</v>
      </c>
      <c r="J15" s="68">
        <v>0</v>
      </c>
      <c r="K15" s="68">
        <v>0</v>
      </c>
      <c r="L15" s="68">
        <v>0</v>
      </c>
      <c r="M15" s="67" t="s">
        <v>71</v>
      </c>
      <c r="N15" s="67" t="s">
        <v>71</v>
      </c>
      <c r="O15" s="67" t="s">
        <v>71</v>
      </c>
      <c r="P15" s="66" t="s">
        <v>70</v>
      </c>
      <c r="Q15" s="65" t="s">
        <v>69</v>
      </c>
      <c r="R15" s="65" t="s">
        <v>69</v>
      </c>
    </row>
    <row r="16" spans="2:18" x14ac:dyDescent="0.3">
      <c r="B16" s="53" t="s">
        <v>68</v>
      </c>
      <c r="C16" s="64">
        <v>0</v>
      </c>
      <c r="D16" s="64">
        <v>0</v>
      </c>
      <c r="E16" s="64">
        <v>0</v>
      </c>
      <c r="F16" s="64">
        <v>0</v>
      </c>
      <c r="G16" s="64">
        <v>0</v>
      </c>
    </row>
    <row r="17" spans="2:18" x14ac:dyDescent="0.3">
      <c r="B17" s="62" t="s">
        <v>67</v>
      </c>
      <c r="C17" s="63" t="s">
        <v>61</v>
      </c>
      <c r="D17" s="55">
        <v>370075</v>
      </c>
      <c r="E17" s="55">
        <v>555036</v>
      </c>
      <c r="F17" s="55">
        <f>E17</f>
        <v>555036</v>
      </c>
      <c r="G17" s="54">
        <f>D17/F17</f>
        <v>0.66675855259839001</v>
      </c>
      <c r="I17" s="46" t="s">
        <v>4</v>
      </c>
    </row>
    <row r="18" spans="2:18" ht="26.25" customHeight="1" x14ac:dyDescent="0.3">
      <c r="B18" s="62" t="s">
        <v>66</v>
      </c>
      <c r="C18" s="63" t="s">
        <v>61</v>
      </c>
      <c r="D18" s="55">
        <v>1011467</v>
      </c>
      <c r="E18" s="55">
        <v>1110072</v>
      </c>
      <c r="F18" s="55">
        <f t="shared" ref="F18:F19" si="0">E18</f>
        <v>1110072</v>
      </c>
      <c r="G18" s="54">
        <f t="shared" ref="G18:G19" si="1">D18/F18</f>
        <v>0.91117242845509117</v>
      </c>
      <c r="I18" s="223" t="s">
        <v>65</v>
      </c>
      <c r="J18" s="224"/>
      <c r="K18" s="224"/>
      <c r="L18" s="224"/>
      <c r="M18" s="224"/>
      <c r="N18" s="224"/>
      <c r="O18" s="224"/>
      <c r="P18" s="224"/>
      <c r="Q18" s="224"/>
      <c r="R18" s="225"/>
    </row>
    <row r="19" spans="2:18" ht="28.5" customHeight="1" x14ac:dyDescent="0.3">
      <c r="B19" s="62" t="s">
        <v>64</v>
      </c>
      <c r="C19" s="63" t="s">
        <v>61</v>
      </c>
      <c r="D19" s="55">
        <v>2514260</v>
      </c>
      <c r="E19" s="55">
        <v>1665107</v>
      </c>
      <c r="F19" s="55">
        <f t="shared" si="0"/>
        <v>1665107</v>
      </c>
      <c r="G19" s="54">
        <f t="shared" si="1"/>
        <v>1.5099690290173544</v>
      </c>
      <c r="I19" s="223" t="s">
        <v>63</v>
      </c>
      <c r="J19" s="224"/>
      <c r="K19" s="224"/>
      <c r="L19" s="224"/>
      <c r="M19" s="224"/>
      <c r="N19" s="224"/>
      <c r="O19" s="224"/>
      <c r="P19" s="224"/>
      <c r="Q19" s="224"/>
      <c r="R19" s="225"/>
    </row>
    <row r="20" spans="2:18" x14ac:dyDescent="0.3">
      <c r="B20" s="53" t="s">
        <v>62</v>
      </c>
      <c r="C20" s="61" t="s">
        <v>61</v>
      </c>
      <c r="D20" s="60">
        <f>D17+D18+D19</f>
        <v>3895802</v>
      </c>
      <c r="E20" s="60">
        <f>E17+E18+E19</f>
        <v>3330215</v>
      </c>
      <c r="F20" s="60">
        <f>E20</f>
        <v>3330215</v>
      </c>
      <c r="G20" s="59">
        <f>D20/F20</f>
        <v>1.1698349806243742</v>
      </c>
    </row>
    <row r="21" spans="2:18" x14ac:dyDescent="0.3">
      <c r="B21" s="62" t="s">
        <v>60</v>
      </c>
      <c r="C21" s="56" t="s">
        <v>56</v>
      </c>
      <c r="D21" s="55">
        <v>2071497</v>
      </c>
      <c r="E21" s="55">
        <v>1401317</v>
      </c>
      <c r="F21" s="55">
        <f>E21</f>
        <v>1401317</v>
      </c>
      <c r="G21" s="54">
        <f>D21/F21</f>
        <v>1.4782501032956854</v>
      </c>
      <c r="I21" s="58"/>
    </row>
    <row r="22" spans="2:18" x14ac:dyDescent="0.3">
      <c r="B22" s="62" t="s">
        <v>59</v>
      </c>
      <c r="C22" s="56" t="s">
        <v>56</v>
      </c>
      <c r="D22" s="55">
        <v>1899591</v>
      </c>
      <c r="E22" s="55">
        <v>1407703</v>
      </c>
      <c r="F22" s="55">
        <f t="shared" ref="F22" si="2">E22</f>
        <v>1407703</v>
      </c>
      <c r="G22" s="54">
        <f t="shared" ref="G22" si="3">D22/F22</f>
        <v>1.3494259797698804</v>
      </c>
    </row>
    <row r="23" spans="2:18" x14ac:dyDescent="0.3">
      <c r="B23" s="62" t="s">
        <v>58</v>
      </c>
      <c r="C23" s="56" t="s">
        <v>56</v>
      </c>
      <c r="D23" s="55">
        <v>1531692</v>
      </c>
      <c r="E23" s="55">
        <v>1369034</v>
      </c>
      <c r="F23" s="55">
        <v>2181433</v>
      </c>
      <c r="G23" s="54">
        <f>D23/F23</f>
        <v>0.70214945863567668</v>
      </c>
    </row>
    <row r="24" spans="2:18" x14ac:dyDescent="0.3">
      <c r="B24" s="53" t="s">
        <v>57</v>
      </c>
      <c r="C24" s="64">
        <v>0</v>
      </c>
      <c r="D24" s="60">
        <f>D21+D22+D23</f>
        <v>5502780</v>
      </c>
      <c r="E24" s="60">
        <f>E21+E22+E23</f>
        <v>4178054</v>
      </c>
      <c r="F24" s="60">
        <f>F21+F22+F23</f>
        <v>4990453</v>
      </c>
      <c r="G24" s="59">
        <f>D24/F24</f>
        <v>1.1026614217186295</v>
      </c>
    </row>
    <row r="25" spans="2:18" x14ac:dyDescent="0.3">
      <c r="B25" s="57">
        <v>2018</v>
      </c>
      <c r="C25" s="55" t="s">
        <v>149</v>
      </c>
      <c r="D25" s="55">
        <v>1554871.81</v>
      </c>
      <c r="E25" s="55">
        <v>2196540</v>
      </c>
      <c r="F25" s="55">
        <f>E25</f>
        <v>2196540</v>
      </c>
      <c r="G25" s="54">
        <f>D25/F25</f>
        <v>0.70787320513170715</v>
      </c>
    </row>
    <row r="26" spans="2:18" x14ac:dyDescent="0.3">
      <c r="B26" s="57">
        <v>2019</v>
      </c>
      <c r="C26" s="55" t="s">
        <v>149</v>
      </c>
      <c r="D26" s="55">
        <v>2216395.738523256</v>
      </c>
      <c r="E26" s="55">
        <v>1941718</v>
      </c>
      <c r="F26" s="55">
        <v>1918175</v>
      </c>
      <c r="G26" s="54">
        <f>D26/F26</f>
        <v>1.1554710798145404</v>
      </c>
      <c r="J26" s="58"/>
    </row>
    <row r="27" spans="2:18" x14ac:dyDescent="0.3">
      <c r="B27" s="57">
        <v>2020</v>
      </c>
      <c r="C27" s="55" t="s">
        <v>149</v>
      </c>
      <c r="D27" s="55">
        <v>2285298.9408459198</v>
      </c>
      <c r="E27" s="55">
        <v>1790399</v>
      </c>
      <c r="F27" s="55">
        <v>1771603</v>
      </c>
      <c r="G27" s="54">
        <f>D27/F27</f>
        <v>1.2899610922119231</v>
      </c>
    </row>
    <row r="28" spans="2:18" x14ac:dyDescent="0.3">
      <c r="B28" s="57">
        <v>2021</v>
      </c>
      <c r="C28" s="56" t="s">
        <v>55</v>
      </c>
      <c r="D28" s="55">
        <v>2437680.0405999999</v>
      </c>
      <c r="E28" s="55">
        <v>1931439</v>
      </c>
      <c r="F28" s="55">
        <v>1933161.6</v>
      </c>
      <c r="G28" s="54">
        <f t="shared" ref="G28:G34" si="4">D28/F28</f>
        <v>1.2609809964154057</v>
      </c>
    </row>
    <row r="29" spans="2:18" x14ac:dyDescent="0.3">
      <c r="B29" s="53" t="s">
        <v>54</v>
      </c>
      <c r="C29" s="52"/>
      <c r="D29" s="51">
        <f>SUM(D25:D28)</f>
        <v>8494246.5299691763</v>
      </c>
      <c r="E29" s="51">
        <f>SUM(E25:E28)</f>
        <v>7860096</v>
      </c>
      <c r="F29" s="51">
        <f>SUM(F25:F28)</f>
        <v>7819479.5999999996</v>
      </c>
      <c r="G29" s="54">
        <f t="shared" si="4"/>
        <v>1.0862930737704306</v>
      </c>
    </row>
    <row r="30" spans="2:18" x14ac:dyDescent="0.3">
      <c r="B30" s="57">
        <v>2022</v>
      </c>
      <c r="C30" s="56" t="s">
        <v>55</v>
      </c>
      <c r="D30" s="55">
        <v>191742</v>
      </c>
      <c r="E30" s="55">
        <v>1664852.6997827382</v>
      </c>
      <c r="F30" s="55">
        <v>1700096.3438919175</v>
      </c>
      <c r="G30" s="54">
        <f t="shared" si="4"/>
        <v>0.11278302002641673</v>
      </c>
    </row>
    <row r="31" spans="2:18" ht="15" customHeight="1" x14ac:dyDescent="0.3">
      <c r="B31" s="57">
        <v>2023</v>
      </c>
      <c r="C31" s="56" t="s">
        <v>55</v>
      </c>
      <c r="D31" s="55"/>
      <c r="E31" s="55">
        <v>1612312.8214387703</v>
      </c>
      <c r="F31" s="55">
        <v>1648998.4968808172</v>
      </c>
      <c r="G31" s="54">
        <f t="shared" si="4"/>
        <v>0</v>
      </c>
      <c r="I31"/>
      <c r="J31"/>
      <c r="K31"/>
      <c r="L31"/>
      <c r="M31"/>
      <c r="N31"/>
      <c r="O31"/>
      <c r="P31"/>
      <c r="Q31"/>
      <c r="R31"/>
    </row>
    <row r="32" spans="2:18" customFormat="1" x14ac:dyDescent="0.3">
      <c r="B32" s="57">
        <v>2024</v>
      </c>
      <c r="C32" s="56" t="s">
        <v>55</v>
      </c>
      <c r="D32" s="55"/>
      <c r="E32" s="55">
        <v>1504589.1260986594</v>
      </c>
      <c r="F32" s="55">
        <v>1541320.4814954852</v>
      </c>
      <c r="G32" s="54">
        <f t="shared" si="4"/>
        <v>0</v>
      </c>
    </row>
    <row r="33" spans="2:18" customFormat="1" x14ac:dyDescent="0.3">
      <c r="B33" s="57">
        <v>2025</v>
      </c>
      <c r="C33" s="56" t="s">
        <v>55</v>
      </c>
      <c r="D33" s="186"/>
      <c r="E33" s="55">
        <v>1466711.7263261185</v>
      </c>
      <c r="F33" s="55">
        <v>1502886.743009333</v>
      </c>
      <c r="G33" s="54">
        <f t="shared" si="4"/>
        <v>0</v>
      </c>
    </row>
    <row r="34" spans="2:18" customFormat="1" x14ac:dyDescent="0.3">
      <c r="B34" s="53" t="s">
        <v>150</v>
      </c>
      <c r="C34" s="52"/>
      <c r="D34" s="51">
        <f>SUM(D30:D33)</f>
        <v>191742</v>
      </c>
      <c r="E34" s="51">
        <f>SUM(E30:E33)</f>
        <v>6248466.3736462863</v>
      </c>
      <c r="F34" s="51">
        <f>SUM(F30:F33)</f>
        <v>6393302.0652775522</v>
      </c>
      <c r="G34" s="54">
        <f t="shared" si="4"/>
        <v>2.9991074728247791E-2</v>
      </c>
    </row>
    <row r="35" spans="2:18" customFormat="1" x14ac:dyDescent="0.3">
      <c r="B35" s="50"/>
      <c r="C35" s="49"/>
      <c r="D35" s="48"/>
      <c r="E35" s="48"/>
      <c r="F35" s="48"/>
      <c r="G35" s="47"/>
      <c r="I35" s="44"/>
      <c r="J35" s="44"/>
      <c r="K35" s="44"/>
      <c r="L35" s="44"/>
      <c r="M35" s="44"/>
      <c r="N35" s="44"/>
      <c r="O35" s="44"/>
      <c r="P35" s="44"/>
      <c r="Q35" s="44"/>
      <c r="R35" s="44"/>
    </row>
    <row r="36" spans="2:18" x14ac:dyDescent="0.3">
      <c r="B36" s="46" t="s">
        <v>4</v>
      </c>
      <c r="C36"/>
      <c r="D36"/>
      <c r="E36"/>
      <c r="F36"/>
      <c r="G36"/>
    </row>
    <row r="37" spans="2:18" ht="30" customHeight="1" x14ac:dyDescent="0.3">
      <c r="B37" s="226" t="s">
        <v>53</v>
      </c>
      <c r="C37" s="226"/>
      <c r="D37" s="226"/>
      <c r="E37" s="226"/>
      <c r="F37" s="226"/>
      <c r="G37" s="226"/>
    </row>
    <row r="38" spans="2:18" ht="30" customHeight="1" x14ac:dyDescent="0.3">
      <c r="B38" s="226" t="s">
        <v>52</v>
      </c>
      <c r="C38" s="226"/>
      <c r="D38" s="226"/>
      <c r="E38" s="226"/>
      <c r="F38" s="226"/>
      <c r="G38" s="226"/>
    </row>
    <row r="39" spans="2:18" ht="30" customHeight="1" x14ac:dyDescent="0.3">
      <c r="B39" s="221" t="s">
        <v>51</v>
      </c>
      <c r="C39" s="221"/>
      <c r="D39" s="221"/>
      <c r="E39" s="221"/>
      <c r="F39" s="221"/>
      <c r="G39" s="221"/>
    </row>
    <row r="40" spans="2:18" ht="30" customHeight="1" x14ac:dyDescent="0.3">
      <c r="B40" s="221" t="s">
        <v>175</v>
      </c>
      <c r="C40" s="221"/>
      <c r="D40" s="221"/>
      <c r="E40" s="221"/>
      <c r="F40" s="221"/>
      <c r="G40" s="221"/>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tabSelected="1" zoomScale="110" zoomScaleNormal="110" zoomScaleSheetLayoutView="110" workbookViewId="0">
      <selection activeCell="M47" sqref="M47"/>
    </sheetView>
  </sheetViews>
  <sheetFormatPr defaultColWidth="9" defaultRowHeight="14" x14ac:dyDescent="0.3"/>
  <cols>
    <col min="1" max="1" width="4.33203125" style="44" customWidth="1"/>
    <col min="2" max="2" width="44.33203125" style="44" customWidth="1"/>
    <col min="3" max="3" width="11.6640625" style="44" customWidth="1"/>
    <col min="4" max="4" width="10.6640625" style="44" customWidth="1"/>
    <col min="5" max="5" width="11.33203125" style="44" customWidth="1"/>
    <col min="6" max="8" width="11.6640625" style="44" customWidth="1"/>
    <col min="9" max="10" width="12.33203125" style="44" customWidth="1"/>
    <col min="11" max="11" width="12" style="44" customWidth="1"/>
    <col min="12" max="12" width="12.33203125" style="44" customWidth="1"/>
    <col min="13" max="13" width="11.6640625" style="44" customWidth="1"/>
    <col min="14" max="15" width="9" style="44"/>
    <col min="16" max="16" width="13.33203125" style="44" customWidth="1"/>
    <col min="17" max="16384" width="9" style="44"/>
  </cols>
  <sheetData>
    <row r="1" spans="2:19" customFormat="1" x14ac:dyDescent="0.3">
      <c r="B1" s="27" t="s">
        <v>36</v>
      </c>
    </row>
    <row r="2" spans="2:19" customFormat="1" x14ac:dyDescent="0.3">
      <c r="B2" s="27" t="s">
        <v>112</v>
      </c>
    </row>
    <row r="3" spans="2:19" customFormat="1" ht="14.5" x14ac:dyDescent="0.35">
      <c r="B3" s="28" t="str">
        <f>'1-NSG'!B3</f>
        <v>Q1 2022</v>
      </c>
    </row>
    <row r="4" spans="2:19" customFormat="1" x14ac:dyDescent="0.3">
      <c r="B4" s="27"/>
    </row>
    <row r="5" spans="2:19" customFormat="1" ht="22.5" customHeight="1" x14ac:dyDescent="0.3">
      <c r="B5" s="233" t="s">
        <v>111</v>
      </c>
      <c r="C5" s="233"/>
      <c r="D5" s="233"/>
      <c r="E5" s="233"/>
      <c r="F5" s="233"/>
      <c r="G5" s="233"/>
      <c r="H5" s="233"/>
      <c r="I5" s="233"/>
      <c r="J5" s="233"/>
      <c r="K5" s="233"/>
      <c r="P5" s="30"/>
      <c r="Q5" s="30"/>
      <c r="R5" s="30"/>
      <c r="S5" s="30"/>
    </row>
    <row r="6" spans="2:19" customFormat="1" ht="21" customHeight="1" x14ac:dyDescent="0.3">
      <c r="B6" s="233"/>
      <c r="C6" s="233"/>
      <c r="D6" s="233"/>
      <c r="E6" s="233"/>
      <c r="F6" s="233"/>
      <c r="G6" s="233"/>
      <c r="H6" s="233"/>
      <c r="I6" s="233"/>
      <c r="J6" s="233"/>
      <c r="K6" s="233"/>
      <c r="P6" s="30"/>
      <c r="Q6" s="30"/>
      <c r="R6" s="30"/>
      <c r="S6" s="30"/>
    </row>
    <row r="7" spans="2:19" customFormat="1" ht="21" customHeight="1" x14ac:dyDescent="0.3">
      <c r="B7" s="233"/>
      <c r="C7" s="233"/>
      <c r="D7" s="233"/>
      <c r="E7" s="233"/>
      <c r="F7" s="233"/>
      <c r="G7" s="233"/>
      <c r="H7" s="233"/>
      <c r="I7" s="233"/>
      <c r="J7" s="233"/>
      <c r="K7" s="233"/>
      <c r="P7" s="30"/>
      <c r="Q7" s="30"/>
      <c r="R7" s="30"/>
      <c r="S7" s="30"/>
    </row>
    <row r="8" spans="2:19" customFormat="1" ht="192" customHeight="1" x14ac:dyDescent="0.3">
      <c r="B8" s="230" t="s">
        <v>110</v>
      </c>
      <c r="C8" s="231"/>
      <c r="D8" s="231"/>
      <c r="E8" s="231"/>
      <c r="F8" s="231"/>
      <c r="G8" s="231"/>
      <c r="H8" s="231"/>
      <c r="I8" s="231"/>
      <c r="J8" s="231"/>
      <c r="K8" s="232"/>
      <c r="L8" s="29"/>
      <c r="P8" s="30"/>
      <c r="Q8" s="30"/>
      <c r="R8" s="30"/>
      <c r="S8" s="30"/>
    </row>
    <row r="9" spans="2:19" customFormat="1" x14ac:dyDescent="0.3">
      <c r="B9" s="104"/>
      <c r="C9" s="104"/>
      <c r="D9" s="104"/>
      <c r="E9" s="104"/>
      <c r="F9" s="104"/>
      <c r="G9" s="104"/>
      <c r="H9" s="104"/>
      <c r="I9" s="104"/>
      <c r="J9" s="104"/>
      <c r="K9" s="104"/>
      <c r="L9" s="29"/>
      <c r="P9" s="30"/>
      <c r="Q9" s="30"/>
      <c r="R9" s="30"/>
      <c r="S9" s="30"/>
    </row>
    <row r="10" spans="2:19" customFormat="1" x14ac:dyDescent="0.3">
      <c r="B10" s="43" t="s">
        <v>151</v>
      </c>
      <c r="C10" s="43"/>
      <c r="D10" s="82"/>
      <c r="E10" s="82"/>
      <c r="F10" s="103"/>
      <c r="G10" s="103"/>
      <c r="H10" s="103"/>
      <c r="I10" s="103"/>
      <c r="J10" s="103"/>
      <c r="K10" s="103"/>
      <c r="L10" s="103"/>
      <c r="M10" s="44"/>
      <c r="N10" s="44"/>
      <c r="O10" s="44"/>
      <c r="P10" s="187"/>
      <c r="Q10" s="30"/>
      <c r="R10" s="30"/>
      <c r="S10" s="30"/>
    </row>
    <row r="11" spans="2:19" customFormat="1" ht="28" x14ac:dyDescent="0.3">
      <c r="B11" s="102" t="s">
        <v>109</v>
      </c>
      <c r="C11" s="81" t="s">
        <v>86</v>
      </c>
      <c r="D11" s="81" t="s">
        <v>85</v>
      </c>
      <c r="E11" s="79" t="s">
        <v>84</v>
      </c>
      <c r="F11" s="79" t="s">
        <v>83</v>
      </c>
      <c r="G11" s="79" t="s">
        <v>82</v>
      </c>
      <c r="H11" s="79" t="s">
        <v>81</v>
      </c>
      <c r="I11" s="79" t="s">
        <v>80</v>
      </c>
      <c r="J11" s="79" t="s">
        <v>79</v>
      </c>
      <c r="K11" s="79" t="s">
        <v>108</v>
      </c>
      <c r="L11" s="79">
        <v>2018</v>
      </c>
      <c r="M11" s="79">
        <v>2019</v>
      </c>
      <c r="N11" s="79">
        <v>2020</v>
      </c>
      <c r="O11" s="79">
        <v>2021</v>
      </c>
      <c r="P11" s="79">
        <v>2022</v>
      </c>
      <c r="Q11" s="79">
        <v>2023</v>
      </c>
      <c r="R11" s="79">
        <v>2024</v>
      </c>
      <c r="S11" s="79">
        <v>2025</v>
      </c>
    </row>
    <row r="12" spans="2:19" customFormat="1" x14ac:dyDescent="0.3">
      <c r="B12" s="40" t="s">
        <v>107</v>
      </c>
      <c r="C12" s="101"/>
      <c r="D12" s="101"/>
      <c r="E12" s="101"/>
      <c r="F12" s="101">
        <v>486500.70999999996</v>
      </c>
      <c r="G12" s="101">
        <v>1283331.1000000001</v>
      </c>
      <c r="H12" s="101">
        <v>2802623.0945801334</v>
      </c>
      <c r="I12" s="101">
        <v>2244590</v>
      </c>
      <c r="J12" s="101">
        <v>1910583</v>
      </c>
      <c r="K12" s="101">
        <v>1816873</v>
      </c>
      <c r="L12" s="101">
        <v>1554871</v>
      </c>
      <c r="M12" s="101">
        <v>2028509</v>
      </c>
      <c r="N12" s="101">
        <v>2130342</v>
      </c>
      <c r="O12" s="101">
        <v>2437680.0405999999</v>
      </c>
      <c r="P12" s="101">
        <v>191742</v>
      </c>
      <c r="Q12" s="189"/>
      <c r="R12" s="189"/>
      <c r="S12" s="189"/>
    </row>
    <row r="13" spans="2:19" x14ac:dyDescent="0.3">
      <c r="B13" s="40" t="s">
        <v>106</v>
      </c>
      <c r="C13" s="101"/>
      <c r="D13" s="101"/>
      <c r="E13" s="101"/>
      <c r="F13" s="101">
        <v>2574</v>
      </c>
      <c r="G13" s="101">
        <v>6790</v>
      </c>
      <c r="H13" s="101">
        <v>14829</v>
      </c>
      <c r="I13" s="101">
        <v>11876</v>
      </c>
      <c r="J13" s="101">
        <v>10109</v>
      </c>
      <c r="K13" s="101">
        <v>9613</v>
      </c>
      <c r="L13" s="101">
        <v>7346</v>
      </c>
      <c r="M13" s="101">
        <v>10733</v>
      </c>
      <c r="N13" s="101">
        <v>11272</v>
      </c>
      <c r="O13" s="101">
        <v>12898</v>
      </c>
      <c r="P13" s="101">
        <v>1015</v>
      </c>
      <c r="Q13" s="101"/>
      <c r="R13" s="101"/>
      <c r="S13" s="101"/>
    </row>
    <row r="14" spans="2:19" x14ac:dyDescent="0.3">
      <c r="B14" s="40" t="s">
        <v>105</v>
      </c>
      <c r="C14" s="101"/>
      <c r="D14" s="101"/>
      <c r="E14" s="101"/>
      <c r="F14" s="101">
        <v>547</v>
      </c>
      <c r="G14" s="101">
        <v>1442</v>
      </c>
      <c r="H14" s="101">
        <v>3148</v>
      </c>
      <c r="I14" s="101">
        <v>2521</v>
      </c>
      <c r="J14" s="101">
        <v>2146</v>
      </c>
      <c r="K14" s="101">
        <v>2041</v>
      </c>
      <c r="L14" s="101">
        <v>1560</v>
      </c>
      <c r="M14" s="101">
        <v>2319</v>
      </c>
      <c r="N14" s="101">
        <v>2435</v>
      </c>
      <c r="O14" s="101">
        <v>2805</v>
      </c>
      <c r="P14" s="101">
        <v>219</v>
      </c>
      <c r="Q14" s="101"/>
      <c r="R14" s="101"/>
      <c r="S14" s="101"/>
    </row>
    <row r="15" spans="2:19" x14ac:dyDescent="0.3">
      <c r="B15" s="40" t="s">
        <v>104</v>
      </c>
      <c r="C15" s="101"/>
      <c r="D15" s="101"/>
      <c r="E15" s="101"/>
      <c r="F15" s="101">
        <v>3362</v>
      </c>
      <c r="G15" s="101">
        <v>8868</v>
      </c>
      <c r="H15" s="101">
        <v>19366</v>
      </c>
      <c r="I15" s="101">
        <v>15510</v>
      </c>
      <c r="J15" s="101">
        <v>13202</v>
      </c>
      <c r="K15" s="101">
        <v>12554</v>
      </c>
      <c r="L15" s="101">
        <v>8646</v>
      </c>
      <c r="M15" s="101">
        <v>14017</v>
      </c>
      <c r="N15" s="101">
        <v>14720</v>
      </c>
      <c r="O15" s="101">
        <v>15802</v>
      </c>
      <c r="P15" s="101">
        <v>1201</v>
      </c>
      <c r="Q15" s="101"/>
      <c r="R15" s="101"/>
      <c r="S15" s="101"/>
    </row>
    <row r="16" spans="2:19" x14ac:dyDescent="0.3">
      <c r="B16" s="40" t="s">
        <v>103</v>
      </c>
      <c r="C16" s="101"/>
      <c r="D16" s="101"/>
      <c r="E16" s="101"/>
      <c r="F16" s="101">
        <v>297</v>
      </c>
      <c r="G16" s="101">
        <v>784</v>
      </c>
      <c r="H16" s="101">
        <v>1711</v>
      </c>
      <c r="I16" s="101">
        <v>1370</v>
      </c>
      <c r="J16" s="101">
        <v>1167</v>
      </c>
      <c r="K16" s="101">
        <v>1109</v>
      </c>
      <c r="L16" s="101">
        <v>880</v>
      </c>
      <c r="M16" s="101">
        <v>1239</v>
      </c>
      <c r="N16" s="101">
        <v>1301</v>
      </c>
      <c r="O16" s="101">
        <v>1553</v>
      </c>
      <c r="P16" s="101">
        <v>128</v>
      </c>
      <c r="Q16" s="101"/>
      <c r="R16" s="101"/>
      <c r="S16" s="101"/>
    </row>
    <row r="17" spans="2:19" x14ac:dyDescent="0.3">
      <c r="B17" s="40" t="s">
        <v>102</v>
      </c>
      <c r="C17" s="93"/>
      <c r="D17" s="101"/>
      <c r="E17" s="101"/>
      <c r="F17" s="99"/>
      <c r="G17" s="100"/>
      <c r="H17" s="100"/>
      <c r="I17" s="100"/>
      <c r="J17" s="99"/>
      <c r="K17" s="99"/>
      <c r="L17" s="98"/>
      <c r="M17" s="97">
        <v>9</v>
      </c>
      <c r="N17" s="96">
        <v>12</v>
      </c>
      <c r="O17" s="95">
        <v>11</v>
      </c>
      <c r="P17" s="95">
        <v>3</v>
      </c>
      <c r="Q17" s="95"/>
      <c r="R17" s="95"/>
      <c r="S17" s="95"/>
    </row>
    <row r="18" spans="2:19" x14ac:dyDescent="0.3">
      <c r="B18" s="94" t="s">
        <v>101</v>
      </c>
      <c r="C18" s="93"/>
      <c r="D18" s="93"/>
      <c r="E18" s="93"/>
      <c r="F18" s="93"/>
      <c r="G18" s="93"/>
      <c r="H18" s="93"/>
      <c r="I18" s="93"/>
      <c r="J18" s="93"/>
      <c r="K18" s="92">
        <v>25</v>
      </c>
      <c r="L18" s="92">
        <v>414</v>
      </c>
      <c r="M18" s="101">
        <v>341</v>
      </c>
      <c r="N18" s="101">
        <v>2038</v>
      </c>
      <c r="O18" s="188">
        <v>1513</v>
      </c>
      <c r="P18" s="188">
        <f>12+2+0</f>
        <v>14</v>
      </c>
      <c r="Q18" s="188"/>
      <c r="R18" s="188"/>
      <c r="S18" s="188"/>
    </row>
    <row r="19" spans="2:19" s="45" customFormat="1" x14ac:dyDescent="0.3">
      <c r="B19" s="88"/>
      <c r="C19" s="90"/>
      <c r="D19" s="90"/>
      <c r="E19" s="90"/>
      <c r="F19" s="90"/>
      <c r="G19" s="91"/>
      <c r="H19" s="91"/>
      <c r="I19" s="91"/>
      <c r="J19" s="90"/>
      <c r="K19" s="90"/>
      <c r="L19" s="89"/>
      <c r="M19" s="44"/>
      <c r="N19" s="44"/>
      <c r="O19" s="44"/>
      <c r="P19" s="30"/>
      <c r="Q19" s="30"/>
      <c r="R19" s="30"/>
      <c r="S19" s="30"/>
    </row>
    <row r="20" spans="2:19" x14ac:dyDescent="0.3">
      <c r="B20" s="37" t="s">
        <v>4</v>
      </c>
      <c r="C20" s="88"/>
      <c r="D20" s="37"/>
      <c r="E20" s="37"/>
      <c r="F20" s="86"/>
      <c r="G20" s="87"/>
      <c r="H20" s="87"/>
      <c r="I20" s="87"/>
      <c r="J20" s="86"/>
      <c r="K20" s="86"/>
      <c r="L20" s="85"/>
      <c r="P20" s="30"/>
      <c r="Q20" s="30"/>
      <c r="R20" s="30"/>
      <c r="S20" s="30"/>
    </row>
    <row r="21" spans="2:19" x14ac:dyDescent="0.3">
      <c r="B21" s="221" t="s">
        <v>100</v>
      </c>
      <c r="C21" s="221"/>
      <c r="D21" s="221"/>
      <c r="E21" s="221"/>
      <c r="F21" s="221"/>
      <c r="G21" s="221"/>
      <c r="H21" s="221"/>
      <c r="I21" s="221"/>
      <c r="J21" s="221"/>
      <c r="K21" s="221"/>
      <c r="L21" s="221"/>
      <c r="P21" s="30"/>
      <c r="Q21" s="30"/>
      <c r="R21" s="30"/>
      <c r="S21" s="30"/>
    </row>
    <row r="22" spans="2:19" ht="43" customHeight="1" x14ac:dyDescent="0.3">
      <c r="B22" s="223" t="s">
        <v>99</v>
      </c>
      <c r="C22" s="224"/>
      <c r="D22" s="224"/>
      <c r="E22" s="224"/>
      <c r="F22" s="224"/>
      <c r="G22" s="224"/>
      <c r="H22" s="224"/>
      <c r="I22" s="224"/>
      <c r="J22" s="224"/>
      <c r="K22" s="224"/>
      <c r="L22" s="225"/>
      <c r="P22" s="30"/>
      <c r="Q22" s="30"/>
      <c r="R22" s="30"/>
      <c r="S22" s="30"/>
    </row>
    <row r="23" spans="2:19" ht="27.75" customHeight="1" x14ac:dyDescent="0.3">
      <c r="B23" s="223" t="s">
        <v>98</v>
      </c>
      <c r="C23" s="224"/>
      <c r="D23" s="224"/>
      <c r="E23" s="224"/>
      <c r="F23" s="224"/>
      <c r="G23" s="224"/>
      <c r="H23" s="224"/>
      <c r="I23" s="224"/>
      <c r="J23" s="224"/>
      <c r="K23" s="224"/>
      <c r="L23" s="225"/>
      <c r="P23" s="30"/>
      <c r="Q23" s="30"/>
      <c r="R23" s="30"/>
      <c r="S23" s="30"/>
    </row>
    <row r="24" spans="2:19" ht="21" customHeight="1" x14ac:dyDescent="0.3">
      <c r="B24" s="237" t="s">
        <v>97</v>
      </c>
      <c r="C24" s="237"/>
      <c r="D24" s="237"/>
      <c r="E24" s="237"/>
      <c r="F24" s="237"/>
      <c r="G24" s="237"/>
      <c r="H24" s="237"/>
      <c r="I24" s="237"/>
      <c r="J24" s="237"/>
      <c r="K24" s="237"/>
      <c r="L24" s="237"/>
      <c r="P24" s="30"/>
      <c r="Q24" s="30"/>
      <c r="R24" s="30"/>
      <c r="S24" s="30"/>
    </row>
    <row r="25" spans="2:19" ht="21" customHeight="1" x14ac:dyDescent="0.3">
      <c r="B25" s="234" t="s">
        <v>96</v>
      </c>
      <c r="C25" s="235"/>
      <c r="D25" s="235"/>
      <c r="E25" s="235"/>
      <c r="F25" s="235"/>
      <c r="G25" s="235"/>
      <c r="H25" s="235"/>
      <c r="I25" s="235"/>
      <c r="J25" s="235"/>
      <c r="K25" s="235"/>
      <c r="L25" s="236"/>
      <c r="P25" s="30"/>
      <c r="Q25" s="30"/>
      <c r="R25" s="30"/>
      <c r="S25" s="30"/>
    </row>
    <row r="26" spans="2:19" ht="21" customHeight="1" x14ac:dyDescent="0.3">
      <c r="B26" s="227" t="s">
        <v>95</v>
      </c>
      <c r="C26" s="228"/>
      <c r="D26" s="228"/>
      <c r="E26" s="228"/>
      <c r="F26" s="228"/>
      <c r="G26" s="228"/>
      <c r="H26" s="228"/>
      <c r="I26" s="228"/>
      <c r="J26" s="228"/>
      <c r="K26" s="228"/>
      <c r="L26" s="229"/>
      <c r="P26" s="30"/>
      <c r="Q26" s="30"/>
      <c r="R26" s="30"/>
      <c r="S26" s="30"/>
    </row>
    <row r="27" spans="2:19" x14ac:dyDescent="0.3">
      <c r="B27" s="29"/>
      <c r="C27" s="29"/>
      <c r="D27" s="29"/>
      <c r="E27" s="29"/>
      <c r="F27" s="29"/>
      <c r="G27" s="29"/>
      <c r="H27" s="29"/>
      <c r="I27" s="29"/>
      <c r="J27" s="29"/>
      <c r="K27" s="29"/>
      <c r="L27" s="29"/>
    </row>
    <row r="28" spans="2:19" x14ac:dyDescent="0.3">
      <c r="B28" s="29"/>
      <c r="C28" s="29"/>
      <c r="D28" s="29"/>
      <c r="E28" s="29"/>
      <c r="F28" s="29"/>
      <c r="G28" s="29"/>
      <c r="H28" s="29"/>
      <c r="I28" s="29"/>
      <c r="J28" s="29"/>
      <c r="K28" s="29"/>
      <c r="L28" s="29"/>
    </row>
    <row r="29" spans="2:19" x14ac:dyDescent="0.3">
      <c r="B29" s="29"/>
      <c r="C29" s="29"/>
      <c r="D29" s="29"/>
      <c r="E29" s="29"/>
      <c r="F29" s="29"/>
      <c r="G29" s="29"/>
      <c r="H29" s="29"/>
      <c r="I29" s="29"/>
      <c r="J29" s="29"/>
      <c r="K29" s="29"/>
      <c r="L29" s="29"/>
    </row>
    <row r="30" spans="2:19" x14ac:dyDescent="0.3">
      <c r="B30" s="29"/>
      <c r="C30" s="29"/>
      <c r="D30" s="29"/>
      <c r="E30" s="29"/>
      <c r="F30" s="29"/>
      <c r="G30" s="29"/>
      <c r="H30" s="29"/>
      <c r="I30" s="29"/>
      <c r="J30" s="29"/>
      <c r="K30" s="29"/>
      <c r="L30" s="29"/>
    </row>
    <row r="31" spans="2:19" x14ac:dyDescent="0.3">
      <c r="B31" s="29"/>
      <c r="C31" s="29"/>
      <c r="D31" s="29"/>
      <c r="E31" s="29"/>
      <c r="F31" s="29"/>
      <c r="G31" s="29"/>
      <c r="H31" s="29"/>
      <c r="I31" s="29"/>
      <c r="J31" s="29"/>
      <c r="K31" s="29"/>
      <c r="L31" s="29"/>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tabSelected="1" zoomScaleNormal="100" workbookViewId="0">
      <selection activeCell="M47" sqref="M47"/>
    </sheetView>
  </sheetViews>
  <sheetFormatPr defaultColWidth="8.83203125" defaultRowHeight="14" x14ac:dyDescent="0.3"/>
  <cols>
    <col min="1" max="1" width="3.33203125" customWidth="1"/>
    <col min="2" max="7" width="22.33203125" customWidth="1"/>
  </cols>
  <sheetData>
    <row r="1" spans="2:7" x14ac:dyDescent="0.3">
      <c r="B1" s="36" t="s">
        <v>36</v>
      </c>
    </row>
    <row r="2" spans="2:7" x14ac:dyDescent="0.3">
      <c r="B2" s="36" t="s">
        <v>120</v>
      </c>
    </row>
    <row r="3" spans="2:7" ht="14.5" x14ac:dyDescent="0.35">
      <c r="B3" s="28" t="str">
        <f>'1-NSG'!B3</f>
        <v>Q1 2022</v>
      </c>
    </row>
    <row r="4" spans="2:7" x14ac:dyDescent="0.3">
      <c r="B4" s="36"/>
    </row>
    <row r="5" spans="2:7" ht="14" customHeight="1" x14ac:dyDescent="0.3">
      <c r="B5" s="238" t="s">
        <v>152</v>
      </c>
      <c r="C5" s="238"/>
      <c r="D5" s="238"/>
      <c r="E5" s="238"/>
      <c r="F5" s="238"/>
      <c r="G5" s="238"/>
    </row>
    <row r="6" spans="2:7" x14ac:dyDescent="0.3">
      <c r="B6" s="238"/>
      <c r="C6" s="238"/>
      <c r="D6" s="238"/>
      <c r="E6" s="238"/>
      <c r="F6" s="238"/>
      <c r="G6" s="238"/>
    </row>
    <row r="7" spans="2:7" x14ac:dyDescent="0.3">
      <c r="B7" s="238"/>
      <c r="C7" s="238"/>
      <c r="D7" s="238"/>
      <c r="E7" s="238"/>
      <c r="F7" s="238"/>
      <c r="G7" s="238"/>
    </row>
    <row r="8" spans="2:7" x14ac:dyDescent="0.3">
      <c r="B8" s="238"/>
      <c r="C8" s="238"/>
      <c r="D8" s="238"/>
      <c r="E8" s="238"/>
      <c r="F8" s="238"/>
      <c r="G8" s="238"/>
    </row>
    <row r="9" spans="2:7" x14ac:dyDescent="0.3">
      <c r="B9" s="238"/>
      <c r="C9" s="238"/>
      <c r="D9" s="238"/>
      <c r="E9" s="238"/>
      <c r="F9" s="238"/>
      <c r="G9" s="238"/>
    </row>
    <row r="11" spans="2:7" ht="18" x14ac:dyDescent="0.4">
      <c r="B11" s="84" t="s">
        <v>153</v>
      </c>
      <c r="C11" s="84"/>
      <c r="D11" s="83"/>
      <c r="E11" s="83"/>
      <c r="F11" s="83"/>
      <c r="G11" s="83"/>
    </row>
    <row r="12" spans="2:7" ht="42" x14ac:dyDescent="0.3">
      <c r="B12" s="81" t="s">
        <v>91</v>
      </c>
      <c r="C12" s="79" t="s">
        <v>119</v>
      </c>
      <c r="D12" s="79" t="s">
        <v>118</v>
      </c>
      <c r="E12" s="79" t="s">
        <v>117</v>
      </c>
      <c r="F12" s="79" t="s">
        <v>116</v>
      </c>
      <c r="G12" s="79" t="s">
        <v>115</v>
      </c>
    </row>
    <row r="13" spans="2:7" x14ac:dyDescent="0.3">
      <c r="B13" s="62" t="s">
        <v>77</v>
      </c>
      <c r="C13" s="115">
        <v>0</v>
      </c>
      <c r="D13" s="109">
        <v>0</v>
      </c>
      <c r="E13" s="109">
        <f>C13+D13</f>
        <v>0</v>
      </c>
      <c r="F13" s="109">
        <v>0</v>
      </c>
      <c r="G13" s="109">
        <f>E13+F13</f>
        <v>0</v>
      </c>
    </row>
    <row r="14" spans="2:7" x14ac:dyDescent="0.3">
      <c r="B14" s="62" t="s">
        <v>75</v>
      </c>
      <c r="C14" s="117">
        <v>0</v>
      </c>
      <c r="D14" s="116">
        <v>0</v>
      </c>
      <c r="E14" s="109">
        <f t="shared" ref="E14:E16" si="0">C14+D14</f>
        <v>0</v>
      </c>
      <c r="F14" s="116">
        <v>0</v>
      </c>
      <c r="G14" s="109">
        <f t="shared" ref="G14:G15" si="1">E14+F14</f>
        <v>0</v>
      </c>
    </row>
    <row r="15" spans="2:7" x14ac:dyDescent="0.3">
      <c r="B15" s="62" t="s">
        <v>73</v>
      </c>
      <c r="C15" s="115">
        <v>0</v>
      </c>
      <c r="D15" s="109">
        <v>0</v>
      </c>
      <c r="E15" s="109">
        <f t="shared" si="0"/>
        <v>0</v>
      </c>
      <c r="F15" s="109">
        <v>0</v>
      </c>
      <c r="G15" s="109">
        <f t="shared" si="1"/>
        <v>0</v>
      </c>
    </row>
    <row r="16" spans="2:7" x14ac:dyDescent="0.3">
      <c r="B16" s="53" t="s">
        <v>68</v>
      </c>
      <c r="C16" s="108">
        <f>SUM(C13:C15)</f>
        <v>0</v>
      </c>
      <c r="D16" s="108">
        <f>SUM(D13:D15)</f>
        <v>0</v>
      </c>
      <c r="E16" s="108">
        <f t="shared" si="0"/>
        <v>0</v>
      </c>
      <c r="F16" s="107">
        <f>SUM(F13:F15)</f>
        <v>0</v>
      </c>
      <c r="G16" s="107">
        <f>SUM(E16+F16)</f>
        <v>0</v>
      </c>
    </row>
    <row r="17" spans="2:7" ht="27" x14ac:dyDescent="0.3">
      <c r="B17" s="62" t="s">
        <v>67</v>
      </c>
      <c r="C17" s="115">
        <f>E17-D17</f>
        <v>1000041</v>
      </c>
      <c r="D17" s="109">
        <v>273915</v>
      </c>
      <c r="E17" s="109">
        <v>1273956</v>
      </c>
      <c r="F17" s="109">
        <v>0</v>
      </c>
      <c r="G17" s="109">
        <f>E17+F17</f>
        <v>1273956</v>
      </c>
    </row>
    <row r="18" spans="2:7" ht="27" x14ac:dyDescent="0.3">
      <c r="B18" s="62" t="s">
        <v>66</v>
      </c>
      <c r="C18" s="115">
        <f t="shared" ref="C18:C24" si="2">E18-D18</f>
        <v>2413861</v>
      </c>
      <c r="D18" s="109">
        <v>534455</v>
      </c>
      <c r="E18" s="109">
        <v>2948316</v>
      </c>
      <c r="F18" s="109">
        <v>0</v>
      </c>
      <c r="G18" s="109">
        <f t="shared" ref="G18:G20" si="3">E18+F18</f>
        <v>2948316</v>
      </c>
    </row>
    <row r="19" spans="2:7" ht="27" x14ac:dyDescent="0.3">
      <c r="B19" s="62" t="s">
        <v>64</v>
      </c>
      <c r="C19" s="115">
        <f t="shared" si="2"/>
        <v>5349947</v>
      </c>
      <c r="D19" s="109">
        <v>700570</v>
      </c>
      <c r="E19" s="109">
        <v>6050517</v>
      </c>
      <c r="F19" s="109">
        <v>0</v>
      </c>
      <c r="G19" s="109">
        <f t="shared" si="3"/>
        <v>6050517</v>
      </c>
    </row>
    <row r="20" spans="2:7" ht="28" x14ac:dyDescent="0.3">
      <c r="B20" s="53" t="s">
        <v>62</v>
      </c>
      <c r="C20" s="113">
        <f t="shared" si="2"/>
        <v>8763849</v>
      </c>
      <c r="D20" s="114">
        <f>SUM(D17:D19)</f>
        <v>1508940</v>
      </c>
      <c r="E20" s="113">
        <f>SUM(E17:E19)</f>
        <v>10272789</v>
      </c>
      <c r="F20" s="108">
        <f>SUM(F17:F19)</f>
        <v>0</v>
      </c>
      <c r="G20" s="113">
        <f t="shared" si="3"/>
        <v>10272789</v>
      </c>
    </row>
    <row r="21" spans="2:7" ht="27" x14ac:dyDescent="0.3">
      <c r="B21" s="62" t="s">
        <v>60</v>
      </c>
      <c r="C21" s="109">
        <f t="shared" si="2"/>
        <v>3201124</v>
      </c>
      <c r="D21" s="109">
        <v>866273</v>
      </c>
      <c r="E21" s="109">
        <v>4067397</v>
      </c>
      <c r="F21" s="109">
        <v>0</v>
      </c>
      <c r="G21" s="109">
        <f>E21+F21</f>
        <v>4067397</v>
      </c>
    </row>
    <row r="22" spans="2:7" ht="27" x14ac:dyDescent="0.3">
      <c r="B22" s="62" t="s">
        <v>59</v>
      </c>
      <c r="C22" s="109">
        <f t="shared" si="2"/>
        <v>3084511</v>
      </c>
      <c r="D22" s="109">
        <v>762187</v>
      </c>
      <c r="E22" s="109">
        <v>3846698</v>
      </c>
      <c r="F22" s="109">
        <v>0</v>
      </c>
      <c r="G22" s="109">
        <f t="shared" ref="G22:G24" si="4">E22+F22</f>
        <v>3846698</v>
      </c>
    </row>
    <row r="23" spans="2:7" ht="27" x14ac:dyDescent="0.3">
      <c r="B23" s="62" t="s">
        <v>58</v>
      </c>
      <c r="C23" s="109">
        <f t="shared" si="2"/>
        <v>6107762</v>
      </c>
      <c r="D23" s="109">
        <v>722450</v>
      </c>
      <c r="E23" s="109">
        <v>6830212</v>
      </c>
      <c r="F23" s="109">
        <v>0</v>
      </c>
      <c r="G23" s="109">
        <f t="shared" si="4"/>
        <v>6830212</v>
      </c>
    </row>
    <row r="24" spans="2:7" ht="28" x14ac:dyDescent="0.3">
      <c r="B24" s="53" t="s">
        <v>57</v>
      </c>
      <c r="C24" s="113">
        <f t="shared" si="2"/>
        <v>12393397</v>
      </c>
      <c r="D24" s="114">
        <f>SUM(D21:D23)</f>
        <v>2350910</v>
      </c>
      <c r="E24" s="113">
        <f>SUM(E21:E23)</f>
        <v>14744307</v>
      </c>
      <c r="F24" s="108">
        <f>SUM(F21:F23)</f>
        <v>0</v>
      </c>
      <c r="G24" s="113">
        <f t="shared" si="4"/>
        <v>14744307</v>
      </c>
    </row>
    <row r="25" spans="2:7" ht="28" x14ac:dyDescent="0.3">
      <c r="B25" s="81" t="s">
        <v>91</v>
      </c>
      <c r="C25" s="79" t="s">
        <v>114</v>
      </c>
      <c r="D25" s="79" t="s">
        <v>113</v>
      </c>
      <c r="E25" s="25" t="s">
        <v>25</v>
      </c>
      <c r="F25" s="112"/>
      <c r="G25" s="111"/>
    </row>
    <row r="26" spans="2:7" x14ac:dyDescent="0.3">
      <c r="B26" s="57" t="s">
        <v>154</v>
      </c>
      <c r="C26" s="109">
        <v>4026594.3893000004</v>
      </c>
      <c r="D26" s="109">
        <v>4141043</v>
      </c>
      <c r="E26" s="106">
        <f>C26/D26</f>
        <v>0.97236237085681076</v>
      </c>
      <c r="F26" s="105"/>
      <c r="G26" s="48"/>
    </row>
    <row r="27" spans="2:7" x14ac:dyDescent="0.3">
      <c r="B27" s="57" t="s">
        <v>155</v>
      </c>
      <c r="C27" s="109">
        <v>3951073.8</v>
      </c>
      <c r="D27" s="109">
        <f>D26</f>
        <v>4141043</v>
      </c>
      <c r="E27" s="106">
        <f t="shared" ref="E27:E29" si="5">C27/D27</f>
        <v>0.95412527713428719</v>
      </c>
      <c r="F27" s="105"/>
      <c r="G27" s="48"/>
    </row>
    <row r="28" spans="2:7" x14ac:dyDescent="0.3">
      <c r="B28" s="57" t="s">
        <v>156</v>
      </c>
      <c r="C28" s="109">
        <v>3586529.6341273342</v>
      </c>
      <c r="D28" s="109">
        <f t="shared" ref="D28:D29" si="6">D27</f>
        <v>4141043</v>
      </c>
      <c r="E28" s="106">
        <f t="shared" si="5"/>
        <v>0.86609330889037717</v>
      </c>
      <c r="F28" s="105"/>
      <c r="G28" s="48"/>
    </row>
    <row r="29" spans="2:7" x14ac:dyDescent="0.3">
      <c r="B29" s="57">
        <v>2021</v>
      </c>
      <c r="C29" s="110">
        <v>4348324.68</v>
      </c>
      <c r="D29" s="109">
        <f t="shared" si="6"/>
        <v>4141043</v>
      </c>
      <c r="E29" s="106">
        <f t="shared" si="5"/>
        <v>1.0500554280648617</v>
      </c>
      <c r="F29" s="105"/>
      <c r="G29" s="48"/>
    </row>
    <row r="30" spans="2:7" x14ac:dyDescent="0.3">
      <c r="B30" s="53" t="s">
        <v>54</v>
      </c>
      <c r="C30" s="108">
        <f>SUM(C26:C29)</f>
        <v>15912522.503427334</v>
      </c>
      <c r="D30" s="107">
        <f>SUM(D26:D29)</f>
        <v>16564172</v>
      </c>
      <c r="E30" s="106">
        <f>C30/D30</f>
        <v>0.9606590962365843</v>
      </c>
      <c r="F30" s="105"/>
      <c r="G30" s="48"/>
    </row>
    <row r="31" spans="2:7" x14ac:dyDescent="0.3">
      <c r="B31" s="57">
        <v>2022</v>
      </c>
      <c r="C31" s="109">
        <v>642086.26</v>
      </c>
      <c r="D31" s="109">
        <v>4098601</v>
      </c>
      <c r="E31" s="106">
        <f>C31/D31</f>
        <v>0.1566598602791538</v>
      </c>
      <c r="F31" s="30"/>
      <c r="G31" s="30"/>
    </row>
    <row r="32" spans="2:7" x14ac:dyDescent="0.3">
      <c r="B32" s="57">
        <v>2023</v>
      </c>
      <c r="C32" s="109"/>
      <c r="D32" s="109">
        <v>4098601</v>
      </c>
      <c r="E32" s="106">
        <f t="shared" ref="E32:E35" si="7">C32/D32</f>
        <v>0</v>
      </c>
      <c r="F32" s="30"/>
      <c r="G32" s="30"/>
    </row>
    <row r="33" spans="2:7" x14ac:dyDescent="0.3">
      <c r="B33" s="57">
        <v>2024</v>
      </c>
      <c r="C33" s="109"/>
      <c r="D33" s="109">
        <v>4098601</v>
      </c>
      <c r="E33" s="106">
        <f t="shared" si="7"/>
        <v>0</v>
      </c>
      <c r="F33" s="30"/>
      <c r="G33" s="30"/>
    </row>
    <row r="34" spans="2:7" x14ac:dyDescent="0.3">
      <c r="B34" s="57">
        <v>2025</v>
      </c>
      <c r="C34" s="110"/>
      <c r="D34" s="109">
        <v>4098601</v>
      </c>
      <c r="E34" s="106">
        <f t="shared" si="7"/>
        <v>0</v>
      </c>
      <c r="F34" s="30"/>
      <c r="G34" s="30"/>
    </row>
    <row r="35" spans="2:7" x14ac:dyDescent="0.3">
      <c r="B35" s="53" t="s">
        <v>150</v>
      </c>
      <c r="C35" s="108">
        <f>SUM(C31:C34)</f>
        <v>642086.26</v>
      </c>
      <c r="D35" s="107">
        <f>SUM(D31:D34)</f>
        <v>16394404</v>
      </c>
      <c r="E35" s="106">
        <f t="shared" si="7"/>
        <v>3.9164965069788449E-2</v>
      </c>
      <c r="F35" s="30"/>
      <c r="G35" s="30"/>
    </row>
    <row r="36" spans="2:7" x14ac:dyDescent="0.3">
      <c r="B36" s="30"/>
      <c r="C36" s="30"/>
      <c r="D36" s="30"/>
      <c r="E36" s="30"/>
      <c r="F36" s="30"/>
      <c r="G36" s="30"/>
    </row>
    <row r="37" spans="2:7" ht="30" customHeight="1" x14ac:dyDescent="0.3">
      <c r="B37" s="221" t="s">
        <v>157</v>
      </c>
      <c r="C37" s="221"/>
      <c r="D37" s="221"/>
      <c r="E37" s="221"/>
      <c r="F37" s="221"/>
      <c r="G37" s="221"/>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sheetPr>
  <dimension ref="B1:S38"/>
  <sheetViews>
    <sheetView tabSelected="1" zoomScaleNormal="100" workbookViewId="0">
      <selection activeCell="M47" sqref="M47"/>
    </sheetView>
  </sheetViews>
  <sheetFormatPr defaultColWidth="10.6640625" defaultRowHeight="14" x14ac:dyDescent="0.3"/>
  <cols>
    <col min="1" max="1" width="3.33203125" customWidth="1"/>
  </cols>
  <sheetData>
    <row r="1" spans="2:19" x14ac:dyDescent="0.3">
      <c r="B1" s="27" t="s">
        <v>36</v>
      </c>
      <c r="P1" s="30"/>
      <c r="Q1" s="30"/>
      <c r="R1" s="30"/>
      <c r="S1" s="30"/>
    </row>
    <row r="2" spans="2:19" x14ac:dyDescent="0.3">
      <c r="B2" s="27" t="s">
        <v>158</v>
      </c>
      <c r="P2" s="30"/>
      <c r="Q2" s="30"/>
      <c r="R2" s="30"/>
      <c r="S2" s="30"/>
    </row>
    <row r="3" spans="2:19" ht="14.5" x14ac:dyDescent="0.35">
      <c r="B3" s="28" t="s">
        <v>34</v>
      </c>
      <c r="P3" s="30"/>
      <c r="Q3" s="30"/>
      <c r="R3" s="30"/>
      <c r="S3" s="30"/>
    </row>
    <row r="4" spans="2:19" x14ac:dyDescent="0.3">
      <c r="B4" s="27"/>
      <c r="P4" s="30"/>
      <c r="Q4" s="30"/>
      <c r="R4" s="30"/>
      <c r="S4" s="30"/>
    </row>
    <row r="5" spans="2:19" ht="20" customHeight="1" x14ac:dyDescent="0.3">
      <c r="B5" s="233" t="s">
        <v>159</v>
      </c>
      <c r="C5" s="233"/>
      <c r="D5" s="233"/>
      <c r="E5" s="233"/>
      <c r="F5" s="233"/>
      <c r="G5" s="233"/>
      <c r="H5" s="233"/>
      <c r="I5" s="233"/>
      <c r="J5" s="233"/>
      <c r="K5" s="233"/>
      <c r="P5" s="30"/>
      <c r="Q5" s="30"/>
      <c r="R5" s="30"/>
      <c r="S5" s="30"/>
    </row>
    <row r="6" spans="2:19" ht="20" customHeight="1" x14ac:dyDescent="0.3">
      <c r="B6" s="233"/>
      <c r="C6" s="233"/>
      <c r="D6" s="233"/>
      <c r="E6" s="233"/>
      <c r="F6" s="233"/>
      <c r="G6" s="233"/>
      <c r="H6" s="233"/>
      <c r="I6" s="233"/>
      <c r="J6" s="233"/>
      <c r="K6" s="233"/>
      <c r="P6" s="30"/>
      <c r="Q6" s="30"/>
      <c r="R6" s="30"/>
      <c r="S6" s="30"/>
    </row>
    <row r="7" spans="2:19" ht="20" customHeight="1" x14ac:dyDescent="0.3">
      <c r="B7" s="233"/>
      <c r="C7" s="233"/>
      <c r="D7" s="233"/>
      <c r="E7" s="233"/>
      <c r="F7" s="233"/>
      <c r="G7" s="233"/>
      <c r="H7" s="233"/>
      <c r="I7" s="233"/>
      <c r="J7" s="233"/>
      <c r="K7" s="233"/>
      <c r="P7" s="30"/>
      <c r="Q7" s="30"/>
      <c r="R7" s="30"/>
      <c r="S7" s="30"/>
    </row>
    <row r="8" spans="2:19" ht="28" customHeight="1" x14ac:dyDescent="0.3">
      <c r="B8" s="230" t="s">
        <v>160</v>
      </c>
      <c r="C8" s="231"/>
      <c r="D8" s="231"/>
      <c r="E8" s="231"/>
      <c r="F8" s="231"/>
      <c r="G8" s="231"/>
      <c r="H8" s="231"/>
      <c r="I8" s="231"/>
      <c r="J8" s="231"/>
      <c r="K8" s="232"/>
      <c r="L8" s="29"/>
      <c r="P8" s="30"/>
      <c r="Q8" s="30"/>
      <c r="R8" s="30"/>
      <c r="S8" s="30"/>
    </row>
    <row r="9" spans="2:19" x14ac:dyDescent="0.3">
      <c r="B9" s="104"/>
      <c r="C9" s="104"/>
      <c r="D9" s="104"/>
      <c r="E9" s="104"/>
      <c r="F9" s="104"/>
      <c r="G9" s="104"/>
      <c r="H9" s="104"/>
      <c r="I9" s="104"/>
      <c r="J9" s="104"/>
      <c r="K9" s="104"/>
      <c r="L9" s="29"/>
      <c r="P9" s="30"/>
      <c r="Q9" s="30"/>
      <c r="R9" s="30"/>
      <c r="S9" s="30"/>
    </row>
    <row r="10" spans="2:19" x14ac:dyDescent="0.3">
      <c r="B10" s="43" t="s">
        <v>161</v>
      </c>
      <c r="C10" s="43"/>
      <c r="D10" s="82"/>
      <c r="E10" s="82"/>
      <c r="F10" s="103"/>
      <c r="G10" s="103"/>
      <c r="H10" s="103"/>
      <c r="I10" s="103"/>
      <c r="J10" s="103"/>
      <c r="K10" s="103"/>
      <c r="L10" s="43" t="s">
        <v>162</v>
      </c>
      <c r="M10" s="44"/>
      <c r="N10" s="44"/>
      <c r="O10" s="44"/>
      <c r="P10" s="30"/>
      <c r="Q10" s="30"/>
      <c r="R10" s="30"/>
      <c r="S10" s="30"/>
    </row>
    <row r="11" spans="2:19" x14ac:dyDescent="0.3">
      <c r="B11" s="43"/>
      <c r="C11" s="248">
        <v>2022</v>
      </c>
      <c r="D11" s="249"/>
      <c r="E11" s="248">
        <v>2023</v>
      </c>
      <c r="F11" s="249"/>
      <c r="G11" s="248">
        <v>2024</v>
      </c>
      <c r="H11" s="249"/>
      <c r="I11" s="248">
        <v>2025</v>
      </c>
      <c r="J11" s="249"/>
      <c r="K11" s="30"/>
      <c r="L11" s="103"/>
      <c r="M11" s="103"/>
      <c r="N11" s="44"/>
      <c r="O11" s="44"/>
      <c r="P11" s="44"/>
      <c r="Q11" s="30"/>
      <c r="R11" s="30"/>
      <c r="S11" s="30"/>
    </row>
    <row r="12" spans="2:19" ht="56" x14ac:dyDescent="0.3">
      <c r="B12" s="102" t="s">
        <v>163</v>
      </c>
      <c r="C12" s="79" t="s">
        <v>164</v>
      </c>
      <c r="D12" s="79" t="s">
        <v>165</v>
      </c>
      <c r="E12" s="79" t="s">
        <v>164</v>
      </c>
      <c r="F12" s="79" t="s">
        <v>165</v>
      </c>
      <c r="G12" s="79" t="s">
        <v>164</v>
      </c>
      <c r="H12" s="79" t="s">
        <v>165</v>
      </c>
      <c r="I12" s="79" t="s">
        <v>164</v>
      </c>
      <c r="J12" s="79" t="s">
        <v>165</v>
      </c>
      <c r="K12" s="30"/>
      <c r="L12" s="245" t="s">
        <v>166</v>
      </c>
      <c r="M12" s="246"/>
      <c r="N12" s="246"/>
      <c r="O12" s="247"/>
      <c r="P12" s="81">
        <v>2022</v>
      </c>
      <c r="Q12" s="81">
        <v>2023</v>
      </c>
      <c r="R12" s="81">
        <v>2024</v>
      </c>
      <c r="S12" s="81">
        <v>2025</v>
      </c>
    </row>
    <row r="13" spans="2:19" x14ac:dyDescent="0.3">
      <c r="B13" s="40">
        <v>60002</v>
      </c>
      <c r="C13" s="190"/>
      <c r="D13" s="190"/>
      <c r="E13" s="190"/>
      <c r="F13" s="190"/>
      <c r="G13" s="190"/>
      <c r="H13" s="190"/>
      <c r="I13" s="190"/>
      <c r="J13" s="190"/>
      <c r="K13" s="30"/>
      <c r="L13" s="239" t="s">
        <v>167</v>
      </c>
      <c r="M13" s="240"/>
      <c r="N13" s="240"/>
      <c r="O13" s="241"/>
      <c r="P13" s="190">
        <v>0</v>
      </c>
      <c r="Q13" s="190"/>
      <c r="R13" s="190"/>
      <c r="S13" s="190"/>
    </row>
    <row r="14" spans="2:19" x14ac:dyDescent="0.3">
      <c r="B14" s="40">
        <v>60015</v>
      </c>
      <c r="C14" s="190"/>
      <c r="D14" s="190"/>
      <c r="E14" s="190"/>
      <c r="F14" s="190"/>
      <c r="G14" s="190"/>
      <c r="H14" s="190"/>
      <c r="I14" s="190"/>
      <c r="J14" s="190"/>
      <c r="K14" s="30"/>
      <c r="L14" s="239" t="s">
        <v>168</v>
      </c>
      <c r="M14" s="240"/>
      <c r="N14" s="240"/>
      <c r="O14" s="241"/>
      <c r="P14" s="190">
        <v>0</v>
      </c>
      <c r="Q14" s="190"/>
      <c r="R14" s="190"/>
      <c r="S14" s="190"/>
    </row>
    <row r="15" spans="2:19" x14ac:dyDescent="0.3">
      <c r="B15" s="40">
        <v>60022</v>
      </c>
      <c r="C15" s="190"/>
      <c r="D15" s="190"/>
      <c r="E15" s="190"/>
      <c r="F15" s="190"/>
      <c r="G15" s="190"/>
      <c r="H15" s="190"/>
      <c r="I15" s="190"/>
      <c r="J15" s="190"/>
      <c r="K15" s="30"/>
      <c r="L15" s="239" t="s">
        <v>169</v>
      </c>
      <c r="M15" s="240"/>
      <c r="N15" s="240"/>
      <c r="O15" s="241"/>
      <c r="P15" s="190">
        <v>0</v>
      </c>
      <c r="Q15" s="190"/>
      <c r="R15" s="190"/>
      <c r="S15" s="190"/>
    </row>
    <row r="16" spans="2:19" x14ac:dyDescent="0.3">
      <c r="B16" s="40">
        <v>60030</v>
      </c>
      <c r="C16" s="190"/>
      <c r="D16" s="190"/>
      <c r="E16" s="190"/>
      <c r="F16" s="190"/>
      <c r="G16" s="190"/>
      <c r="H16" s="190"/>
      <c r="I16" s="190"/>
      <c r="J16" s="190"/>
      <c r="K16" s="30"/>
      <c r="L16" s="239" t="s">
        <v>170</v>
      </c>
      <c r="M16" s="240"/>
      <c r="N16" s="240"/>
      <c r="O16" s="241"/>
      <c r="P16" s="190">
        <v>0</v>
      </c>
      <c r="Q16" s="190"/>
      <c r="R16" s="190"/>
      <c r="S16" s="190"/>
    </row>
    <row r="17" spans="2:19" x14ac:dyDescent="0.3">
      <c r="B17" s="40">
        <v>60031</v>
      </c>
      <c r="C17" s="190"/>
      <c r="D17" s="190"/>
      <c r="E17" s="190"/>
      <c r="F17" s="190"/>
      <c r="G17" s="190"/>
      <c r="H17" s="190"/>
      <c r="I17" s="190"/>
      <c r="J17" s="190"/>
      <c r="K17" s="30"/>
      <c r="L17" s="239" t="s">
        <v>171</v>
      </c>
      <c r="M17" s="240"/>
      <c r="N17" s="240"/>
      <c r="O17" s="241"/>
      <c r="P17" s="190">
        <v>0</v>
      </c>
      <c r="Q17" s="190"/>
      <c r="R17" s="190"/>
      <c r="S17" s="190"/>
    </row>
    <row r="18" spans="2:19" x14ac:dyDescent="0.3">
      <c r="B18" s="40">
        <v>60035</v>
      </c>
      <c r="C18" s="191"/>
      <c r="D18" s="190"/>
      <c r="E18" s="191"/>
      <c r="F18" s="190"/>
      <c r="G18" s="191"/>
      <c r="H18" s="190"/>
      <c r="I18" s="191"/>
      <c r="J18" s="190"/>
      <c r="K18" s="30"/>
      <c r="L18" s="239" t="s">
        <v>172</v>
      </c>
      <c r="M18" s="240"/>
      <c r="N18" s="240"/>
      <c r="O18" s="241"/>
      <c r="P18" s="191">
        <v>0</v>
      </c>
      <c r="Q18" s="191"/>
      <c r="R18" s="191"/>
      <c r="S18" s="191"/>
    </row>
    <row r="19" spans="2:19" x14ac:dyDescent="0.3">
      <c r="B19" s="94">
        <v>60037</v>
      </c>
      <c r="C19" s="191"/>
      <c r="D19" s="191"/>
      <c r="E19" s="191"/>
      <c r="F19" s="191"/>
      <c r="G19" s="191"/>
      <c r="H19" s="191"/>
      <c r="I19" s="191"/>
      <c r="J19" s="191"/>
      <c r="K19" s="30"/>
      <c r="L19" s="242" t="s">
        <v>173</v>
      </c>
      <c r="M19" s="243"/>
      <c r="N19" s="243"/>
      <c r="O19" s="244"/>
      <c r="P19" s="191">
        <v>0</v>
      </c>
      <c r="Q19" s="191"/>
      <c r="R19" s="191"/>
      <c r="S19" s="191"/>
    </row>
    <row r="20" spans="2:19" x14ac:dyDescent="0.3">
      <c r="B20" s="94">
        <v>60040</v>
      </c>
      <c r="C20" s="191"/>
      <c r="D20" s="191"/>
      <c r="E20" s="191"/>
      <c r="F20" s="191"/>
      <c r="G20" s="191"/>
      <c r="H20" s="191"/>
      <c r="I20" s="191"/>
      <c r="J20" s="191"/>
      <c r="K20" s="30"/>
      <c r="L20" s="242" t="s">
        <v>174</v>
      </c>
      <c r="M20" s="243"/>
      <c r="N20" s="243"/>
      <c r="O20" s="244"/>
      <c r="P20" s="191">
        <v>0</v>
      </c>
      <c r="Q20" s="191"/>
      <c r="R20" s="191"/>
      <c r="S20" s="191"/>
    </row>
    <row r="21" spans="2:19" x14ac:dyDescent="0.3">
      <c r="B21" s="94">
        <v>60044</v>
      </c>
      <c r="C21" s="191"/>
      <c r="D21" s="191"/>
      <c r="E21" s="191"/>
      <c r="F21" s="191"/>
      <c r="G21" s="191"/>
      <c r="H21" s="191"/>
      <c r="I21" s="191"/>
      <c r="J21" s="191"/>
      <c r="K21" s="30"/>
      <c r="L21" s="103"/>
      <c r="M21" s="103"/>
      <c r="N21" s="44"/>
      <c r="O21" s="44"/>
      <c r="P21" s="30"/>
      <c r="Q21" s="30"/>
      <c r="R21" s="30"/>
      <c r="S21" s="30"/>
    </row>
    <row r="22" spans="2:19" x14ac:dyDescent="0.3">
      <c r="B22" s="94">
        <v>60045</v>
      </c>
      <c r="C22" s="191"/>
      <c r="D22" s="191"/>
      <c r="E22" s="191"/>
      <c r="F22" s="191"/>
      <c r="G22" s="191"/>
      <c r="H22" s="191"/>
      <c r="I22" s="191"/>
      <c r="J22" s="191"/>
      <c r="K22" s="30"/>
      <c r="L22" s="30"/>
      <c r="M22" s="30"/>
      <c r="N22" s="30"/>
      <c r="O22" s="30"/>
      <c r="P22" s="30"/>
      <c r="Q22" s="30"/>
      <c r="R22" s="30"/>
      <c r="S22" s="30"/>
    </row>
    <row r="23" spans="2:19" x14ac:dyDescent="0.3">
      <c r="B23" s="94">
        <v>60046</v>
      </c>
      <c r="C23" s="191"/>
      <c r="D23" s="191"/>
      <c r="E23" s="191"/>
      <c r="F23" s="191"/>
      <c r="G23" s="191"/>
      <c r="H23" s="191"/>
      <c r="I23" s="191"/>
      <c r="J23" s="191"/>
      <c r="K23" s="30"/>
      <c r="L23" s="30"/>
      <c r="M23" s="30"/>
      <c r="N23" s="30"/>
      <c r="O23" s="30"/>
      <c r="P23" s="30"/>
      <c r="Q23" s="30"/>
      <c r="R23" s="30"/>
      <c r="S23" s="30"/>
    </row>
    <row r="24" spans="2:19" x14ac:dyDescent="0.3">
      <c r="B24" s="94">
        <v>60047</v>
      </c>
      <c r="C24" s="191"/>
      <c r="D24" s="191"/>
      <c r="E24" s="191"/>
      <c r="F24" s="191"/>
      <c r="G24" s="191"/>
      <c r="H24" s="191"/>
      <c r="I24" s="191"/>
      <c r="J24" s="191"/>
      <c r="K24" s="30"/>
      <c r="L24" s="30"/>
      <c r="M24" s="30"/>
      <c r="N24" s="30"/>
      <c r="O24" s="30"/>
      <c r="P24" s="30"/>
      <c r="Q24" s="30"/>
      <c r="R24" s="30"/>
      <c r="S24" s="30"/>
    </row>
    <row r="25" spans="2:19" x14ac:dyDescent="0.3">
      <c r="B25" s="94">
        <v>60048</v>
      </c>
      <c r="C25" s="191"/>
      <c r="D25" s="191"/>
      <c r="E25" s="191"/>
      <c r="F25" s="191"/>
      <c r="G25" s="191"/>
      <c r="H25" s="191"/>
      <c r="I25" s="191"/>
      <c r="J25" s="191"/>
      <c r="K25" s="30"/>
      <c r="L25" s="30"/>
      <c r="M25" s="30"/>
      <c r="N25" s="30"/>
      <c r="O25" s="30"/>
      <c r="P25" s="30"/>
      <c r="Q25" s="30"/>
      <c r="R25" s="30"/>
      <c r="S25" s="30"/>
    </row>
    <row r="26" spans="2:19" x14ac:dyDescent="0.3">
      <c r="B26" s="94">
        <v>60060</v>
      </c>
      <c r="C26" s="191"/>
      <c r="D26" s="191"/>
      <c r="E26" s="191"/>
      <c r="F26" s="191"/>
      <c r="G26" s="191"/>
      <c r="H26" s="191"/>
      <c r="I26" s="191"/>
      <c r="J26" s="191"/>
      <c r="K26" s="30"/>
      <c r="L26" s="30"/>
      <c r="M26" s="30"/>
      <c r="N26" s="30"/>
      <c r="O26" s="30"/>
      <c r="P26" s="30"/>
      <c r="Q26" s="30"/>
      <c r="R26" s="30"/>
      <c r="S26" s="30"/>
    </row>
    <row r="27" spans="2:19" x14ac:dyDescent="0.3">
      <c r="B27" s="94">
        <v>60062</v>
      </c>
      <c r="C27" s="191"/>
      <c r="D27" s="191"/>
      <c r="E27" s="191"/>
      <c r="F27" s="191"/>
      <c r="G27" s="191"/>
      <c r="H27" s="191"/>
      <c r="I27" s="191"/>
      <c r="J27" s="191"/>
      <c r="K27" s="30"/>
      <c r="L27" s="30"/>
      <c r="M27" s="30"/>
      <c r="N27" s="30"/>
      <c r="O27" s="30"/>
      <c r="P27" s="30"/>
      <c r="Q27" s="30"/>
      <c r="R27" s="30"/>
      <c r="S27" s="30"/>
    </row>
    <row r="28" spans="2:19" x14ac:dyDescent="0.3">
      <c r="B28" s="94">
        <v>60064</v>
      </c>
      <c r="C28" s="191"/>
      <c r="D28" s="191"/>
      <c r="E28" s="191"/>
      <c r="F28" s="191"/>
      <c r="G28" s="191"/>
      <c r="H28" s="191"/>
      <c r="I28" s="191"/>
      <c r="J28" s="191"/>
      <c r="K28" s="30"/>
      <c r="L28" s="30"/>
      <c r="M28" s="30"/>
      <c r="N28" s="30"/>
      <c r="O28" s="30"/>
      <c r="P28" s="30"/>
      <c r="Q28" s="30"/>
      <c r="R28" s="30"/>
      <c r="S28" s="30"/>
    </row>
    <row r="29" spans="2:19" x14ac:dyDescent="0.3">
      <c r="B29" s="94">
        <v>60069</v>
      </c>
      <c r="C29" s="191"/>
      <c r="D29" s="191"/>
      <c r="E29" s="191"/>
      <c r="F29" s="191"/>
      <c r="G29" s="191"/>
      <c r="H29" s="191"/>
      <c r="I29" s="191"/>
      <c r="J29" s="191"/>
      <c r="K29" s="30"/>
      <c r="L29" s="30"/>
      <c r="M29" s="30"/>
      <c r="N29" s="30"/>
      <c r="O29" s="30"/>
      <c r="P29" s="30"/>
      <c r="Q29" s="30"/>
      <c r="R29" s="30"/>
      <c r="S29" s="30"/>
    </row>
    <row r="30" spans="2:19" x14ac:dyDescent="0.3">
      <c r="B30" s="94">
        <v>60075</v>
      </c>
      <c r="C30" s="191"/>
      <c r="D30" s="191"/>
      <c r="E30" s="191"/>
      <c r="F30" s="191"/>
      <c r="G30" s="191"/>
      <c r="H30" s="191"/>
      <c r="I30" s="191"/>
      <c r="J30" s="191"/>
      <c r="K30" s="30"/>
      <c r="L30" s="30"/>
      <c r="M30" s="30"/>
      <c r="N30" s="30"/>
      <c r="O30" s="30"/>
      <c r="P30" s="30"/>
      <c r="Q30" s="30"/>
      <c r="R30" s="30"/>
      <c r="S30" s="30"/>
    </row>
    <row r="31" spans="2:19" x14ac:dyDescent="0.3">
      <c r="B31" s="94">
        <v>60079</v>
      </c>
      <c r="C31" s="191"/>
      <c r="D31" s="191"/>
      <c r="E31" s="191"/>
      <c r="F31" s="191"/>
      <c r="G31" s="191"/>
      <c r="H31" s="191"/>
      <c r="I31" s="191"/>
      <c r="J31" s="191"/>
      <c r="K31" s="30"/>
      <c r="L31" s="30"/>
      <c r="M31" s="30"/>
      <c r="N31" s="30"/>
      <c r="O31" s="30"/>
      <c r="P31" s="30"/>
      <c r="Q31" s="30"/>
      <c r="R31" s="30"/>
      <c r="S31" s="30"/>
    </row>
    <row r="32" spans="2:19" x14ac:dyDescent="0.3">
      <c r="B32" s="94">
        <v>60083</v>
      </c>
      <c r="C32" s="191"/>
      <c r="D32" s="191"/>
      <c r="E32" s="191"/>
      <c r="F32" s="191"/>
      <c r="G32" s="191"/>
      <c r="H32" s="191"/>
      <c r="I32" s="191"/>
      <c r="J32" s="191"/>
      <c r="K32" s="30"/>
      <c r="L32" s="30"/>
      <c r="M32" s="30"/>
      <c r="N32" s="30"/>
      <c r="O32" s="30"/>
      <c r="P32" s="30"/>
      <c r="Q32" s="30"/>
      <c r="R32" s="30"/>
      <c r="S32" s="30"/>
    </row>
    <row r="33" spans="2:19" x14ac:dyDescent="0.3">
      <c r="B33" s="94">
        <v>60085</v>
      </c>
      <c r="C33" s="191">
        <v>2</v>
      </c>
      <c r="D33" s="191">
        <v>10</v>
      </c>
      <c r="E33" s="191"/>
      <c r="F33" s="191"/>
      <c r="G33" s="191"/>
      <c r="H33" s="191"/>
      <c r="I33" s="191"/>
      <c r="J33" s="191"/>
      <c r="K33" s="30"/>
      <c r="L33" s="30"/>
      <c r="M33" s="30"/>
      <c r="N33" s="30"/>
      <c r="O33" s="30"/>
      <c r="P33" s="30"/>
      <c r="Q33" s="30"/>
      <c r="R33" s="30"/>
      <c r="S33" s="30"/>
    </row>
    <row r="34" spans="2:19" x14ac:dyDescent="0.3">
      <c r="B34" s="94">
        <v>60087</v>
      </c>
      <c r="C34" s="191"/>
      <c r="D34" s="191"/>
      <c r="E34" s="191"/>
      <c r="F34" s="191"/>
      <c r="G34" s="191"/>
      <c r="H34" s="191"/>
      <c r="I34" s="191"/>
      <c r="J34" s="191"/>
      <c r="K34" s="30"/>
      <c r="L34" s="30"/>
      <c r="M34" s="30"/>
      <c r="N34" s="30"/>
      <c r="O34" s="30"/>
      <c r="P34" s="30"/>
      <c r="Q34" s="30"/>
      <c r="R34" s="30"/>
      <c r="S34" s="30"/>
    </row>
    <row r="35" spans="2:19" x14ac:dyDescent="0.3">
      <c r="B35" s="94">
        <v>60089</v>
      </c>
      <c r="C35" s="191"/>
      <c r="D35" s="191"/>
      <c r="E35" s="191"/>
      <c r="F35" s="191"/>
      <c r="G35" s="191"/>
      <c r="H35" s="191"/>
      <c r="I35" s="191"/>
      <c r="J35" s="191"/>
      <c r="K35" s="30"/>
      <c r="L35" s="30"/>
      <c r="M35" s="30"/>
      <c r="N35" s="30"/>
      <c r="O35" s="30"/>
      <c r="P35" s="30"/>
      <c r="Q35" s="30"/>
      <c r="R35" s="30"/>
      <c r="S35" s="30"/>
    </row>
    <row r="36" spans="2:19" x14ac:dyDescent="0.3">
      <c r="B36" s="94">
        <v>60093</v>
      </c>
      <c r="C36" s="191"/>
      <c r="D36" s="191"/>
      <c r="E36" s="191"/>
      <c r="F36" s="191"/>
      <c r="G36" s="191"/>
      <c r="H36" s="191"/>
      <c r="I36" s="191"/>
      <c r="J36" s="191"/>
      <c r="K36" s="30"/>
      <c r="L36" s="30"/>
      <c r="M36" s="30"/>
      <c r="N36" s="30"/>
      <c r="O36" s="30"/>
      <c r="P36" s="30"/>
      <c r="Q36" s="30"/>
      <c r="R36" s="30"/>
      <c r="S36" s="30"/>
    </row>
    <row r="37" spans="2:19" x14ac:dyDescent="0.3">
      <c r="B37" s="94">
        <v>60096</v>
      </c>
      <c r="C37" s="191"/>
      <c r="D37" s="191"/>
      <c r="E37" s="191"/>
      <c r="F37" s="191"/>
      <c r="G37" s="191"/>
      <c r="H37" s="191"/>
      <c r="I37" s="191"/>
      <c r="J37" s="191"/>
      <c r="K37" s="30"/>
      <c r="L37" s="30"/>
      <c r="M37" s="30"/>
      <c r="N37" s="30"/>
      <c r="O37" s="30"/>
      <c r="P37" s="30"/>
      <c r="Q37" s="30"/>
      <c r="R37" s="30"/>
      <c r="S37" s="30"/>
    </row>
    <row r="38" spans="2:19" x14ac:dyDescent="0.3">
      <c r="B38" s="94">
        <v>60099</v>
      </c>
      <c r="C38" s="191"/>
      <c r="D38" s="191"/>
      <c r="E38" s="191"/>
      <c r="F38" s="191"/>
      <c r="G38" s="191"/>
      <c r="H38" s="191"/>
      <c r="I38" s="191"/>
      <c r="J38" s="191"/>
      <c r="K38" s="30"/>
      <c r="L38" s="30"/>
      <c r="M38" s="30"/>
      <c r="N38" s="30"/>
      <c r="O38" s="30"/>
      <c r="P38" s="30"/>
      <c r="Q38" s="30"/>
      <c r="R38" s="30"/>
      <c r="S38" s="30"/>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2.xml><?xml version="1.0" encoding="utf-8"?>
<ds:datastoreItem xmlns:ds="http://schemas.openxmlformats.org/officeDocument/2006/customXml" ds:itemID="{E4B094AC-6AF7-48A1-912D-DE2D5E231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7CD1E2-8A36-46EA-884B-CB0CFD6A02A8}">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www.w3.org/XML/1998/namespace"/>
    <ds:schemaRef ds:uri="16ee2607-0efc-40d3-a690-b2770d6a8267"/>
    <ds:schemaRef ds:uri="http://purl.org/dc/dcmitype/"/>
    <ds:schemaRef ds:uri="b9f302bb-887f-4985-9b7b-bb8d76ba772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1-NSG</vt:lpstr>
      <vt:lpstr>2-NSG</vt:lpstr>
      <vt:lpstr>3- NSG</vt:lpstr>
      <vt:lpstr>4- Other NSG</vt:lpstr>
      <vt:lpstr>6 - Historical Costs NSG</vt:lpstr>
      <vt:lpstr>7 - Historical IQ MF Partcptn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Selena Worster Walde</dc:creator>
  <cp:lastModifiedBy>CJ Consulting</cp:lastModifiedBy>
  <dcterms:created xsi:type="dcterms:W3CDTF">2022-04-29T20:13:26Z</dcterms:created>
  <dcterms:modified xsi:type="dcterms:W3CDTF">2022-06-17T15:37:58Z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ies>
</file>